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mx.sharepoint.com/sites/MICGlobalERP/Shared Documents/ERP/Greg Solamon/Theresa Portfolio Projects/"/>
    </mc:Choice>
  </mc:AlternateContent>
  <xr:revisionPtr revIDLastSave="563" documentId="8_{E7F0991E-F575-46E2-AF32-798E4E13ED8F}" xr6:coauthVersionLast="47" xr6:coauthVersionMax="47" xr10:uidLastSave="{C0D97B3C-8CB4-4B0C-B72F-211B4A328D61}"/>
  <bookViews>
    <workbookView xWindow="28680" yWindow="-120" windowWidth="29040" windowHeight="15840" activeTab="1" xr2:uid="{362AA54D-4379-4E7D-9E0E-704311F67878}"/>
  </bookViews>
  <sheets>
    <sheet name="NYC SAT Data" sheetId="15" r:id="rId1"/>
    <sheet name="Exploratory Graphs" sheetId="14" r:id="rId2"/>
    <sheet name="SAT Section Percentiles" sheetId="12" r:id="rId3"/>
    <sheet name="Total SAT Percentiles" sheetId="11" r:id="rId4"/>
    <sheet name="New York Taxable Income" sheetId="16" r:id="rId5"/>
    <sheet name="Table010 (Page 7)" sheetId="7" r:id="rId6"/>
    <sheet name="Table011 (Page 7)" sheetId="8" r:id="rId7"/>
    <sheet name="Table012 (Page 7)" sheetId="9" r:id="rId8"/>
    <sheet name="Table013 (Page 8)" sheetId="10" r:id="rId9"/>
    <sheet name="Table013 (Page 8) (2)" sheetId="13" r:id="rId10"/>
  </sheets>
  <definedNames>
    <definedName name="_xlchart.v5.0" hidden="1">'Exploratory Graphs'!$AC$88</definedName>
    <definedName name="_xlchart.v5.1" hidden="1">'Exploratory Graphs'!$AC$89:$AC$203</definedName>
    <definedName name="_xlchart.v5.10" hidden="1">'Exploratory Graphs'!$AD$88</definedName>
    <definedName name="_xlchart.v5.11" hidden="1">'Exploratory Graphs'!$AD$89:$AD$203</definedName>
    <definedName name="_xlchart.v5.12" hidden="1">'Exploratory Graphs'!$AE$88</definedName>
    <definedName name="_xlchart.v5.13" hidden="1">'Exploratory Graphs'!$AE$89:$AE$203</definedName>
    <definedName name="_xlchart.v5.14" hidden="1">'NYC SAT Data'!$AE$1</definedName>
    <definedName name="_xlchart.v5.15" hidden="1">'Exploratory Graphs'!$AC$88</definedName>
    <definedName name="_xlchart.v5.16" hidden="1">'Exploratory Graphs'!$AC$89:$AC$203</definedName>
    <definedName name="_xlchart.v5.17" hidden="1">'Exploratory Graphs'!$AD$88</definedName>
    <definedName name="_xlchart.v5.18" hidden="1">'Exploratory Graphs'!$AD$89:$AD$203</definedName>
    <definedName name="_xlchart.v5.19" hidden="1">'Exploratory Graphs'!$AE$88</definedName>
    <definedName name="_xlchart.v5.2" hidden="1">'Exploratory Graphs'!$AD$88</definedName>
    <definedName name="_xlchart.v5.20" hidden="1">'Exploratory Graphs'!$AE$89:$AE$203</definedName>
    <definedName name="_xlchart.v5.21" hidden="1">'NYC SAT Data'!$AE$1</definedName>
    <definedName name="_xlchart.v5.3" hidden="1">'Exploratory Graphs'!$AD$89:$AD$203</definedName>
    <definedName name="_xlchart.v5.4" hidden="1">'NYC SAT Data'!$AE$1</definedName>
    <definedName name="_xlchart.v5.5" hidden="1">'NYC SAT Data'!$AE$2:$AE$376</definedName>
    <definedName name="_xlchart.v5.6" hidden="1">'NYC SAT Data'!$L$1</definedName>
    <definedName name="_xlchart.v5.7" hidden="1">'NYC SAT Data'!$L$2:$L$376</definedName>
    <definedName name="_xlchart.v5.8" hidden="1">'Exploratory Graphs'!$AC$88</definedName>
    <definedName name="_xlchart.v5.9" hidden="1">'Exploratory Graphs'!$AC$89:$AC$203</definedName>
    <definedName name="ExternalData_1" localSheetId="4" hidden="1">'New York Taxable Income'!$A$1:$D$1538</definedName>
    <definedName name="ExternalData_2" localSheetId="0" hidden="1">'NYC SAT Data'!$A$1:$AC$376</definedName>
    <definedName name="ExternalData_2" localSheetId="5" hidden="1">'Table010 (Page 7)'!$A$1:$C$43</definedName>
    <definedName name="ExternalData_3" localSheetId="6" hidden="1">'Table011 (Page 7)'!$A$1:$C$38</definedName>
    <definedName name="ExternalData_4" localSheetId="7" hidden="1">'Table012 (Page 7)'!$A$1:$C$43</definedName>
    <definedName name="ExternalData_5" localSheetId="8" hidden="1">'Table013 (Page 8)'!$A$1:$E$41</definedName>
    <definedName name="ExternalData_6" localSheetId="3" hidden="1">'Total SAT Percentiles'!$A$1:$C$122</definedName>
    <definedName name="ExternalData_7" localSheetId="2" hidden="1">'SAT Section Percentiles'!$A$1:$E$62</definedName>
    <definedName name="ExternalData_8" localSheetId="9" hidden="1">'Table013 (Page 8) (2)'!$A$1:$E$22</definedName>
  </definedNames>
  <calcPr calcId="191029"/>
  <pivotCaches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0" i="14" l="1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89" i="14"/>
  <c r="AE90" i="14" l="1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E135" i="14"/>
  <c r="AE136" i="14"/>
  <c r="AE137" i="14"/>
  <c r="AE138" i="14"/>
  <c r="AE139" i="14"/>
  <c r="AE140" i="14"/>
  <c r="AE141" i="14"/>
  <c r="AE142" i="14"/>
  <c r="AE143" i="14"/>
  <c r="AE144" i="14"/>
  <c r="AE145" i="14"/>
  <c r="AE146" i="14"/>
  <c r="AE147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160" i="14"/>
  <c r="AE161" i="14"/>
  <c r="AE162" i="14"/>
  <c r="AE163" i="14"/>
  <c r="AE164" i="14"/>
  <c r="AE165" i="14"/>
  <c r="AE166" i="14"/>
  <c r="AE167" i="14"/>
  <c r="AE168" i="14"/>
  <c r="AE169" i="14"/>
  <c r="AE170" i="14"/>
  <c r="AE171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G204" i="14" s="1"/>
  <c r="AE205" i="14"/>
  <c r="AG205" i="14" s="1"/>
  <c r="AE89" i="14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07" i="15"/>
  <c r="Y208" i="15"/>
  <c r="Y209" i="15"/>
  <c r="Y210" i="15"/>
  <c r="Y211" i="15"/>
  <c r="Y212" i="15"/>
  <c r="Y213" i="15"/>
  <c r="Y214" i="15"/>
  <c r="Y215" i="15"/>
  <c r="Y216" i="15"/>
  <c r="Y217" i="15"/>
  <c r="Y218" i="15"/>
  <c r="Y219" i="15"/>
  <c r="Y220" i="15"/>
  <c r="Y221" i="15"/>
  <c r="Y222" i="15"/>
  <c r="Y223" i="15"/>
  <c r="Y224" i="15"/>
  <c r="Y225" i="15"/>
  <c r="Y226" i="15"/>
  <c r="Y227" i="15"/>
  <c r="Y228" i="15"/>
  <c r="Y229" i="15"/>
  <c r="Y230" i="15"/>
  <c r="Y231" i="15"/>
  <c r="Y232" i="15"/>
  <c r="Y233" i="15"/>
  <c r="Y234" i="15"/>
  <c r="Y235" i="15"/>
  <c r="Y236" i="15"/>
  <c r="Y237" i="15"/>
  <c r="Y238" i="15"/>
  <c r="Y239" i="15"/>
  <c r="Y240" i="15"/>
  <c r="Y241" i="15"/>
  <c r="Y242" i="15"/>
  <c r="Y243" i="15"/>
  <c r="Y244" i="15"/>
  <c r="Y245" i="15"/>
  <c r="Y246" i="15"/>
  <c r="Y247" i="15"/>
  <c r="Y248" i="15"/>
  <c r="Y249" i="15"/>
  <c r="Y250" i="15"/>
  <c r="Y251" i="15"/>
  <c r="Y252" i="15"/>
  <c r="Y253" i="15"/>
  <c r="Y254" i="15"/>
  <c r="Y255" i="15"/>
  <c r="Y256" i="15"/>
  <c r="Y257" i="15"/>
  <c r="Y258" i="15"/>
  <c r="Y259" i="15"/>
  <c r="Y260" i="15"/>
  <c r="Y261" i="15"/>
  <c r="Y262" i="15"/>
  <c r="Y263" i="15"/>
  <c r="Y264" i="15"/>
  <c r="Y265" i="15"/>
  <c r="Y266" i="15"/>
  <c r="Y267" i="15"/>
  <c r="Y268" i="15"/>
  <c r="Y269" i="15"/>
  <c r="Y270" i="15"/>
  <c r="Y271" i="15"/>
  <c r="Y272" i="15"/>
  <c r="Y273" i="15"/>
  <c r="Y274" i="15"/>
  <c r="Y275" i="15"/>
  <c r="Y276" i="15"/>
  <c r="Y277" i="15"/>
  <c r="Y278" i="15"/>
  <c r="Y279" i="15"/>
  <c r="Y280" i="15"/>
  <c r="Y281" i="15"/>
  <c r="Y282" i="15"/>
  <c r="Y283" i="15"/>
  <c r="Y284" i="15"/>
  <c r="Y285" i="15"/>
  <c r="Y286" i="15"/>
  <c r="Y287" i="15"/>
  <c r="Y288" i="15"/>
  <c r="Y289" i="15"/>
  <c r="Y290" i="15"/>
  <c r="Y291" i="15"/>
  <c r="Y292" i="15"/>
  <c r="Y293" i="15"/>
  <c r="Y294" i="15"/>
  <c r="Y295" i="15"/>
  <c r="Y296" i="15"/>
  <c r="Y297" i="15"/>
  <c r="Y298" i="15"/>
  <c r="Y299" i="15"/>
  <c r="Y300" i="15"/>
  <c r="Y301" i="15"/>
  <c r="Y302" i="15"/>
  <c r="Y303" i="15"/>
  <c r="Y304" i="15"/>
  <c r="Y305" i="15"/>
  <c r="Y306" i="15"/>
  <c r="Y307" i="15"/>
  <c r="Y308" i="15"/>
  <c r="Y309" i="15"/>
  <c r="Y310" i="15"/>
  <c r="Y311" i="15"/>
  <c r="Y312" i="15"/>
  <c r="Y313" i="15"/>
  <c r="Y314" i="15"/>
  <c r="Y315" i="15"/>
  <c r="Y316" i="15"/>
  <c r="Y317" i="15"/>
  <c r="Y318" i="15"/>
  <c r="Y319" i="15"/>
  <c r="Y320" i="15"/>
  <c r="Y321" i="15"/>
  <c r="Y322" i="15"/>
  <c r="Y323" i="15"/>
  <c r="Y324" i="15"/>
  <c r="Y325" i="15"/>
  <c r="Y326" i="15"/>
  <c r="Y327" i="15"/>
  <c r="Y328" i="15"/>
  <c r="Y329" i="15"/>
  <c r="Y330" i="15"/>
  <c r="Y331" i="15"/>
  <c r="Y332" i="15"/>
  <c r="Y333" i="15"/>
  <c r="Y334" i="15"/>
  <c r="Y335" i="15"/>
  <c r="Y336" i="15"/>
  <c r="Y337" i="15"/>
  <c r="Y338" i="15"/>
  <c r="Y339" i="15"/>
  <c r="Y340" i="15"/>
  <c r="Y341" i="15"/>
  <c r="Y342" i="15"/>
  <c r="Y343" i="15"/>
  <c r="Y344" i="15"/>
  <c r="Y345" i="15"/>
  <c r="Y346" i="15"/>
  <c r="Y347" i="15"/>
  <c r="Y348" i="15"/>
  <c r="Y349" i="15"/>
  <c r="Y350" i="15"/>
  <c r="Y351" i="15"/>
  <c r="Y352" i="15"/>
  <c r="Y353" i="15"/>
  <c r="Y354" i="15"/>
  <c r="Y355" i="15"/>
  <c r="Y356" i="15"/>
  <c r="Y357" i="15"/>
  <c r="Y358" i="15"/>
  <c r="Y359" i="15"/>
  <c r="Y360" i="15"/>
  <c r="Y361" i="15"/>
  <c r="Y362" i="15"/>
  <c r="Y363" i="15"/>
  <c r="Y364" i="15"/>
  <c r="Y365" i="15"/>
  <c r="Y366" i="15"/>
  <c r="Y367" i="15"/>
  <c r="Y368" i="15"/>
  <c r="Y369" i="15"/>
  <c r="Y370" i="15"/>
  <c r="Y371" i="15"/>
  <c r="Y372" i="15"/>
  <c r="Y373" i="15"/>
  <c r="Y374" i="15"/>
  <c r="Y375" i="15"/>
  <c r="Y376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AK2" i="15"/>
  <c r="AM2" i="15" s="1"/>
  <c r="AK3" i="15"/>
  <c r="AM3" i="15" s="1"/>
  <c r="AK4" i="15"/>
  <c r="AM4" i="15" s="1"/>
  <c r="AK5" i="15"/>
  <c r="AM5" i="15" s="1"/>
  <c r="AK6" i="15"/>
  <c r="AM6" i="15" s="1"/>
  <c r="AK7" i="15"/>
  <c r="AM7" i="15" s="1"/>
  <c r="AK8" i="15"/>
  <c r="AM8" i="15" s="1"/>
  <c r="AK9" i="15"/>
  <c r="AM9" i="15" s="1"/>
  <c r="AK10" i="15"/>
  <c r="AM10" i="15" s="1"/>
  <c r="AK11" i="15"/>
  <c r="AM11" i="15" s="1"/>
  <c r="AK12" i="15"/>
  <c r="AM12" i="15" s="1"/>
  <c r="AK13" i="15"/>
  <c r="AM13" i="15" s="1"/>
  <c r="AK14" i="15"/>
  <c r="AM14" i="15" s="1"/>
  <c r="AK15" i="15"/>
  <c r="AM15" i="15" s="1"/>
  <c r="AK16" i="15"/>
  <c r="AM16" i="15" s="1"/>
  <c r="AK17" i="15"/>
  <c r="AM17" i="15" s="1"/>
  <c r="AK18" i="15"/>
  <c r="AM18" i="15" s="1"/>
  <c r="AK19" i="15"/>
  <c r="AM19" i="15" s="1"/>
  <c r="AK20" i="15"/>
  <c r="AM20" i="15" s="1"/>
  <c r="AK21" i="15"/>
  <c r="AM21" i="15" s="1"/>
  <c r="AK22" i="15"/>
  <c r="AM22" i="15" s="1"/>
  <c r="AK23" i="15"/>
  <c r="AM23" i="15" s="1"/>
  <c r="AK24" i="15"/>
  <c r="AM24" i="15" s="1"/>
  <c r="AK25" i="15"/>
  <c r="AM25" i="15" s="1"/>
  <c r="AK26" i="15"/>
  <c r="AM26" i="15" s="1"/>
  <c r="AK27" i="15"/>
  <c r="AM27" i="15" s="1"/>
  <c r="AK28" i="15"/>
  <c r="AM28" i="15" s="1"/>
  <c r="AK29" i="15"/>
  <c r="AM29" i="15" s="1"/>
  <c r="AK30" i="15"/>
  <c r="AM30" i="15" s="1"/>
  <c r="AK31" i="15"/>
  <c r="AM31" i="15" s="1"/>
  <c r="AK32" i="15"/>
  <c r="AM32" i="15" s="1"/>
  <c r="AK33" i="15"/>
  <c r="AM33" i="15" s="1"/>
  <c r="AK34" i="15"/>
  <c r="AM34" i="15" s="1"/>
  <c r="AK35" i="15"/>
  <c r="AM35" i="15" s="1"/>
  <c r="AK36" i="15"/>
  <c r="AM36" i="15" s="1"/>
  <c r="AK37" i="15"/>
  <c r="AM37" i="15" s="1"/>
  <c r="AK38" i="15"/>
  <c r="AM38" i="15" s="1"/>
  <c r="AK39" i="15"/>
  <c r="AM39" i="15" s="1"/>
  <c r="AK40" i="15"/>
  <c r="AM40" i="15" s="1"/>
  <c r="AK41" i="15"/>
  <c r="AM41" i="15" s="1"/>
  <c r="AK42" i="15"/>
  <c r="AM42" i="15" s="1"/>
  <c r="AK43" i="15"/>
  <c r="AM43" i="15" s="1"/>
  <c r="AK44" i="15"/>
  <c r="AM44" i="15" s="1"/>
  <c r="AK45" i="15"/>
  <c r="AM45" i="15" s="1"/>
  <c r="AK46" i="15"/>
  <c r="AM46" i="15" s="1"/>
  <c r="AK47" i="15"/>
  <c r="AM47" i="15" s="1"/>
  <c r="AK48" i="15"/>
  <c r="AM48" i="15" s="1"/>
  <c r="AK49" i="15"/>
  <c r="AM49" i="15" s="1"/>
  <c r="AK50" i="15"/>
  <c r="AM50" i="15" s="1"/>
  <c r="AK51" i="15"/>
  <c r="AM51" i="15" s="1"/>
  <c r="AK52" i="15"/>
  <c r="AM52" i="15" s="1"/>
  <c r="AK53" i="15"/>
  <c r="AM53" i="15" s="1"/>
  <c r="AK54" i="15"/>
  <c r="AM54" i="15" s="1"/>
  <c r="AK55" i="15"/>
  <c r="AM55" i="15" s="1"/>
  <c r="AK56" i="15"/>
  <c r="AM56" i="15" s="1"/>
  <c r="AK57" i="15"/>
  <c r="AM57" i="15" s="1"/>
  <c r="AK58" i="15"/>
  <c r="AM58" i="15" s="1"/>
  <c r="AK59" i="15"/>
  <c r="AM59" i="15" s="1"/>
  <c r="AK60" i="15"/>
  <c r="AM60" i="15" s="1"/>
  <c r="AK61" i="15"/>
  <c r="AM61" i="15" s="1"/>
  <c r="AK62" i="15"/>
  <c r="AM62" i="15" s="1"/>
  <c r="AK63" i="15"/>
  <c r="AM63" i="15" s="1"/>
  <c r="AK64" i="15"/>
  <c r="AM64" i="15" s="1"/>
  <c r="AK65" i="15"/>
  <c r="AM65" i="15" s="1"/>
  <c r="AK66" i="15"/>
  <c r="AM66" i="15" s="1"/>
  <c r="AK67" i="15"/>
  <c r="AM67" i="15" s="1"/>
  <c r="AK68" i="15"/>
  <c r="AM68" i="15" s="1"/>
  <c r="AK69" i="15"/>
  <c r="AM69" i="15" s="1"/>
  <c r="AK70" i="15"/>
  <c r="AM70" i="15" s="1"/>
  <c r="AK71" i="15"/>
  <c r="AM71" i="15" s="1"/>
  <c r="AK72" i="15"/>
  <c r="AM72" i="15" s="1"/>
  <c r="AK73" i="15"/>
  <c r="AM73" i="15" s="1"/>
  <c r="AK74" i="15"/>
  <c r="AM74" i="15" s="1"/>
  <c r="AK75" i="15"/>
  <c r="AM75" i="15" s="1"/>
  <c r="AK76" i="15"/>
  <c r="AM76" i="15" s="1"/>
  <c r="AK77" i="15"/>
  <c r="AM77" i="15" s="1"/>
  <c r="AK78" i="15"/>
  <c r="AM78" i="15" s="1"/>
  <c r="AK79" i="15"/>
  <c r="AM79" i="15" s="1"/>
  <c r="AK80" i="15"/>
  <c r="AM80" i="15" s="1"/>
  <c r="AK81" i="15"/>
  <c r="AM81" i="15" s="1"/>
  <c r="AK82" i="15"/>
  <c r="AM82" i="15" s="1"/>
  <c r="AK83" i="15"/>
  <c r="AM83" i="15" s="1"/>
  <c r="AK84" i="15"/>
  <c r="AM84" i="15" s="1"/>
  <c r="AK85" i="15"/>
  <c r="AM85" i="15" s="1"/>
  <c r="AK86" i="15"/>
  <c r="AM86" i="15" s="1"/>
  <c r="AK87" i="15"/>
  <c r="AM87" i="15" s="1"/>
  <c r="AK88" i="15"/>
  <c r="AM88" i="15" s="1"/>
  <c r="AK89" i="15"/>
  <c r="AM89" i="15" s="1"/>
  <c r="AK90" i="15"/>
  <c r="AM90" i="15" s="1"/>
  <c r="AK91" i="15"/>
  <c r="AM91" i="15" s="1"/>
  <c r="AK92" i="15"/>
  <c r="AM92" i="15" s="1"/>
  <c r="AK93" i="15"/>
  <c r="AM93" i="15" s="1"/>
  <c r="AK94" i="15"/>
  <c r="AM94" i="15" s="1"/>
  <c r="AK95" i="15"/>
  <c r="AM95" i="15" s="1"/>
  <c r="AK96" i="15"/>
  <c r="AM96" i="15" s="1"/>
  <c r="AK97" i="15"/>
  <c r="AM97" i="15" s="1"/>
  <c r="AK98" i="15"/>
  <c r="AM98" i="15" s="1"/>
  <c r="AK99" i="15"/>
  <c r="AM99" i="15" s="1"/>
  <c r="AK100" i="15"/>
  <c r="AM100" i="15" s="1"/>
  <c r="AK101" i="15"/>
  <c r="AM101" i="15" s="1"/>
  <c r="AK102" i="15"/>
  <c r="AM102" i="15" s="1"/>
  <c r="AK103" i="15"/>
  <c r="AM103" i="15" s="1"/>
  <c r="AK104" i="15"/>
  <c r="AM104" i="15" s="1"/>
  <c r="AK105" i="15"/>
  <c r="AM105" i="15" s="1"/>
  <c r="AK106" i="15"/>
  <c r="AM106" i="15" s="1"/>
  <c r="AK107" i="15"/>
  <c r="AM107" i="15" s="1"/>
  <c r="AK108" i="15"/>
  <c r="AM108" i="15" s="1"/>
  <c r="AK109" i="15"/>
  <c r="AM109" i="15" s="1"/>
  <c r="AK110" i="15"/>
  <c r="AM110" i="15" s="1"/>
  <c r="AK111" i="15"/>
  <c r="AM111" i="15" s="1"/>
  <c r="AK112" i="15"/>
  <c r="AM112" i="15" s="1"/>
  <c r="AK113" i="15"/>
  <c r="AM113" i="15" s="1"/>
  <c r="AK114" i="15"/>
  <c r="AM114" i="15" s="1"/>
  <c r="AK115" i="15"/>
  <c r="AM115" i="15" s="1"/>
  <c r="AK116" i="15"/>
  <c r="AM116" i="15" s="1"/>
  <c r="AK117" i="15"/>
  <c r="AM117" i="15" s="1"/>
  <c r="AK118" i="15"/>
  <c r="AM118" i="15" s="1"/>
  <c r="AK119" i="15"/>
  <c r="AM119" i="15" s="1"/>
  <c r="AK120" i="15"/>
  <c r="AM120" i="15" s="1"/>
  <c r="AK121" i="15"/>
  <c r="AM121" i="15" s="1"/>
  <c r="AK122" i="15"/>
  <c r="AM122" i="15" s="1"/>
  <c r="AK123" i="15"/>
  <c r="AM123" i="15" s="1"/>
  <c r="AK124" i="15"/>
  <c r="AM124" i="15" s="1"/>
  <c r="AK125" i="15"/>
  <c r="AM125" i="15" s="1"/>
  <c r="AK126" i="15"/>
  <c r="AM126" i="15" s="1"/>
  <c r="AK127" i="15"/>
  <c r="AM127" i="15" s="1"/>
  <c r="AK128" i="15"/>
  <c r="AM128" i="15" s="1"/>
  <c r="AK129" i="15"/>
  <c r="AM129" i="15" s="1"/>
  <c r="AK130" i="15"/>
  <c r="AM130" i="15" s="1"/>
  <c r="AK131" i="15"/>
  <c r="AM131" i="15" s="1"/>
  <c r="AK132" i="15"/>
  <c r="AM132" i="15" s="1"/>
  <c r="AK133" i="15"/>
  <c r="AM133" i="15" s="1"/>
  <c r="AK134" i="15"/>
  <c r="AM134" i="15" s="1"/>
  <c r="AK135" i="15"/>
  <c r="AM135" i="15" s="1"/>
  <c r="AK136" i="15"/>
  <c r="AM136" i="15" s="1"/>
  <c r="AK137" i="15"/>
  <c r="AM137" i="15" s="1"/>
  <c r="AK138" i="15"/>
  <c r="AM138" i="15" s="1"/>
  <c r="AK139" i="15"/>
  <c r="AM139" i="15" s="1"/>
  <c r="AK140" i="15"/>
  <c r="AM140" i="15" s="1"/>
  <c r="AK141" i="15"/>
  <c r="AM141" i="15" s="1"/>
  <c r="AK142" i="15"/>
  <c r="AM142" i="15" s="1"/>
  <c r="AK143" i="15"/>
  <c r="AM143" i="15" s="1"/>
  <c r="AK144" i="15"/>
  <c r="AM144" i="15" s="1"/>
  <c r="AK145" i="15"/>
  <c r="AM145" i="15" s="1"/>
  <c r="AK146" i="15"/>
  <c r="AM146" i="15" s="1"/>
  <c r="AK147" i="15"/>
  <c r="AM147" i="15" s="1"/>
  <c r="AK148" i="15"/>
  <c r="AM148" i="15" s="1"/>
  <c r="AK149" i="15"/>
  <c r="AM149" i="15" s="1"/>
  <c r="AK150" i="15"/>
  <c r="AM150" i="15" s="1"/>
  <c r="AK151" i="15"/>
  <c r="AM151" i="15" s="1"/>
  <c r="AK152" i="15"/>
  <c r="AM152" i="15" s="1"/>
  <c r="AK153" i="15"/>
  <c r="AM153" i="15" s="1"/>
  <c r="AK154" i="15"/>
  <c r="AM154" i="15" s="1"/>
  <c r="AK155" i="15"/>
  <c r="AM155" i="15" s="1"/>
  <c r="AK156" i="15"/>
  <c r="AM156" i="15" s="1"/>
  <c r="AK157" i="15"/>
  <c r="AM157" i="15" s="1"/>
  <c r="AK158" i="15"/>
  <c r="AM158" i="15" s="1"/>
  <c r="AK159" i="15"/>
  <c r="AM159" i="15" s="1"/>
  <c r="AK160" i="15"/>
  <c r="AM160" i="15" s="1"/>
  <c r="AK161" i="15"/>
  <c r="AM161" i="15" s="1"/>
  <c r="AK162" i="15"/>
  <c r="AM162" i="15" s="1"/>
  <c r="AK163" i="15"/>
  <c r="AM163" i="15" s="1"/>
  <c r="AK164" i="15"/>
  <c r="AM164" i="15" s="1"/>
  <c r="AK165" i="15"/>
  <c r="AM165" i="15" s="1"/>
  <c r="AK166" i="15"/>
  <c r="AM166" i="15" s="1"/>
  <c r="AK167" i="15"/>
  <c r="AM167" i="15" s="1"/>
  <c r="AK168" i="15"/>
  <c r="AM168" i="15" s="1"/>
  <c r="AK169" i="15"/>
  <c r="AM169" i="15" s="1"/>
  <c r="AK170" i="15"/>
  <c r="AM170" i="15" s="1"/>
  <c r="AK171" i="15"/>
  <c r="AM171" i="15" s="1"/>
  <c r="AK172" i="15"/>
  <c r="AM172" i="15" s="1"/>
  <c r="AK173" i="15"/>
  <c r="AM173" i="15" s="1"/>
  <c r="AK174" i="15"/>
  <c r="AM174" i="15" s="1"/>
  <c r="AK175" i="15"/>
  <c r="AM175" i="15" s="1"/>
  <c r="AK176" i="15"/>
  <c r="AM176" i="15" s="1"/>
  <c r="AK177" i="15"/>
  <c r="AM177" i="15" s="1"/>
  <c r="AK178" i="15"/>
  <c r="AM178" i="15" s="1"/>
  <c r="AK179" i="15"/>
  <c r="AM179" i="15" s="1"/>
  <c r="AK180" i="15"/>
  <c r="AM180" i="15" s="1"/>
  <c r="AK181" i="15"/>
  <c r="AM181" i="15" s="1"/>
  <c r="AK182" i="15"/>
  <c r="AM182" i="15" s="1"/>
  <c r="AK183" i="15"/>
  <c r="AM183" i="15" s="1"/>
  <c r="AK184" i="15"/>
  <c r="AM184" i="15" s="1"/>
  <c r="AK185" i="15"/>
  <c r="AM185" i="15" s="1"/>
  <c r="AK186" i="15"/>
  <c r="AM186" i="15" s="1"/>
  <c r="AK187" i="15"/>
  <c r="AM187" i="15" s="1"/>
  <c r="AK188" i="15"/>
  <c r="AM188" i="15" s="1"/>
  <c r="AK189" i="15"/>
  <c r="AM189" i="15" s="1"/>
  <c r="AK190" i="15"/>
  <c r="AM190" i="15" s="1"/>
  <c r="AK191" i="15"/>
  <c r="AM191" i="15" s="1"/>
  <c r="AK192" i="15"/>
  <c r="AM192" i="15" s="1"/>
  <c r="AK193" i="15"/>
  <c r="AM193" i="15" s="1"/>
  <c r="AK194" i="15"/>
  <c r="AM194" i="15" s="1"/>
  <c r="AK195" i="15"/>
  <c r="AM195" i="15" s="1"/>
  <c r="AK196" i="15"/>
  <c r="AM196" i="15" s="1"/>
  <c r="AK197" i="15"/>
  <c r="AM197" i="15" s="1"/>
  <c r="AK198" i="15"/>
  <c r="AM198" i="15" s="1"/>
  <c r="AK199" i="15"/>
  <c r="AM199" i="15" s="1"/>
  <c r="AK200" i="15"/>
  <c r="AM200" i="15" s="1"/>
  <c r="AK201" i="15"/>
  <c r="AM201" i="15" s="1"/>
  <c r="AK202" i="15"/>
  <c r="AM202" i="15" s="1"/>
  <c r="AK203" i="15"/>
  <c r="AM203" i="15" s="1"/>
  <c r="AK204" i="15"/>
  <c r="AM204" i="15" s="1"/>
  <c r="AK205" i="15"/>
  <c r="AM205" i="15" s="1"/>
  <c r="AK206" i="15"/>
  <c r="AM206" i="15" s="1"/>
  <c r="AK207" i="15"/>
  <c r="AM207" i="15" s="1"/>
  <c r="AK208" i="15"/>
  <c r="AM208" i="15" s="1"/>
  <c r="AK209" i="15"/>
  <c r="AM209" i="15" s="1"/>
  <c r="AK210" i="15"/>
  <c r="AM210" i="15" s="1"/>
  <c r="AK211" i="15"/>
  <c r="AM211" i="15" s="1"/>
  <c r="AK212" i="15"/>
  <c r="AM212" i="15" s="1"/>
  <c r="AK213" i="15"/>
  <c r="AM213" i="15" s="1"/>
  <c r="AK214" i="15"/>
  <c r="AM214" i="15" s="1"/>
  <c r="AK215" i="15"/>
  <c r="AM215" i="15" s="1"/>
  <c r="AK216" i="15"/>
  <c r="AM216" i="15" s="1"/>
  <c r="AK217" i="15"/>
  <c r="AM217" i="15" s="1"/>
  <c r="AK218" i="15"/>
  <c r="AM218" i="15" s="1"/>
  <c r="AK219" i="15"/>
  <c r="AM219" i="15" s="1"/>
  <c r="AK220" i="15"/>
  <c r="AM220" i="15" s="1"/>
  <c r="AK221" i="15"/>
  <c r="AM221" i="15" s="1"/>
  <c r="AK222" i="15"/>
  <c r="AM222" i="15" s="1"/>
  <c r="AK223" i="15"/>
  <c r="AM223" i="15" s="1"/>
  <c r="AK224" i="15"/>
  <c r="AM224" i="15" s="1"/>
  <c r="AK225" i="15"/>
  <c r="AM225" i="15" s="1"/>
  <c r="AK226" i="15"/>
  <c r="AM226" i="15" s="1"/>
  <c r="AK227" i="15"/>
  <c r="AM227" i="15" s="1"/>
  <c r="AK228" i="15"/>
  <c r="AM228" i="15" s="1"/>
  <c r="AK229" i="15"/>
  <c r="AM229" i="15" s="1"/>
  <c r="AK230" i="15"/>
  <c r="AM230" i="15" s="1"/>
  <c r="AK231" i="15"/>
  <c r="AM231" i="15" s="1"/>
  <c r="AK232" i="15"/>
  <c r="AM232" i="15" s="1"/>
  <c r="AK233" i="15"/>
  <c r="AM233" i="15" s="1"/>
  <c r="AK234" i="15"/>
  <c r="AM234" i="15" s="1"/>
  <c r="AK235" i="15"/>
  <c r="AM235" i="15" s="1"/>
  <c r="AK236" i="15"/>
  <c r="AM236" i="15" s="1"/>
  <c r="AK237" i="15"/>
  <c r="AM237" i="15" s="1"/>
  <c r="AK238" i="15"/>
  <c r="AM238" i="15" s="1"/>
  <c r="AK239" i="15"/>
  <c r="AM239" i="15" s="1"/>
  <c r="AK240" i="15"/>
  <c r="AM240" i="15" s="1"/>
  <c r="AK241" i="15"/>
  <c r="AM241" i="15" s="1"/>
  <c r="AK242" i="15"/>
  <c r="AM242" i="15" s="1"/>
  <c r="AK243" i="15"/>
  <c r="AM243" i="15" s="1"/>
  <c r="AK244" i="15"/>
  <c r="AM244" i="15" s="1"/>
  <c r="AK245" i="15"/>
  <c r="AM245" i="15" s="1"/>
  <c r="AK246" i="15"/>
  <c r="AM246" i="15" s="1"/>
  <c r="AK247" i="15"/>
  <c r="AM247" i="15" s="1"/>
  <c r="AK248" i="15"/>
  <c r="AM248" i="15" s="1"/>
  <c r="AK249" i="15"/>
  <c r="AM249" i="15" s="1"/>
  <c r="AK250" i="15"/>
  <c r="AM250" i="15" s="1"/>
  <c r="AK251" i="15"/>
  <c r="AM251" i="15" s="1"/>
  <c r="AK252" i="15"/>
  <c r="AM252" i="15" s="1"/>
  <c r="AK253" i="15"/>
  <c r="AM253" i="15" s="1"/>
  <c r="AK254" i="15"/>
  <c r="AM254" i="15" s="1"/>
  <c r="AK255" i="15"/>
  <c r="AM255" i="15" s="1"/>
  <c r="AK256" i="15"/>
  <c r="AM256" i="15" s="1"/>
  <c r="AK257" i="15"/>
  <c r="AM257" i="15" s="1"/>
  <c r="AK258" i="15"/>
  <c r="AM258" i="15" s="1"/>
  <c r="AK259" i="15"/>
  <c r="AM259" i="15" s="1"/>
  <c r="AK260" i="15"/>
  <c r="AM260" i="15" s="1"/>
  <c r="AK261" i="15"/>
  <c r="AM261" i="15" s="1"/>
  <c r="AK262" i="15"/>
  <c r="AM262" i="15" s="1"/>
  <c r="AK263" i="15"/>
  <c r="AM263" i="15" s="1"/>
  <c r="AK264" i="15"/>
  <c r="AM264" i="15" s="1"/>
  <c r="AK265" i="15"/>
  <c r="AM265" i="15" s="1"/>
  <c r="AK266" i="15"/>
  <c r="AM266" i="15" s="1"/>
  <c r="AK267" i="15"/>
  <c r="AM267" i="15" s="1"/>
  <c r="AK268" i="15"/>
  <c r="AM268" i="15" s="1"/>
  <c r="AK269" i="15"/>
  <c r="AM269" i="15" s="1"/>
  <c r="AK270" i="15"/>
  <c r="AM270" i="15" s="1"/>
  <c r="AK271" i="15"/>
  <c r="AM271" i="15" s="1"/>
  <c r="AK272" i="15"/>
  <c r="AM272" i="15" s="1"/>
  <c r="AK273" i="15"/>
  <c r="AM273" i="15" s="1"/>
  <c r="AK274" i="15"/>
  <c r="AM274" i="15" s="1"/>
  <c r="AK275" i="15"/>
  <c r="AM275" i="15" s="1"/>
  <c r="AK276" i="15"/>
  <c r="AM276" i="15" s="1"/>
  <c r="AK277" i="15"/>
  <c r="AM277" i="15" s="1"/>
  <c r="AK278" i="15"/>
  <c r="AM278" i="15" s="1"/>
  <c r="AK279" i="15"/>
  <c r="AM279" i="15" s="1"/>
  <c r="AK280" i="15"/>
  <c r="AM280" i="15" s="1"/>
  <c r="AK281" i="15"/>
  <c r="AM281" i="15" s="1"/>
  <c r="AK282" i="15"/>
  <c r="AM282" i="15" s="1"/>
  <c r="AK283" i="15"/>
  <c r="AM283" i="15" s="1"/>
  <c r="AK284" i="15"/>
  <c r="AM284" i="15" s="1"/>
  <c r="AK285" i="15"/>
  <c r="AM285" i="15" s="1"/>
  <c r="AK286" i="15"/>
  <c r="AM286" i="15" s="1"/>
  <c r="AK287" i="15"/>
  <c r="AM287" i="15" s="1"/>
  <c r="AK288" i="15"/>
  <c r="AM288" i="15" s="1"/>
  <c r="AK289" i="15"/>
  <c r="AM289" i="15" s="1"/>
  <c r="AK290" i="15"/>
  <c r="AM290" i="15" s="1"/>
  <c r="AK291" i="15"/>
  <c r="AM291" i="15" s="1"/>
  <c r="AK292" i="15"/>
  <c r="AM292" i="15" s="1"/>
  <c r="AK293" i="15"/>
  <c r="AM293" i="15" s="1"/>
  <c r="AK294" i="15"/>
  <c r="AM294" i="15" s="1"/>
  <c r="AK295" i="15"/>
  <c r="AM295" i="15" s="1"/>
  <c r="AK296" i="15"/>
  <c r="AM296" i="15" s="1"/>
  <c r="AK297" i="15"/>
  <c r="AM297" i="15" s="1"/>
  <c r="AK298" i="15"/>
  <c r="AM298" i="15" s="1"/>
  <c r="AK299" i="15"/>
  <c r="AM299" i="15" s="1"/>
  <c r="AK300" i="15"/>
  <c r="AM300" i="15" s="1"/>
  <c r="AK301" i="15"/>
  <c r="AM301" i="15" s="1"/>
  <c r="AK302" i="15"/>
  <c r="AM302" i="15" s="1"/>
  <c r="AK303" i="15"/>
  <c r="AM303" i="15" s="1"/>
  <c r="AK304" i="15"/>
  <c r="AM304" i="15" s="1"/>
  <c r="AK305" i="15"/>
  <c r="AM305" i="15" s="1"/>
  <c r="AK306" i="15"/>
  <c r="AM306" i="15" s="1"/>
  <c r="AK307" i="15"/>
  <c r="AM307" i="15" s="1"/>
  <c r="AK308" i="15"/>
  <c r="AM308" i="15" s="1"/>
  <c r="AK309" i="15"/>
  <c r="AM309" i="15" s="1"/>
  <c r="AK310" i="15"/>
  <c r="AM310" i="15" s="1"/>
  <c r="AK311" i="15"/>
  <c r="AM311" i="15" s="1"/>
  <c r="AK312" i="15"/>
  <c r="AM312" i="15" s="1"/>
  <c r="AK313" i="15"/>
  <c r="AM313" i="15" s="1"/>
  <c r="AK314" i="15"/>
  <c r="AM314" i="15" s="1"/>
  <c r="AK315" i="15"/>
  <c r="AM315" i="15" s="1"/>
  <c r="AK316" i="15"/>
  <c r="AM316" i="15" s="1"/>
  <c r="AK317" i="15"/>
  <c r="AM317" i="15" s="1"/>
  <c r="AK318" i="15"/>
  <c r="AM318" i="15" s="1"/>
  <c r="AK319" i="15"/>
  <c r="AM319" i="15" s="1"/>
  <c r="AK320" i="15"/>
  <c r="AM320" i="15" s="1"/>
  <c r="AK321" i="15"/>
  <c r="AM321" i="15" s="1"/>
  <c r="AK322" i="15"/>
  <c r="AM322" i="15" s="1"/>
  <c r="AK323" i="15"/>
  <c r="AM323" i="15" s="1"/>
  <c r="AK324" i="15"/>
  <c r="AM324" i="15" s="1"/>
  <c r="AK325" i="15"/>
  <c r="AM325" i="15" s="1"/>
  <c r="AK326" i="15"/>
  <c r="AM326" i="15" s="1"/>
  <c r="AK327" i="15"/>
  <c r="AM327" i="15" s="1"/>
  <c r="AK328" i="15"/>
  <c r="AM328" i="15" s="1"/>
  <c r="AK329" i="15"/>
  <c r="AM329" i="15" s="1"/>
  <c r="AK330" i="15"/>
  <c r="AM330" i="15" s="1"/>
  <c r="AK331" i="15"/>
  <c r="AM331" i="15" s="1"/>
  <c r="AK332" i="15"/>
  <c r="AM332" i="15" s="1"/>
  <c r="AK333" i="15"/>
  <c r="AM333" i="15" s="1"/>
  <c r="AK334" i="15"/>
  <c r="AM334" i="15" s="1"/>
  <c r="AK335" i="15"/>
  <c r="AM335" i="15" s="1"/>
  <c r="AK336" i="15"/>
  <c r="AM336" i="15" s="1"/>
  <c r="AK337" i="15"/>
  <c r="AM337" i="15" s="1"/>
  <c r="AK338" i="15"/>
  <c r="AM338" i="15" s="1"/>
  <c r="AK339" i="15"/>
  <c r="AM339" i="15" s="1"/>
  <c r="AK340" i="15"/>
  <c r="AM340" i="15" s="1"/>
  <c r="AK341" i="15"/>
  <c r="AM341" i="15" s="1"/>
  <c r="AK342" i="15"/>
  <c r="AM342" i="15" s="1"/>
  <c r="AK343" i="15"/>
  <c r="AM343" i="15" s="1"/>
  <c r="AK344" i="15"/>
  <c r="AM344" i="15" s="1"/>
  <c r="AK345" i="15"/>
  <c r="AM345" i="15" s="1"/>
  <c r="AK346" i="15"/>
  <c r="AM346" i="15" s="1"/>
  <c r="AK347" i="15"/>
  <c r="AM347" i="15" s="1"/>
  <c r="AK348" i="15"/>
  <c r="AM348" i="15" s="1"/>
  <c r="AK349" i="15"/>
  <c r="AM349" i="15" s="1"/>
  <c r="AK350" i="15"/>
  <c r="AM350" i="15" s="1"/>
  <c r="AK351" i="15"/>
  <c r="AM351" i="15" s="1"/>
  <c r="AK352" i="15"/>
  <c r="AM352" i="15" s="1"/>
  <c r="AK353" i="15"/>
  <c r="AM353" i="15" s="1"/>
  <c r="AK354" i="15"/>
  <c r="AM354" i="15" s="1"/>
  <c r="AK355" i="15"/>
  <c r="AM355" i="15" s="1"/>
  <c r="AK356" i="15"/>
  <c r="AM356" i="15" s="1"/>
  <c r="AK357" i="15"/>
  <c r="AM357" i="15" s="1"/>
  <c r="AK358" i="15"/>
  <c r="AM358" i="15" s="1"/>
  <c r="AK359" i="15"/>
  <c r="AM359" i="15" s="1"/>
  <c r="AK360" i="15"/>
  <c r="AM360" i="15" s="1"/>
  <c r="AK361" i="15"/>
  <c r="AM361" i="15" s="1"/>
  <c r="AK362" i="15"/>
  <c r="AM362" i="15" s="1"/>
  <c r="AK363" i="15"/>
  <c r="AM363" i="15" s="1"/>
  <c r="AK364" i="15"/>
  <c r="AM364" i="15" s="1"/>
  <c r="AK365" i="15"/>
  <c r="AM365" i="15" s="1"/>
  <c r="AK366" i="15"/>
  <c r="AM366" i="15" s="1"/>
  <c r="AK367" i="15"/>
  <c r="AM367" i="15" s="1"/>
  <c r="AK368" i="15"/>
  <c r="AM368" i="15" s="1"/>
  <c r="AK369" i="15"/>
  <c r="AM369" i="15" s="1"/>
  <c r="AK370" i="15"/>
  <c r="AM370" i="15" s="1"/>
  <c r="AK371" i="15"/>
  <c r="AM371" i="15" s="1"/>
  <c r="AK372" i="15"/>
  <c r="AM372" i="15" s="1"/>
  <c r="AK373" i="15"/>
  <c r="AM373" i="15" s="1"/>
  <c r="AK374" i="15"/>
  <c r="AM374" i="15" s="1"/>
  <c r="AK375" i="15"/>
  <c r="AM375" i="15" s="1"/>
  <c r="AK376" i="15"/>
  <c r="AM376" i="15" s="1"/>
  <c r="AJ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02" i="15"/>
  <c r="AJ203" i="15"/>
  <c r="AJ204" i="15"/>
  <c r="AJ205" i="15"/>
  <c r="AJ206" i="15"/>
  <c r="AJ207" i="15"/>
  <c r="AJ208" i="15"/>
  <c r="AJ209" i="15"/>
  <c r="AJ210" i="15"/>
  <c r="AJ211" i="15"/>
  <c r="AJ212" i="15"/>
  <c r="AJ213" i="15"/>
  <c r="AJ214" i="15"/>
  <c r="AJ215" i="15"/>
  <c r="AJ216" i="15"/>
  <c r="AJ217" i="15"/>
  <c r="AJ218" i="15"/>
  <c r="AJ219" i="15"/>
  <c r="AJ220" i="15"/>
  <c r="AJ221" i="15"/>
  <c r="AJ222" i="15"/>
  <c r="AJ223" i="15"/>
  <c r="AJ224" i="15"/>
  <c r="AJ225" i="15"/>
  <c r="AJ226" i="15"/>
  <c r="AJ227" i="15"/>
  <c r="AJ228" i="15"/>
  <c r="AJ229" i="15"/>
  <c r="AJ230" i="15"/>
  <c r="AJ231" i="15"/>
  <c r="AJ232" i="15"/>
  <c r="AJ233" i="15"/>
  <c r="AJ234" i="15"/>
  <c r="AJ235" i="15"/>
  <c r="AJ236" i="15"/>
  <c r="AJ237" i="15"/>
  <c r="AJ238" i="15"/>
  <c r="AJ239" i="15"/>
  <c r="AJ240" i="15"/>
  <c r="AJ241" i="15"/>
  <c r="AJ242" i="15"/>
  <c r="AJ243" i="15"/>
  <c r="AJ244" i="15"/>
  <c r="AJ245" i="15"/>
  <c r="AJ246" i="15"/>
  <c r="AJ247" i="15"/>
  <c r="AJ248" i="15"/>
  <c r="AJ249" i="15"/>
  <c r="AJ250" i="15"/>
  <c r="AJ251" i="15"/>
  <c r="AJ252" i="15"/>
  <c r="AJ253" i="15"/>
  <c r="AJ254" i="15"/>
  <c r="AJ255" i="15"/>
  <c r="AJ256" i="15"/>
  <c r="AJ257" i="15"/>
  <c r="AJ258" i="15"/>
  <c r="AJ259" i="15"/>
  <c r="AJ260" i="15"/>
  <c r="AJ261" i="15"/>
  <c r="AJ262" i="15"/>
  <c r="AJ263" i="15"/>
  <c r="AJ264" i="15"/>
  <c r="AJ265" i="15"/>
  <c r="AJ266" i="15"/>
  <c r="AJ267" i="15"/>
  <c r="AJ268" i="15"/>
  <c r="AJ269" i="15"/>
  <c r="AJ270" i="15"/>
  <c r="AJ271" i="15"/>
  <c r="AJ272" i="15"/>
  <c r="AJ273" i="15"/>
  <c r="AJ274" i="15"/>
  <c r="AJ275" i="15"/>
  <c r="AJ276" i="15"/>
  <c r="AJ277" i="15"/>
  <c r="AJ278" i="15"/>
  <c r="AJ279" i="15"/>
  <c r="AJ280" i="15"/>
  <c r="AJ281" i="15"/>
  <c r="AJ282" i="15"/>
  <c r="AJ283" i="15"/>
  <c r="AJ284" i="15"/>
  <c r="AJ285" i="15"/>
  <c r="AJ286" i="15"/>
  <c r="AJ287" i="15"/>
  <c r="AJ288" i="15"/>
  <c r="AJ289" i="15"/>
  <c r="AJ290" i="15"/>
  <c r="AJ291" i="15"/>
  <c r="AJ292" i="15"/>
  <c r="AJ293" i="15"/>
  <c r="AJ294" i="15"/>
  <c r="AJ295" i="15"/>
  <c r="AJ296" i="15"/>
  <c r="AJ297" i="15"/>
  <c r="AJ298" i="15"/>
  <c r="AJ299" i="15"/>
  <c r="AJ300" i="15"/>
  <c r="AJ301" i="15"/>
  <c r="AJ302" i="15"/>
  <c r="AJ303" i="15"/>
  <c r="AJ304" i="15"/>
  <c r="AJ305" i="15"/>
  <c r="AJ306" i="15"/>
  <c r="AJ307" i="15"/>
  <c r="AJ308" i="15"/>
  <c r="AJ309" i="15"/>
  <c r="AJ310" i="15"/>
  <c r="AJ311" i="15"/>
  <c r="AJ312" i="15"/>
  <c r="AJ313" i="15"/>
  <c r="AJ314" i="15"/>
  <c r="AJ315" i="15"/>
  <c r="AJ316" i="15"/>
  <c r="AJ317" i="15"/>
  <c r="AJ318" i="15"/>
  <c r="AJ319" i="15"/>
  <c r="AJ320" i="15"/>
  <c r="AJ321" i="15"/>
  <c r="AJ322" i="15"/>
  <c r="AJ323" i="15"/>
  <c r="AJ324" i="15"/>
  <c r="AJ325" i="15"/>
  <c r="AJ326" i="15"/>
  <c r="AJ327" i="15"/>
  <c r="AJ328" i="15"/>
  <c r="AJ329" i="15"/>
  <c r="AJ330" i="15"/>
  <c r="AJ331" i="15"/>
  <c r="AJ332" i="15"/>
  <c r="AJ333" i="15"/>
  <c r="AJ334" i="15"/>
  <c r="AJ335" i="15"/>
  <c r="AJ336" i="15"/>
  <c r="AJ337" i="15"/>
  <c r="AJ338" i="15"/>
  <c r="AJ339" i="15"/>
  <c r="AJ340" i="15"/>
  <c r="AJ341" i="15"/>
  <c r="AJ342" i="15"/>
  <c r="AJ343" i="15"/>
  <c r="AJ344" i="15"/>
  <c r="AJ345" i="15"/>
  <c r="AJ346" i="15"/>
  <c r="AJ347" i="15"/>
  <c r="AJ348" i="15"/>
  <c r="AJ349" i="15"/>
  <c r="AJ350" i="15"/>
  <c r="AJ351" i="15"/>
  <c r="AJ352" i="15"/>
  <c r="AJ353" i="15"/>
  <c r="AJ354" i="15"/>
  <c r="AJ355" i="15"/>
  <c r="AJ356" i="15"/>
  <c r="AJ357" i="15"/>
  <c r="AJ358" i="15"/>
  <c r="AJ359" i="15"/>
  <c r="AJ360" i="15"/>
  <c r="AJ361" i="15"/>
  <c r="AJ362" i="15"/>
  <c r="AJ363" i="15"/>
  <c r="AJ364" i="15"/>
  <c r="AJ365" i="15"/>
  <c r="AJ366" i="15"/>
  <c r="AJ367" i="15"/>
  <c r="AJ368" i="15"/>
  <c r="AJ369" i="15"/>
  <c r="AJ370" i="15"/>
  <c r="AJ371" i="15"/>
  <c r="AJ372" i="15"/>
  <c r="AJ373" i="15"/>
  <c r="AJ374" i="15"/>
  <c r="AJ375" i="15"/>
  <c r="AJ376" i="15"/>
  <c r="AI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167" i="15"/>
  <c r="AI168" i="15"/>
  <c r="AI169" i="15"/>
  <c r="AI170" i="15"/>
  <c r="AI171" i="15"/>
  <c r="AI172" i="15"/>
  <c r="AI173" i="15"/>
  <c r="AI174" i="15"/>
  <c r="AI175" i="15"/>
  <c r="AI176" i="15"/>
  <c r="AI177" i="15"/>
  <c r="AI178" i="15"/>
  <c r="AI179" i="15"/>
  <c r="AI180" i="15"/>
  <c r="AI181" i="15"/>
  <c r="AI182" i="15"/>
  <c r="AI183" i="15"/>
  <c r="AI184" i="15"/>
  <c r="AI185" i="15"/>
  <c r="AI186" i="15"/>
  <c r="AI187" i="15"/>
  <c r="AI188" i="15"/>
  <c r="AI189" i="15"/>
  <c r="AI190" i="15"/>
  <c r="AI191" i="15"/>
  <c r="AI192" i="15"/>
  <c r="AI193" i="15"/>
  <c r="AI194" i="15"/>
  <c r="AI195" i="15"/>
  <c r="AI196" i="15"/>
  <c r="AI197" i="15"/>
  <c r="AI198" i="15"/>
  <c r="AI199" i="15"/>
  <c r="AI200" i="15"/>
  <c r="AI201" i="15"/>
  <c r="AI202" i="15"/>
  <c r="AI203" i="15"/>
  <c r="AI204" i="15"/>
  <c r="AI205" i="15"/>
  <c r="AI206" i="15"/>
  <c r="AI207" i="15"/>
  <c r="AI208" i="15"/>
  <c r="AI209" i="15"/>
  <c r="AI210" i="15"/>
  <c r="AI211" i="15"/>
  <c r="AI212" i="15"/>
  <c r="AI213" i="15"/>
  <c r="AI214" i="15"/>
  <c r="AI215" i="15"/>
  <c r="AI216" i="15"/>
  <c r="AI217" i="15"/>
  <c r="AI218" i="15"/>
  <c r="AI219" i="15"/>
  <c r="AI220" i="15"/>
  <c r="AI221" i="15"/>
  <c r="AI222" i="15"/>
  <c r="AI223" i="15"/>
  <c r="AI224" i="15"/>
  <c r="AI225" i="15"/>
  <c r="AI226" i="15"/>
  <c r="AI227" i="15"/>
  <c r="AI228" i="15"/>
  <c r="AI229" i="15"/>
  <c r="AI230" i="15"/>
  <c r="AI231" i="15"/>
  <c r="AI232" i="15"/>
  <c r="AI233" i="15"/>
  <c r="AI234" i="15"/>
  <c r="AI235" i="15"/>
  <c r="AI236" i="15"/>
  <c r="AI237" i="15"/>
  <c r="AI238" i="15"/>
  <c r="AI239" i="15"/>
  <c r="AI240" i="15"/>
  <c r="AI241" i="15"/>
  <c r="AI242" i="15"/>
  <c r="AI243" i="15"/>
  <c r="AI244" i="15"/>
  <c r="AI245" i="15"/>
  <c r="AI246" i="15"/>
  <c r="AI247" i="15"/>
  <c r="AI248" i="15"/>
  <c r="AI249" i="15"/>
  <c r="AI250" i="15"/>
  <c r="AI251" i="15"/>
  <c r="AI252" i="15"/>
  <c r="AI253" i="15"/>
  <c r="AI254" i="15"/>
  <c r="AI255" i="15"/>
  <c r="AI256" i="15"/>
  <c r="AI257" i="15"/>
  <c r="AI258" i="15"/>
  <c r="AI259" i="15"/>
  <c r="AI260" i="15"/>
  <c r="AI261" i="15"/>
  <c r="AI262" i="15"/>
  <c r="AI263" i="15"/>
  <c r="AI264" i="15"/>
  <c r="AI265" i="15"/>
  <c r="AI266" i="15"/>
  <c r="AI267" i="15"/>
  <c r="AI268" i="15"/>
  <c r="AI269" i="15"/>
  <c r="AI270" i="15"/>
  <c r="AI271" i="15"/>
  <c r="AI272" i="15"/>
  <c r="AI273" i="15"/>
  <c r="AI274" i="15"/>
  <c r="AI275" i="15"/>
  <c r="AI276" i="15"/>
  <c r="AI277" i="15"/>
  <c r="AI278" i="15"/>
  <c r="AI279" i="15"/>
  <c r="AI280" i="15"/>
  <c r="AI281" i="15"/>
  <c r="AI282" i="15"/>
  <c r="AI283" i="15"/>
  <c r="AI284" i="15"/>
  <c r="AI285" i="15"/>
  <c r="AI286" i="15"/>
  <c r="AI287" i="15"/>
  <c r="AI288" i="15"/>
  <c r="AI289" i="15"/>
  <c r="AI290" i="15"/>
  <c r="AI291" i="15"/>
  <c r="AI292" i="15"/>
  <c r="AI293" i="15"/>
  <c r="AI294" i="15"/>
  <c r="AI295" i="15"/>
  <c r="AI296" i="15"/>
  <c r="AI297" i="15"/>
  <c r="AI298" i="15"/>
  <c r="AI299" i="15"/>
  <c r="AI300" i="15"/>
  <c r="AI301" i="15"/>
  <c r="AI302" i="15"/>
  <c r="AI303" i="15"/>
  <c r="AI304" i="15"/>
  <c r="AI305" i="15"/>
  <c r="AI306" i="15"/>
  <c r="AI307" i="15"/>
  <c r="AI308" i="15"/>
  <c r="AI309" i="15"/>
  <c r="AI310" i="15"/>
  <c r="AI311" i="15"/>
  <c r="AI312" i="15"/>
  <c r="AI313" i="15"/>
  <c r="AI314" i="15"/>
  <c r="AI315" i="15"/>
  <c r="AI316" i="15"/>
  <c r="AI317" i="15"/>
  <c r="AI318" i="15"/>
  <c r="AI319" i="15"/>
  <c r="AI320" i="15"/>
  <c r="AI321" i="15"/>
  <c r="AI322" i="15"/>
  <c r="AI323" i="15"/>
  <c r="AI324" i="15"/>
  <c r="AI325" i="15"/>
  <c r="AI326" i="15"/>
  <c r="AI327" i="15"/>
  <c r="AI328" i="15"/>
  <c r="AI329" i="15"/>
  <c r="AI330" i="15"/>
  <c r="AI331" i="15"/>
  <c r="AI332" i="15"/>
  <c r="AI333" i="15"/>
  <c r="AI334" i="15"/>
  <c r="AI335" i="15"/>
  <c r="AI336" i="15"/>
  <c r="AI337" i="15"/>
  <c r="AI338" i="15"/>
  <c r="AI339" i="15"/>
  <c r="AI340" i="15"/>
  <c r="AI341" i="15"/>
  <c r="AI342" i="15"/>
  <c r="AI343" i="15"/>
  <c r="AI344" i="15"/>
  <c r="AI345" i="15"/>
  <c r="AI346" i="15"/>
  <c r="AI347" i="15"/>
  <c r="AI348" i="15"/>
  <c r="AI349" i="15"/>
  <c r="AI350" i="15"/>
  <c r="AI351" i="15"/>
  <c r="AI352" i="15"/>
  <c r="AI353" i="15"/>
  <c r="AI354" i="15"/>
  <c r="AI355" i="15"/>
  <c r="AI356" i="15"/>
  <c r="AI357" i="15"/>
  <c r="AI358" i="15"/>
  <c r="AI359" i="15"/>
  <c r="AI360" i="15"/>
  <c r="AI361" i="15"/>
  <c r="AI362" i="15"/>
  <c r="AI363" i="15"/>
  <c r="AI364" i="15"/>
  <c r="AI365" i="15"/>
  <c r="AI366" i="15"/>
  <c r="AI367" i="15"/>
  <c r="AI368" i="15"/>
  <c r="AI369" i="15"/>
  <c r="AI370" i="15"/>
  <c r="AI371" i="15"/>
  <c r="AI372" i="15"/>
  <c r="AI373" i="15"/>
  <c r="AI374" i="15"/>
  <c r="AI375" i="15"/>
  <c r="AI376" i="15"/>
  <c r="AG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G110" i="15"/>
  <c r="AG111" i="15"/>
  <c r="AG112" i="15"/>
  <c r="AG113" i="15"/>
  <c r="AG114" i="15"/>
  <c r="AG115" i="15"/>
  <c r="AG116" i="15"/>
  <c r="AG117" i="15"/>
  <c r="AG118" i="15"/>
  <c r="AG119" i="15"/>
  <c r="AG120" i="15"/>
  <c r="AG121" i="15"/>
  <c r="AG122" i="15"/>
  <c r="AG123" i="15"/>
  <c r="AG124" i="15"/>
  <c r="AG125" i="15"/>
  <c r="AG126" i="15"/>
  <c r="AG127" i="15"/>
  <c r="AG128" i="15"/>
  <c r="AG129" i="15"/>
  <c r="AG130" i="15"/>
  <c r="AG131" i="15"/>
  <c r="AG132" i="15"/>
  <c r="AG133" i="15"/>
  <c r="AG134" i="15"/>
  <c r="AG135" i="15"/>
  <c r="AG136" i="15"/>
  <c r="AG137" i="15"/>
  <c r="AG138" i="15"/>
  <c r="AG139" i="15"/>
  <c r="AG140" i="15"/>
  <c r="AG141" i="15"/>
  <c r="AG142" i="15"/>
  <c r="AG143" i="15"/>
  <c r="AG144" i="15"/>
  <c r="AG145" i="15"/>
  <c r="AG146" i="15"/>
  <c r="AG147" i="15"/>
  <c r="AG148" i="15"/>
  <c r="AG149" i="15"/>
  <c r="AG150" i="15"/>
  <c r="AG151" i="15"/>
  <c r="AG152" i="15"/>
  <c r="AG153" i="15"/>
  <c r="AG154" i="15"/>
  <c r="AG155" i="15"/>
  <c r="AG156" i="15"/>
  <c r="AG157" i="15"/>
  <c r="AG158" i="15"/>
  <c r="AG159" i="15"/>
  <c r="AG160" i="15"/>
  <c r="AG161" i="15"/>
  <c r="AG162" i="15"/>
  <c r="AG163" i="15"/>
  <c r="AG164" i="15"/>
  <c r="AG165" i="15"/>
  <c r="AG166" i="15"/>
  <c r="AG167" i="15"/>
  <c r="AG168" i="15"/>
  <c r="AG169" i="15"/>
  <c r="AG170" i="15"/>
  <c r="AG171" i="15"/>
  <c r="AG172" i="15"/>
  <c r="AG173" i="15"/>
  <c r="AG174" i="15"/>
  <c r="AG175" i="15"/>
  <c r="AG176" i="15"/>
  <c r="AG177" i="15"/>
  <c r="AG178" i="15"/>
  <c r="AG179" i="15"/>
  <c r="AG180" i="15"/>
  <c r="AG181" i="15"/>
  <c r="AG182" i="15"/>
  <c r="AG183" i="15"/>
  <c r="AG184" i="15"/>
  <c r="AG185" i="15"/>
  <c r="AG186" i="15"/>
  <c r="AG187" i="15"/>
  <c r="AG188" i="15"/>
  <c r="AG189" i="15"/>
  <c r="AG190" i="15"/>
  <c r="AG191" i="15"/>
  <c r="AG192" i="15"/>
  <c r="AG193" i="15"/>
  <c r="AG194" i="15"/>
  <c r="AG195" i="15"/>
  <c r="AG196" i="15"/>
  <c r="AG197" i="15"/>
  <c r="AG198" i="15"/>
  <c r="AG199" i="15"/>
  <c r="AG200" i="15"/>
  <c r="AG201" i="15"/>
  <c r="AG202" i="15"/>
  <c r="AG203" i="15"/>
  <c r="AG204" i="15"/>
  <c r="AG205" i="15"/>
  <c r="AG206" i="15"/>
  <c r="AG207" i="15"/>
  <c r="AG208" i="15"/>
  <c r="AG209" i="15"/>
  <c r="AG210" i="15"/>
  <c r="AG211" i="15"/>
  <c r="AG212" i="15"/>
  <c r="AG213" i="15"/>
  <c r="AG214" i="15"/>
  <c r="AG215" i="15"/>
  <c r="AG216" i="15"/>
  <c r="AG217" i="15"/>
  <c r="AG218" i="15"/>
  <c r="AG219" i="15"/>
  <c r="AG220" i="15"/>
  <c r="AG221" i="15"/>
  <c r="AG222" i="15"/>
  <c r="AG223" i="15"/>
  <c r="AG224" i="15"/>
  <c r="AG225" i="15"/>
  <c r="AG226" i="15"/>
  <c r="AG227" i="15"/>
  <c r="AG228" i="15"/>
  <c r="AG229" i="15"/>
  <c r="AG230" i="15"/>
  <c r="AG231" i="15"/>
  <c r="AG232" i="15"/>
  <c r="AG233" i="15"/>
  <c r="AG234" i="15"/>
  <c r="AG235" i="15"/>
  <c r="AG236" i="15"/>
  <c r="AG237" i="15"/>
  <c r="AG238" i="15"/>
  <c r="AG239" i="15"/>
  <c r="AG240" i="15"/>
  <c r="AG241" i="15"/>
  <c r="AG242" i="15"/>
  <c r="AG243" i="15"/>
  <c r="AG244" i="15"/>
  <c r="AG245" i="15"/>
  <c r="AG246" i="15"/>
  <c r="AG247" i="15"/>
  <c r="AG248" i="15"/>
  <c r="AG249" i="15"/>
  <c r="AG250" i="15"/>
  <c r="AG251" i="15"/>
  <c r="AG252" i="15"/>
  <c r="AG253" i="15"/>
  <c r="AG254" i="15"/>
  <c r="AG255" i="15"/>
  <c r="AG256" i="15"/>
  <c r="AG257" i="15"/>
  <c r="AG258" i="15"/>
  <c r="AG259" i="15"/>
  <c r="AG260" i="15"/>
  <c r="AG261" i="15"/>
  <c r="AG262" i="15"/>
  <c r="AG263" i="15"/>
  <c r="AG264" i="15"/>
  <c r="AG265" i="15"/>
  <c r="AG266" i="15"/>
  <c r="AG267" i="15"/>
  <c r="AG268" i="15"/>
  <c r="AG269" i="15"/>
  <c r="AG270" i="15"/>
  <c r="AG271" i="15"/>
  <c r="AG272" i="15"/>
  <c r="AG273" i="15"/>
  <c r="AG274" i="15"/>
  <c r="AG275" i="15"/>
  <c r="AG276" i="15"/>
  <c r="AG277" i="15"/>
  <c r="AG278" i="15"/>
  <c r="AG279" i="15"/>
  <c r="AG280" i="15"/>
  <c r="AG281" i="15"/>
  <c r="AG282" i="15"/>
  <c r="AG283" i="15"/>
  <c r="AG284" i="15"/>
  <c r="AG285" i="15"/>
  <c r="AG286" i="15"/>
  <c r="AG287" i="15"/>
  <c r="AG288" i="15"/>
  <c r="AG289" i="15"/>
  <c r="AG290" i="15"/>
  <c r="AG291" i="15"/>
  <c r="AG292" i="15"/>
  <c r="AG293" i="15"/>
  <c r="AG294" i="15"/>
  <c r="AG295" i="15"/>
  <c r="AG296" i="15"/>
  <c r="AG297" i="15"/>
  <c r="AG298" i="15"/>
  <c r="AG299" i="15"/>
  <c r="AG300" i="15"/>
  <c r="AG301" i="15"/>
  <c r="AG302" i="15"/>
  <c r="AG303" i="15"/>
  <c r="AG304" i="15"/>
  <c r="AG305" i="15"/>
  <c r="AG306" i="15"/>
  <c r="AG307" i="15"/>
  <c r="AG308" i="15"/>
  <c r="AG309" i="15"/>
  <c r="AG310" i="15"/>
  <c r="AG311" i="15"/>
  <c r="AG312" i="15"/>
  <c r="AG313" i="15"/>
  <c r="AG314" i="15"/>
  <c r="AG315" i="15"/>
  <c r="AG316" i="15"/>
  <c r="AG317" i="15"/>
  <c r="AG318" i="15"/>
  <c r="AG319" i="15"/>
  <c r="AG320" i="15"/>
  <c r="AG321" i="15"/>
  <c r="AG322" i="15"/>
  <c r="AG323" i="15"/>
  <c r="AG324" i="15"/>
  <c r="AG325" i="15"/>
  <c r="AG326" i="15"/>
  <c r="AG327" i="15"/>
  <c r="AG328" i="15"/>
  <c r="AG329" i="15"/>
  <c r="AG330" i="15"/>
  <c r="AG331" i="15"/>
  <c r="AG332" i="15"/>
  <c r="AG333" i="15"/>
  <c r="AG334" i="15"/>
  <c r="AG335" i="15"/>
  <c r="AG336" i="15"/>
  <c r="AG337" i="15"/>
  <c r="AG338" i="15"/>
  <c r="AG339" i="15"/>
  <c r="AG340" i="15"/>
  <c r="AG341" i="15"/>
  <c r="AG342" i="15"/>
  <c r="AG343" i="15"/>
  <c r="AG344" i="15"/>
  <c r="AG345" i="15"/>
  <c r="AG346" i="15"/>
  <c r="AG347" i="15"/>
  <c r="AG348" i="15"/>
  <c r="AG349" i="15"/>
  <c r="AG350" i="15"/>
  <c r="AG351" i="15"/>
  <c r="AG352" i="15"/>
  <c r="AG353" i="15"/>
  <c r="AG354" i="15"/>
  <c r="AG355" i="15"/>
  <c r="AG356" i="15"/>
  <c r="AG357" i="15"/>
  <c r="AG358" i="15"/>
  <c r="AG359" i="15"/>
  <c r="AG360" i="15"/>
  <c r="AG361" i="15"/>
  <c r="AG362" i="15"/>
  <c r="AG363" i="15"/>
  <c r="AG364" i="15"/>
  <c r="AG365" i="15"/>
  <c r="AG366" i="15"/>
  <c r="AG367" i="15"/>
  <c r="AG368" i="15"/>
  <c r="AG369" i="15"/>
  <c r="AG370" i="15"/>
  <c r="AG371" i="15"/>
  <c r="AG372" i="15"/>
  <c r="AG373" i="15"/>
  <c r="AG374" i="15"/>
  <c r="AG375" i="15"/>
  <c r="AG376" i="15"/>
  <c r="AF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E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AE202" i="15"/>
  <c r="AE203" i="15"/>
  <c r="AE204" i="15"/>
  <c r="AE205" i="15"/>
  <c r="AE206" i="15"/>
  <c r="AE207" i="15"/>
  <c r="AE208" i="15"/>
  <c r="AE209" i="15"/>
  <c r="AE210" i="15"/>
  <c r="AE211" i="15"/>
  <c r="AE212" i="15"/>
  <c r="AE213" i="15"/>
  <c r="AE214" i="15"/>
  <c r="AE215" i="15"/>
  <c r="AE216" i="15"/>
  <c r="AE217" i="15"/>
  <c r="AE218" i="15"/>
  <c r="AE219" i="15"/>
  <c r="AE220" i="15"/>
  <c r="AE221" i="15"/>
  <c r="AE222" i="15"/>
  <c r="AE223" i="15"/>
  <c r="AE224" i="15"/>
  <c r="AE225" i="15"/>
  <c r="AE226" i="15"/>
  <c r="AE227" i="15"/>
  <c r="AE228" i="15"/>
  <c r="AE229" i="15"/>
  <c r="AE230" i="15"/>
  <c r="AE231" i="15"/>
  <c r="AE232" i="15"/>
  <c r="AE233" i="15"/>
  <c r="AE234" i="15"/>
  <c r="AE235" i="15"/>
  <c r="AE236" i="15"/>
  <c r="AE237" i="15"/>
  <c r="AE238" i="15"/>
  <c r="AE239" i="15"/>
  <c r="AE240" i="15"/>
  <c r="AE241" i="15"/>
  <c r="AE242" i="15"/>
  <c r="AE243" i="15"/>
  <c r="AE244" i="15"/>
  <c r="AE245" i="15"/>
  <c r="AE246" i="15"/>
  <c r="AE247" i="15"/>
  <c r="AE248" i="15"/>
  <c r="AE249" i="15"/>
  <c r="AE250" i="15"/>
  <c r="AE251" i="15"/>
  <c r="AE252" i="15"/>
  <c r="AE253" i="15"/>
  <c r="AE254" i="15"/>
  <c r="AE255" i="15"/>
  <c r="AE256" i="15"/>
  <c r="AE257" i="15"/>
  <c r="AE258" i="15"/>
  <c r="AE259" i="15"/>
  <c r="AE260" i="15"/>
  <c r="AE261" i="15"/>
  <c r="AE262" i="15"/>
  <c r="AE263" i="15"/>
  <c r="AE264" i="15"/>
  <c r="AE265" i="15"/>
  <c r="AE266" i="15"/>
  <c r="AE267" i="15"/>
  <c r="AE268" i="15"/>
  <c r="AE269" i="15"/>
  <c r="AE270" i="15"/>
  <c r="AE271" i="15"/>
  <c r="AE272" i="15"/>
  <c r="AE273" i="15"/>
  <c r="AE274" i="15"/>
  <c r="AE275" i="15"/>
  <c r="AE276" i="15"/>
  <c r="AE277" i="15"/>
  <c r="AE278" i="15"/>
  <c r="AE279" i="15"/>
  <c r="AE280" i="15"/>
  <c r="AE281" i="15"/>
  <c r="AE282" i="15"/>
  <c r="AE283" i="15"/>
  <c r="AE284" i="15"/>
  <c r="AE285" i="15"/>
  <c r="AE286" i="15"/>
  <c r="AE287" i="15"/>
  <c r="AE288" i="15"/>
  <c r="AE289" i="15"/>
  <c r="AE290" i="15"/>
  <c r="AE291" i="15"/>
  <c r="AE292" i="15"/>
  <c r="AE293" i="15"/>
  <c r="AE294" i="15"/>
  <c r="AE295" i="15"/>
  <c r="AE296" i="15"/>
  <c r="AE297" i="15"/>
  <c r="AE298" i="15"/>
  <c r="AE299" i="15"/>
  <c r="AE300" i="15"/>
  <c r="AE301" i="15"/>
  <c r="AE302" i="15"/>
  <c r="AE303" i="15"/>
  <c r="AE304" i="15"/>
  <c r="AE305" i="15"/>
  <c r="AE306" i="15"/>
  <c r="AE307" i="15"/>
  <c r="AE308" i="15"/>
  <c r="AE309" i="15"/>
  <c r="AE310" i="15"/>
  <c r="AE311" i="15"/>
  <c r="AE312" i="15"/>
  <c r="AE313" i="15"/>
  <c r="AE314" i="15"/>
  <c r="AE315" i="15"/>
  <c r="AE316" i="15"/>
  <c r="AE317" i="15"/>
  <c r="AE318" i="15"/>
  <c r="AE319" i="15"/>
  <c r="AE320" i="15"/>
  <c r="AE321" i="15"/>
  <c r="AE322" i="15"/>
  <c r="AE323" i="15"/>
  <c r="AE324" i="15"/>
  <c r="AE325" i="15"/>
  <c r="AE326" i="15"/>
  <c r="AE327" i="15"/>
  <c r="AE328" i="15"/>
  <c r="AE329" i="15"/>
  <c r="AE330" i="15"/>
  <c r="AE331" i="15"/>
  <c r="AE332" i="15"/>
  <c r="AE333" i="15"/>
  <c r="AE334" i="15"/>
  <c r="AE335" i="15"/>
  <c r="AE336" i="15"/>
  <c r="AE337" i="15"/>
  <c r="AE338" i="15"/>
  <c r="AE339" i="15"/>
  <c r="AE340" i="15"/>
  <c r="AE341" i="15"/>
  <c r="AE342" i="15"/>
  <c r="AE343" i="15"/>
  <c r="AE344" i="15"/>
  <c r="AE345" i="15"/>
  <c r="AE346" i="15"/>
  <c r="AE347" i="15"/>
  <c r="AE348" i="15"/>
  <c r="AE349" i="15"/>
  <c r="AE350" i="15"/>
  <c r="AE351" i="15"/>
  <c r="AE352" i="15"/>
  <c r="AE353" i="15"/>
  <c r="AE354" i="15"/>
  <c r="AE355" i="15"/>
  <c r="AE356" i="15"/>
  <c r="AE357" i="15"/>
  <c r="AE358" i="15"/>
  <c r="AE359" i="15"/>
  <c r="AE360" i="15"/>
  <c r="AE361" i="15"/>
  <c r="AE362" i="15"/>
  <c r="AE363" i="15"/>
  <c r="AE364" i="15"/>
  <c r="AE365" i="15"/>
  <c r="AE366" i="15"/>
  <c r="AE367" i="15"/>
  <c r="AE368" i="15"/>
  <c r="AE369" i="15"/>
  <c r="AE370" i="15"/>
  <c r="AE371" i="15"/>
  <c r="AE372" i="15"/>
  <c r="AE373" i="15"/>
  <c r="AE374" i="15"/>
  <c r="AE375" i="15"/>
  <c r="AE376" i="15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AD174" i="15"/>
  <c r="AD175" i="15"/>
  <c r="AD176" i="15"/>
  <c r="AD177" i="15"/>
  <c r="AD178" i="15"/>
  <c r="AD179" i="15"/>
  <c r="AD180" i="15"/>
  <c r="AD181" i="15"/>
  <c r="AD182" i="15"/>
  <c r="AD183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203" i="15"/>
  <c r="AD204" i="15"/>
  <c r="AD205" i="15"/>
  <c r="AD206" i="15"/>
  <c r="AD207" i="15"/>
  <c r="AD208" i="15"/>
  <c r="AD209" i="15"/>
  <c r="AD210" i="15"/>
  <c r="AD211" i="15"/>
  <c r="AD212" i="15"/>
  <c r="AD213" i="15"/>
  <c r="AD214" i="15"/>
  <c r="AD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63" i="15"/>
  <c r="AD264" i="15"/>
  <c r="AD265" i="15"/>
  <c r="AD266" i="15"/>
  <c r="AD267" i="15"/>
  <c r="AD268" i="15"/>
  <c r="AD269" i="15"/>
  <c r="AD270" i="15"/>
  <c r="AD271" i="15"/>
  <c r="AD272" i="15"/>
  <c r="AD273" i="15"/>
  <c r="AD274" i="15"/>
  <c r="AD275" i="15"/>
  <c r="AD276" i="15"/>
  <c r="AD277" i="15"/>
  <c r="AD278" i="15"/>
  <c r="AD279" i="15"/>
  <c r="AD280" i="15"/>
  <c r="AD281" i="15"/>
  <c r="AD282" i="15"/>
  <c r="AD283" i="15"/>
  <c r="AD284" i="15"/>
  <c r="AD285" i="15"/>
  <c r="AD286" i="15"/>
  <c r="AD287" i="15"/>
  <c r="AD288" i="15"/>
  <c r="AD289" i="15"/>
  <c r="AD290" i="15"/>
  <c r="AD291" i="15"/>
  <c r="AD292" i="15"/>
  <c r="AD293" i="15"/>
  <c r="AD294" i="15"/>
  <c r="AD295" i="15"/>
  <c r="AD296" i="15"/>
  <c r="AD297" i="15"/>
  <c r="AD298" i="15"/>
  <c r="AD299" i="15"/>
  <c r="AD300" i="15"/>
  <c r="AD301" i="15"/>
  <c r="AD302" i="15"/>
  <c r="AD303" i="15"/>
  <c r="AD304" i="15"/>
  <c r="AD305" i="15"/>
  <c r="AD306" i="15"/>
  <c r="AD307" i="15"/>
  <c r="AD308" i="15"/>
  <c r="AD309" i="15"/>
  <c r="AD310" i="15"/>
  <c r="AD311" i="15"/>
  <c r="AD312" i="15"/>
  <c r="AD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G119" i="14" l="1"/>
  <c r="AG191" i="14"/>
  <c r="AG201" i="14"/>
  <c r="AG193" i="14"/>
  <c r="AG185" i="14"/>
  <c r="AG169" i="14"/>
  <c r="AG161" i="14"/>
  <c r="AG153" i="14"/>
  <c r="AG145" i="14"/>
  <c r="AG137" i="14"/>
  <c r="AG129" i="14"/>
  <c r="AG121" i="14"/>
  <c r="AG113" i="14"/>
  <c r="AG105" i="14"/>
  <c r="AG97" i="14"/>
  <c r="AG183" i="14"/>
  <c r="AG177" i="14"/>
  <c r="AG200" i="14"/>
  <c r="AG192" i="14"/>
  <c r="AG184" i="14"/>
  <c r="AG176" i="14"/>
  <c r="AG168" i="14"/>
  <c r="AG160" i="14"/>
  <c r="AG152" i="14"/>
  <c r="AG144" i="14"/>
  <c r="AG136" i="14"/>
  <c r="AG128" i="14"/>
  <c r="AG120" i="14"/>
  <c r="AG112" i="14"/>
  <c r="AG104" i="14"/>
  <c r="AG96" i="14"/>
  <c r="AG199" i="14"/>
  <c r="AG175" i="14"/>
  <c r="AG167" i="14"/>
  <c r="AG143" i="14"/>
  <c r="AG135" i="14"/>
  <c r="AG127" i="14"/>
  <c r="AG103" i="14"/>
  <c r="AG95" i="14"/>
  <c r="AG89" i="14"/>
  <c r="AG198" i="14"/>
  <c r="AG190" i="14"/>
  <c r="AG182" i="14"/>
  <c r="AG174" i="14"/>
  <c r="AG166" i="14"/>
  <c r="AG158" i="14"/>
  <c r="AG150" i="14"/>
  <c r="AG142" i="14"/>
  <c r="AG134" i="14"/>
  <c r="AG126" i="14"/>
  <c r="AG118" i="14"/>
  <c r="AG110" i="14"/>
  <c r="AG102" i="14"/>
  <c r="AG94" i="14"/>
  <c r="AG111" i="14"/>
  <c r="AG197" i="14"/>
  <c r="AG189" i="14"/>
  <c r="AG181" i="14"/>
  <c r="AG173" i="14"/>
  <c r="AG165" i="14"/>
  <c r="AG157" i="14"/>
  <c r="AG149" i="14"/>
  <c r="AG141" i="14"/>
  <c r="AG133" i="14"/>
  <c r="AG125" i="14"/>
  <c r="AG117" i="14"/>
  <c r="AG109" i="14"/>
  <c r="AG101" i="14"/>
  <c r="AG93" i="14"/>
  <c r="AG196" i="14"/>
  <c r="AG188" i="14"/>
  <c r="AG180" i="14"/>
  <c r="AG172" i="14"/>
  <c r="AG164" i="14"/>
  <c r="AG156" i="14"/>
  <c r="AG148" i="14"/>
  <c r="AG140" i="14"/>
  <c r="AG132" i="14"/>
  <c r="AG124" i="14"/>
  <c r="AG116" i="14"/>
  <c r="AG108" i="14"/>
  <c r="AG100" i="14"/>
  <c r="AG92" i="14"/>
  <c r="AG159" i="14"/>
  <c r="AG203" i="14"/>
  <c r="AG195" i="14"/>
  <c r="AG187" i="14"/>
  <c r="AG179" i="14"/>
  <c r="AG171" i="14"/>
  <c r="AG163" i="14"/>
  <c r="AG155" i="14"/>
  <c r="AG147" i="14"/>
  <c r="AG139" i="14"/>
  <c r="AG131" i="14"/>
  <c r="AG123" i="14"/>
  <c r="AG115" i="14"/>
  <c r="AG107" i="14"/>
  <c r="AG99" i="14"/>
  <c r="AG91" i="14"/>
  <c r="AG151" i="14"/>
  <c r="AG202" i="14"/>
  <c r="AG194" i="14"/>
  <c r="AG186" i="14"/>
  <c r="AG178" i="14"/>
  <c r="AG170" i="14"/>
  <c r="AG162" i="14"/>
  <c r="AG154" i="14"/>
  <c r="AG146" i="14"/>
  <c r="AG138" i="14"/>
  <c r="AG130" i="14"/>
  <c r="AG122" i="14"/>
  <c r="AG114" i="14"/>
  <c r="AG106" i="14"/>
  <c r="AG98" i="14"/>
  <c r="AG90" i="14"/>
  <c r="AN375" i="15"/>
  <c r="AN367" i="15"/>
  <c r="AN359" i="15"/>
  <c r="AN351" i="15"/>
  <c r="AN343" i="15"/>
  <c r="AN335" i="15"/>
  <c r="AN327" i="15"/>
  <c r="AN319" i="15"/>
  <c r="AN311" i="15"/>
  <c r="AN303" i="15"/>
  <c r="AN295" i="15"/>
  <c r="AN287" i="15"/>
  <c r="AN279" i="15"/>
  <c r="AN271" i="15"/>
  <c r="AN263" i="15"/>
  <c r="AN255" i="15"/>
  <c r="AN247" i="15"/>
  <c r="AN239" i="15"/>
  <c r="AN231" i="15"/>
  <c r="AN223" i="15"/>
  <c r="AN215" i="15"/>
  <c r="AN207" i="15"/>
  <c r="AN199" i="15"/>
  <c r="AN191" i="15"/>
  <c r="AN183" i="15"/>
  <c r="AN175" i="15"/>
  <c r="AN370" i="15"/>
  <c r="AN362" i="15"/>
  <c r="AN354" i="15"/>
  <c r="AN346" i="15"/>
  <c r="AN338" i="15"/>
  <c r="AN330" i="15"/>
  <c r="AN322" i="15"/>
  <c r="AN314" i="15"/>
  <c r="AN306" i="15"/>
  <c r="AN298" i="15"/>
  <c r="AN290" i="15"/>
  <c r="AN282" i="15"/>
  <c r="AN274" i="15"/>
  <c r="AN266" i="15"/>
  <c r="AN258" i="15"/>
  <c r="AN250" i="15"/>
  <c r="AN242" i="15"/>
  <c r="AN234" i="15"/>
  <c r="AN226" i="15"/>
  <c r="AN218" i="15"/>
  <c r="AN210" i="15"/>
  <c r="AN202" i="15"/>
  <c r="AN194" i="15"/>
  <c r="AN186" i="15"/>
  <c r="AN178" i="15"/>
  <c r="AN170" i="15"/>
  <c r="AN162" i="15"/>
  <c r="AN154" i="15"/>
  <c r="AN146" i="15"/>
  <c r="AN138" i="15"/>
  <c r="AN130" i="15"/>
  <c r="AN122" i="15"/>
  <c r="AN114" i="15"/>
  <c r="AN106" i="15"/>
  <c r="AN98" i="15"/>
  <c r="AN90" i="15"/>
  <c r="AN82" i="15"/>
  <c r="AN74" i="15"/>
  <c r="AN66" i="15"/>
  <c r="AN58" i="15"/>
  <c r="AN50" i="15"/>
  <c r="AN42" i="15"/>
  <c r="AN34" i="15"/>
  <c r="AN26" i="15"/>
  <c r="AN18" i="15"/>
  <c r="AN10" i="15"/>
  <c r="AN2" i="15"/>
  <c r="AN291" i="15"/>
  <c r="AN267" i="15"/>
  <c r="AN235" i="15"/>
  <c r="AN372" i="15"/>
  <c r="AN364" i="15"/>
  <c r="AN356" i="15"/>
  <c r="AN348" i="15"/>
  <c r="AN340" i="15"/>
  <c r="AN332" i="15"/>
  <c r="AN324" i="15"/>
  <c r="AN316" i="15"/>
  <c r="AN308" i="15"/>
  <c r="AN300" i="15"/>
  <c r="AN292" i="15"/>
  <c r="AN284" i="15"/>
  <c r="AN276" i="15"/>
  <c r="AN268" i="15"/>
  <c r="AN260" i="15"/>
  <c r="AN252" i="15"/>
  <c r="AN244" i="15"/>
  <c r="AN236" i="15"/>
  <c r="AN228" i="15"/>
  <c r="AN220" i="15"/>
  <c r="AN212" i="15"/>
  <c r="AN204" i="15"/>
  <c r="AN196" i="15"/>
  <c r="AN188" i="15"/>
  <c r="AN180" i="15"/>
  <c r="AN172" i="15"/>
  <c r="AN164" i="15"/>
  <c r="AN156" i="15"/>
  <c r="AN148" i="15"/>
  <c r="AN140" i="15"/>
  <c r="AN132" i="15"/>
  <c r="AN124" i="15"/>
  <c r="AN116" i="15"/>
  <c r="AN108" i="15"/>
  <c r="AN100" i="15"/>
  <c r="AN92" i="15"/>
  <c r="AN84" i="15"/>
  <c r="AN76" i="15"/>
  <c r="AN68" i="15"/>
  <c r="AN60" i="15"/>
  <c r="AN52" i="15"/>
  <c r="AN44" i="15"/>
  <c r="AN36" i="15"/>
  <c r="AN28" i="15"/>
  <c r="AN20" i="15"/>
  <c r="AN12" i="15"/>
  <c r="AN4" i="15"/>
  <c r="AN341" i="15"/>
  <c r="AN301" i="15"/>
  <c r="AN261" i="15"/>
  <c r="AN213" i="15"/>
  <c r="AN165" i="15"/>
  <c r="AN133" i="15"/>
  <c r="AN93" i="15"/>
  <c r="AN69" i="15"/>
  <c r="AN29" i="15"/>
  <c r="AN365" i="15"/>
  <c r="AN325" i="15"/>
  <c r="AN285" i="15"/>
  <c r="AN245" i="15"/>
  <c r="AN205" i="15"/>
  <c r="AN173" i="15"/>
  <c r="AN125" i="15"/>
  <c r="AN77" i="15"/>
  <c r="AN37" i="15"/>
  <c r="AN357" i="15"/>
  <c r="AN317" i="15"/>
  <c r="AN277" i="15"/>
  <c r="AN237" i="15"/>
  <c r="AN197" i="15"/>
  <c r="AN157" i="15"/>
  <c r="AN101" i="15"/>
  <c r="AN53" i="15"/>
  <c r="AN13" i="15"/>
  <c r="AN373" i="15"/>
  <c r="AN333" i="15"/>
  <c r="AN293" i="15"/>
  <c r="AN253" i="15"/>
  <c r="AN221" i="15"/>
  <c r="AN181" i="15"/>
  <c r="AN141" i="15"/>
  <c r="AN109" i="15"/>
  <c r="AN61" i="15"/>
  <c r="AN21" i="15"/>
  <c r="AN349" i="15"/>
  <c r="AN309" i="15"/>
  <c r="AN269" i="15"/>
  <c r="AN229" i="15"/>
  <c r="AN189" i="15"/>
  <c r="AN149" i="15"/>
  <c r="AN117" i="15"/>
  <c r="AN85" i="15"/>
  <c r="AN45" i="15"/>
  <c r="AN5" i="15"/>
  <c r="AN270" i="15"/>
  <c r="AN246" i="15"/>
  <c r="AN376" i="15"/>
  <c r="AN368" i="15"/>
  <c r="AN360" i="15"/>
  <c r="AN352" i="15"/>
  <c r="AN344" i="15"/>
  <c r="AN336" i="15"/>
  <c r="AN328" i="15"/>
  <c r="AN320" i="15"/>
  <c r="AN312" i="15"/>
  <c r="AN304" i="15"/>
  <c r="AN296" i="15"/>
  <c r="AN288" i="15"/>
  <c r="AN280" i="15"/>
  <c r="AN272" i="15"/>
  <c r="AN264" i="15"/>
  <c r="AN256" i="15"/>
  <c r="AN248" i="15"/>
  <c r="AN240" i="15"/>
  <c r="AN232" i="15"/>
  <c r="AN224" i="15"/>
  <c r="AN216" i="15"/>
  <c r="AN208" i="15"/>
  <c r="AN200" i="15"/>
  <c r="AN192" i="15"/>
  <c r="AN184" i="15"/>
  <c r="AN176" i="15"/>
  <c r="AN168" i="15"/>
  <c r="AN160" i="15"/>
  <c r="AN152" i="15"/>
  <c r="AN144" i="15"/>
  <c r="AN136" i="15"/>
  <c r="AN128" i="15"/>
  <c r="AN120" i="15"/>
  <c r="AN112" i="15"/>
  <c r="AN104" i="15"/>
  <c r="AN96" i="15"/>
  <c r="AN88" i="15"/>
  <c r="AN80" i="15"/>
  <c r="AN72" i="15"/>
  <c r="AN64" i="15"/>
  <c r="AN56" i="15"/>
  <c r="AN48" i="15"/>
  <c r="AN40" i="15"/>
  <c r="AN32" i="15"/>
  <c r="AN24" i="15"/>
  <c r="AN16" i="15"/>
  <c r="AN8" i="15"/>
  <c r="AN374" i="15"/>
  <c r="AN366" i="15"/>
  <c r="AN342" i="15"/>
  <c r="AN334" i="15"/>
  <c r="AN310" i="15"/>
  <c r="AN302" i="15"/>
  <c r="AN278" i="15"/>
  <c r="AN238" i="15"/>
  <c r="AH299" i="15"/>
  <c r="AH179" i="15"/>
  <c r="AH243" i="15"/>
  <c r="AH139" i="15"/>
  <c r="AL271" i="15"/>
  <c r="AH320" i="15"/>
  <c r="AH288" i="15"/>
  <c r="AH192" i="15"/>
  <c r="AH128" i="15"/>
  <c r="AH88" i="15"/>
  <c r="AH24" i="15"/>
  <c r="AL203" i="15"/>
  <c r="AH115" i="15"/>
  <c r="AL343" i="15"/>
  <c r="AL335" i="15"/>
  <c r="AH51" i="15"/>
  <c r="AH165" i="15"/>
  <c r="AL374" i="15"/>
  <c r="AL342" i="15"/>
  <c r="AL190" i="15"/>
  <c r="AN353" i="15"/>
  <c r="AN193" i="15"/>
  <c r="AN137" i="15"/>
  <c r="AL334" i="15"/>
  <c r="AH334" i="15"/>
  <c r="AL326" i="15"/>
  <c r="AH326" i="15"/>
  <c r="AL318" i="15"/>
  <c r="AH318" i="15"/>
  <c r="AL302" i="15"/>
  <c r="AH302" i="15"/>
  <c r="AL286" i="15"/>
  <c r="AH286" i="15"/>
  <c r="AH262" i="15"/>
  <c r="AL262" i="15"/>
  <c r="AH238" i="15"/>
  <c r="AL238" i="15"/>
  <c r="AH198" i="15"/>
  <c r="AL198" i="15"/>
  <c r="AH158" i="15"/>
  <c r="AL158" i="15"/>
  <c r="AH126" i="15"/>
  <c r="AL126" i="15"/>
  <c r="AH94" i="15"/>
  <c r="AL94" i="15"/>
  <c r="AH70" i="15"/>
  <c r="AL70" i="15"/>
  <c r="AH38" i="15"/>
  <c r="AL38" i="15"/>
  <c r="AH6" i="15"/>
  <c r="AL6" i="15"/>
  <c r="AH342" i="15"/>
  <c r="AH300" i="15"/>
  <c r="AH256" i="15"/>
  <c r="AH204" i="15"/>
  <c r="AH153" i="15"/>
  <c r="AH101" i="15"/>
  <c r="AH357" i="15"/>
  <c r="AH349" i="15"/>
  <c r="AH325" i="15"/>
  <c r="AH317" i="15"/>
  <c r="AH293" i="15"/>
  <c r="AH285" i="15"/>
  <c r="AH261" i="15"/>
  <c r="AH237" i="15"/>
  <c r="AL229" i="15"/>
  <c r="AH221" i="15"/>
  <c r="AH213" i="15"/>
  <c r="AH197" i="15"/>
  <c r="AH173" i="15"/>
  <c r="AL165" i="15"/>
  <c r="AH157" i="15"/>
  <c r="AH149" i="15"/>
  <c r="AL133" i="15"/>
  <c r="AH109" i="15"/>
  <c r="AH93" i="15"/>
  <c r="AH85" i="15"/>
  <c r="AH69" i="15"/>
  <c r="AH45" i="15"/>
  <c r="AH29" i="15"/>
  <c r="AH21" i="15"/>
  <c r="AH5" i="15"/>
  <c r="AH341" i="15"/>
  <c r="AH253" i="15"/>
  <c r="AH203" i="15"/>
  <c r="AH152" i="15"/>
  <c r="AH100" i="15"/>
  <c r="AH49" i="15"/>
  <c r="AL372" i="15"/>
  <c r="AH372" i="15"/>
  <c r="AL364" i="15"/>
  <c r="AL356" i="15"/>
  <c r="AH356" i="15"/>
  <c r="AL348" i="15"/>
  <c r="AH348" i="15"/>
  <c r="AL340" i="15"/>
  <c r="AH340" i="15"/>
  <c r="AL332" i="15"/>
  <c r="AL324" i="15"/>
  <c r="AH324" i="15"/>
  <c r="AL316" i="15"/>
  <c r="AH316" i="15"/>
  <c r="AL308" i="15"/>
  <c r="AH308" i="15"/>
  <c r="AL300" i="15"/>
  <c r="AL292" i="15"/>
  <c r="AH292" i="15"/>
  <c r="AL284" i="15"/>
  <c r="AH284" i="15"/>
  <c r="AL276" i="15"/>
  <c r="AH276" i="15"/>
  <c r="AL268" i="15"/>
  <c r="AL260" i="15"/>
  <c r="AH260" i="15"/>
  <c r="AL252" i="15"/>
  <c r="AH252" i="15"/>
  <c r="AL244" i="15"/>
  <c r="AH244" i="15"/>
  <c r="AL236" i="15"/>
  <c r="AH236" i="15"/>
  <c r="AL228" i="15"/>
  <c r="AL220" i="15"/>
  <c r="AH220" i="15"/>
  <c r="AL212" i="15"/>
  <c r="AH212" i="15"/>
  <c r="AL204" i="15"/>
  <c r="AL196" i="15"/>
  <c r="AH196" i="15"/>
  <c r="AL188" i="15"/>
  <c r="AH188" i="15"/>
  <c r="AL180" i="15"/>
  <c r="AH180" i="15"/>
  <c r="AL172" i="15"/>
  <c r="AH172" i="15"/>
  <c r="AL164" i="15"/>
  <c r="AL156" i="15"/>
  <c r="AH156" i="15"/>
  <c r="AL148" i="15"/>
  <c r="AH148" i="15"/>
  <c r="AL140" i="15"/>
  <c r="AL132" i="15"/>
  <c r="AH132" i="15"/>
  <c r="AL124" i="15"/>
  <c r="AH124" i="15"/>
  <c r="AL116" i="15"/>
  <c r="AH116" i="15"/>
  <c r="AL108" i="15"/>
  <c r="AH108" i="15"/>
  <c r="AL100" i="15"/>
  <c r="AL92" i="15"/>
  <c r="AH92" i="15"/>
  <c r="AL84" i="15"/>
  <c r="AH84" i="15"/>
  <c r="AL76" i="15"/>
  <c r="AL68" i="15"/>
  <c r="AH68" i="15"/>
  <c r="AL60" i="15"/>
  <c r="AH60" i="15"/>
  <c r="AL52" i="15"/>
  <c r="AH52" i="15"/>
  <c r="AL44" i="15"/>
  <c r="AH44" i="15"/>
  <c r="AL36" i="15"/>
  <c r="AL28" i="15"/>
  <c r="AH28" i="15"/>
  <c r="AL20" i="15"/>
  <c r="AH20" i="15"/>
  <c r="AL12" i="15"/>
  <c r="AL4" i="15"/>
  <c r="AH4" i="15"/>
  <c r="AH374" i="15"/>
  <c r="AH332" i="15"/>
  <c r="AH289" i="15"/>
  <c r="AH140" i="15"/>
  <c r="AH89" i="15"/>
  <c r="AH37" i="15"/>
  <c r="AL350" i="15"/>
  <c r="AH350" i="15"/>
  <c r="AH46" i="15"/>
  <c r="AL331" i="15"/>
  <c r="AL267" i="15"/>
  <c r="AL235" i="15"/>
  <c r="AH235" i="15"/>
  <c r="AL171" i="15"/>
  <c r="AH171" i="15"/>
  <c r="AL147" i="15"/>
  <c r="AH147" i="15"/>
  <c r="AL131" i="15"/>
  <c r="AH131" i="15"/>
  <c r="AL99" i="15"/>
  <c r="AH99" i="15"/>
  <c r="AL11" i="15"/>
  <c r="AH373" i="15"/>
  <c r="AH331" i="15"/>
  <c r="AH241" i="15"/>
  <c r="AH189" i="15"/>
  <c r="AH36" i="15"/>
  <c r="AL69" i="15"/>
  <c r="AL366" i="15"/>
  <c r="AH366" i="15"/>
  <c r="AL278" i="15"/>
  <c r="AH246" i="15"/>
  <c r="AL246" i="15"/>
  <c r="AH230" i="15"/>
  <c r="AL230" i="15"/>
  <c r="AH206" i="15"/>
  <c r="AL206" i="15"/>
  <c r="AH166" i="15"/>
  <c r="AL166" i="15"/>
  <c r="AL118" i="15"/>
  <c r="AH118" i="15"/>
  <c r="AL363" i="15"/>
  <c r="AL339" i="15"/>
  <c r="AH339" i="15"/>
  <c r="AL307" i="15"/>
  <c r="AH307" i="15"/>
  <c r="AL283" i="15"/>
  <c r="AH283" i="15"/>
  <c r="AL259" i="15"/>
  <c r="AH259" i="15"/>
  <c r="AL211" i="15"/>
  <c r="AH211" i="15"/>
  <c r="AL187" i="15"/>
  <c r="AH187" i="15"/>
  <c r="AL163" i="15"/>
  <c r="AH163" i="15"/>
  <c r="AL51" i="15"/>
  <c r="AL27" i="15"/>
  <c r="AH27" i="15"/>
  <c r="AL3" i="15"/>
  <c r="AH3" i="15"/>
  <c r="AL354" i="15"/>
  <c r="AH354" i="15"/>
  <c r="AL322" i="15"/>
  <c r="AH322" i="15"/>
  <c r="AL290" i="15"/>
  <c r="AH290" i="15"/>
  <c r="AL258" i="15"/>
  <c r="AH258" i="15"/>
  <c r="AL234" i="15"/>
  <c r="AH234" i="15"/>
  <c r="AL202" i="15"/>
  <c r="AH202" i="15"/>
  <c r="AL178" i="15"/>
  <c r="AH178" i="15"/>
  <c r="AL146" i="15"/>
  <c r="AH146" i="15"/>
  <c r="AL114" i="15"/>
  <c r="AH114" i="15"/>
  <c r="AL90" i="15"/>
  <c r="AH90" i="15"/>
  <c r="AL58" i="15"/>
  <c r="AH58" i="15"/>
  <c r="AL18" i="15"/>
  <c r="AH18" i="15"/>
  <c r="AH364" i="15"/>
  <c r="AH321" i="15"/>
  <c r="AH278" i="15"/>
  <c r="AH229" i="15"/>
  <c r="AH76" i="15"/>
  <c r="AH25" i="15"/>
  <c r="AL46" i="15"/>
  <c r="AL310" i="15"/>
  <c r="AL294" i="15"/>
  <c r="AH294" i="15"/>
  <c r="AL270" i="15"/>
  <c r="AH270" i="15"/>
  <c r="AH254" i="15"/>
  <c r="AL254" i="15"/>
  <c r="AH222" i="15"/>
  <c r="AL222" i="15"/>
  <c r="AH214" i="15"/>
  <c r="AL214" i="15"/>
  <c r="AL182" i="15"/>
  <c r="AH182" i="15"/>
  <c r="AH142" i="15"/>
  <c r="AL142" i="15"/>
  <c r="AH102" i="15"/>
  <c r="AL102" i="15"/>
  <c r="AH78" i="15"/>
  <c r="AL78" i="15"/>
  <c r="AL54" i="15"/>
  <c r="AH54" i="15"/>
  <c r="AH14" i="15"/>
  <c r="AL14" i="15"/>
  <c r="AL347" i="15"/>
  <c r="AH347" i="15"/>
  <c r="AL315" i="15"/>
  <c r="AH315" i="15"/>
  <c r="AL291" i="15"/>
  <c r="AH291" i="15"/>
  <c r="AL251" i="15"/>
  <c r="AH251" i="15"/>
  <c r="AL179" i="15"/>
  <c r="AL155" i="15"/>
  <c r="AH155" i="15"/>
  <c r="AL75" i="15"/>
  <c r="AL43" i="15"/>
  <c r="AH43" i="15"/>
  <c r="AL19" i="15"/>
  <c r="AH19" i="15"/>
  <c r="AL362" i="15"/>
  <c r="AH362" i="15"/>
  <c r="AL330" i="15"/>
  <c r="AH330" i="15"/>
  <c r="AL298" i="15"/>
  <c r="AH298" i="15"/>
  <c r="AL274" i="15"/>
  <c r="AH274" i="15"/>
  <c r="AL226" i="15"/>
  <c r="AH226" i="15"/>
  <c r="AL194" i="15"/>
  <c r="AH194" i="15"/>
  <c r="AL170" i="15"/>
  <c r="AH170" i="15"/>
  <c r="AL138" i="15"/>
  <c r="AH138" i="15"/>
  <c r="AL106" i="15"/>
  <c r="AH106" i="15"/>
  <c r="AL74" i="15"/>
  <c r="AH74" i="15"/>
  <c r="AL42" i="15"/>
  <c r="AH42" i="15"/>
  <c r="AL10" i="15"/>
  <c r="AH10" i="15"/>
  <c r="AH363" i="15"/>
  <c r="AH277" i="15"/>
  <c r="AH228" i="15"/>
  <c r="AH177" i="15"/>
  <c r="AH125" i="15"/>
  <c r="AH75" i="15"/>
  <c r="AL355" i="15"/>
  <c r="AH355" i="15"/>
  <c r="AL299" i="15"/>
  <c r="AL275" i="15"/>
  <c r="AH275" i="15"/>
  <c r="AL219" i="15"/>
  <c r="AH219" i="15"/>
  <c r="AL139" i="15"/>
  <c r="AL123" i="15"/>
  <c r="AH123" i="15"/>
  <c r="AL107" i="15"/>
  <c r="AH107" i="15"/>
  <c r="AL83" i="15"/>
  <c r="AH83" i="15"/>
  <c r="AL67" i="15"/>
  <c r="AH67" i="15"/>
  <c r="AL35" i="15"/>
  <c r="AH35" i="15"/>
  <c r="AL346" i="15"/>
  <c r="AH346" i="15"/>
  <c r="AL306" i="15"/>
  <c r="AH306" i="15"/>
  <c r="AL282" i="15"/>
  <c r="AH282" i="15"/>
  <c r="AL250" i="15"/>
  <c r="AH250" i="15"/>
  <c r="AL210" i="15"/>
  <c r="AH210" i="15"/>
  <c r="AL162" i="15"/>
  <c r="AH162" i="15"/>
  <c r="AL122" i="15"/>
  <c r="AH122" i="15"/>
  <c r="AL98" i="15"/>
  <c r="AH98" i="15"/>
  <c r="AL66" i="15"/>
  <c r="AH66" i="15"/>
  <c r="AL26" i="15"/>
  <c r="AH26" i="15"/>
  <c r="AL376" i="15"/>
  <c r="AH376" i="15"/>
  <c r="AL368" i="15"/>
  <c r="AH368" i="15"/>
  <c r="AL360" i="15"/>
  <c r="AH360" i="15"/>
  <c r="AL352" i="15"/>
  <c r="AL344" i="15"/>
  <c r="AH344" i="15"/>
  <c r="AL336" i="15"/>
  <c r="AH336" i="15"/>
  <c r="AL328" i="15"/>
  <c r="AH328" i="15"/>
  <c r="AL320" i="15"/>
  <c r="AL312" i="15"/>
  <c r="AH312" i="15"/>
  <c r="AL304" i="15"/>
  <c r="AH304" i="15"/>
  <c r="AL296" i="15"/>
  <c r="AH296" i="15"/>
  <c r="AL288" i="15"/>
  <c r="AL280" i="15"/>
  <c r="AH280" i="15"/>
  <c r="AL272" i="15"/>
  <c r="AH272" i="15"/>
  <c r="AL264" i="15"/>
  <c r="AH264" i="15"/>
  <c r="AL256" i="15"/>
  <c r="AL248" i="15"/>
  <c r="AH248" i="15"/>
  <c r="AL240" i="15"/>
  <c r="AH240" i="15"/>
  <c r="AL232" i="15"/>
  <c r="AH232" i="15"/>
  <c r="AL224" i="15"/>
  <c r="AH224" i="15"/>
  <c r="AL216" i="15"/>
  <c r="AL208" i="15"/>
  <c r="AH208" i="15"/>
  <c r="AL200" i="15"/>
  <c r="AH200" i="15"/>
  <c r="AL192" i="15"/>
  <c r="AL184" i="15"/>
  <c r="AH184" i="15"/>
  <c r="AL176" i="15"/>
  <c r="AH176" i="15"/>
  <c r="AL168" i="15"/>
  <c r="AH168" i="15"/>
  <c r="AL160" i="15"/>
  <c r="AH160" i="15"/>
  <c r="AL152" i="15"/>
  <c r="AL144" i="15"/>
  <c r="AH144" i="15"/>
  <c r="AL136" i="15"/>
  <c r="AH136" i="15"/>
  <c r="AL128" i="15"/>
  <c r="AL120" i="15"/>
  <c r="AH120" i="15"/>
  <c r="AL112" i="15"/>
  <c r="AH112" i="15"/>
  <c r="AL104" i="15"/>
  <c r="AH104" i="15"/>
  <c r="AL96" i="15"/>
  <c r="AH96" i="15"/>
  <c r="AL88" i="15"/>
  <c r="AL80" i="15"/>
  <c r="AH80" i="15"/>
  <c r="AL72" i="15"/>
  <c r="AH72" i="15"/>
  <c r="AL64" i="15"/>
  <c r="AL56" i="15"/>
  <c r="AH56" i="15"/>
  <c r="AL48" i="15"/>
  <c r="AH48" i="15"/>
  <c r="AL40" i="15"/>
  <c r="AH40" i="15"/>
  <c r="AL32" i="15"/>
  <c r="AH32" i="15"/>
  <c r="AL24" i="15"/>
  <c r="AL16" i="15"/>
  <c r="AH16" i="15"/>
  <c r="AL8" i="15"/>
  <c r="AH8" i="15"/>
  <c r="AH353" i="15"/>
  <c r="AH310" i="15"/>
  <c r="AH268" i="15"/>
  <c r="AH217" i="15"/>
  <c r="AH64" i="15"/>
  <c r="AH12" i="15"/>
  <c r="AL358" i="15"/>
  <c r="AH358" i="15"/>
  <c r="AH190" i="15"/>
  <c r="AH174" i="15"/>
  <c r="AL174" i="15"/>
  <c r="AH150" i="15"/>
  <c r="AL150" i="15"/>
  <c r="AH134" i="15"/>
  <c r="AL134" i="15"/>
  <c r="AH110" i="15"/>
  <c r="AL110" i="15"/>
  <c r="AH86" i="15"/>
  <c r="AL86" i="15"/>
  <c r="AH62" i="15"/>
  <c r="AL62" i="15"/>
  <c r="AH30" i="15"/>
  <c r="AL30" i="15"/>
  <c r="AH22" i="15"/>
  <c r="AL22" i="15"/>
  <c r="AL371" i="15"/>
  <c r="AH371" i="15"/>
  <c r="AL323" i="15"/>
  <c r="AH323" i="15"/>
  <c r="AL243" i="15"/>
  <c r="AL227" i="15"/>
  <c r="AH227" i="15"/>
  <c r="AL195" i="15"/>
  <c r="AH195" i="15"/>
  <c r="AL115" i="15"/>
  <c r="AL91" i="15"/>
  <c r="AH91" i="15"/>
  <c r="AL59" i="15"/>
  <c r="AH59" i="15"/>
  <c r="AL370" i="15"/>
  <c r="AH370" i="15"/>
  <c r="AL338" i="15"/>
  <c r="AH338" i="15"/>
  <c r="AL314" i="15"/>
  <c r="AH314" i="15"/>
  <c r="AL266" i="15"/>
  <c r="AH266" i="15"/>
  <c r="AL242" i="15"/>
  <c r="AH242" i="15"/>
  <c r="AL218" i="15"/>
  <c r="AH218" i="15"/>
  <c r="AL186" i="15"/>
  <c r="AH186" i="15"/>
  <c r="AL154" i="15"/>
  <c r="AH154" i="15"/>
  <c r="AL130" i="15"/>
  <c r="AH130" i="15"/>
  <c r="AL82" i="15"/>
  <c r="AH82" i="15"/>
  <c r="AL50" i="15"/>
  <c r="AH50" i="15"/>
  <c r="AL34" i="15"/>
  <c r="AH34" i="15"/>
  <c r="AL2" i="15"/>
  <c r="AH2" i="15"/>
  <c r="AH375" i="15"/>
  <c r="AL375" i="15"/>
  <c r="AH367" i="15"/>
  <c r="AL367" i="15"/>
  <c r="AH359" i="15"/>
  <c r="AL359" i="15"/>
  <c r="AH351" i="15"/>
  <c r="AL351" i="15"/>
  <c r="AH343" i="15"/>
  <c r="AH335" i="15"/>
  <c r="AH327" i="15"/>
  <c r="AL327" i="15"/>
  <c r="AH319" i="15"/>
  <c r="AL319" i="15"/>
  <c r="AH311" i="15"/>
  <c r="AL311" i="15"/>
  <c r="AH303" i="15"/>
  <c r="AL303" i="15"/>
  <c r="AH295" i="15"/>
  <c r="AL295" i="15"/>
  <c r="AH287" i="15"/>
  <c r="AL287" i="15"/>
  <c r="AH279" i="15"/>
  <c r="AH271" i="15"/>
  <c r="AH263" i="15"/>
  <c r="AL263" i="15"/>
  <c r="AH255" i="15"/>
  <c r="AL255" i="15"/>
  <c r="AH247" i="15"/>
  <c r="AL247" i="15"/>
  <c r="AH239" i="15"/>
  <c r="AL239" i="15"/>
  <c r="AH231" i="15"/>
  <c r="AL231" i="15"/>
  <c r="AH223" i="15"/>
  <c r="AL223" i="15"/>
  <c r="AH215" i="15"/>
  <c r="AL215" i="15"/>
  <c r="AL207" i="15"/>
  <c r="AH207" i="15"/>
  <c r="AH199" i="15"/>
  <c r="AL199" i="15"/>
  <c r="AH191" i="15"/>
  <c r="AL191" i="15"/>
  <c r="AL183" i="15"/>
  <c r="AH183" i="15"/>
  <c r="AH175" i="15"/>
  <c r="AL175" i="15"/>
  <c r="AH167" i="15"/>
  <c r="AL167" i="15"/>
  <c r="AH159" i="15"/>
  <c r="AL159" i="15"/>
  <c r="AH151" i="15"/>
  <c r="AL151" i="15"/>
  <c r="AH143" i="15"/>
  <c r="AL143" i="15"/>
  <c r="AH135" i="15"/>
  <c r="AL135" i="15"/>
  <c r="AH127" i="15"/>
  <c r="AL127" i="15"/>
  <c r="AL119" i="15"/>
  <c r="AH119" i="15"/>
  <c r="AH111" i="15"/>
  <c r="AL111" i="15"/>
  <c r="AH103" i="15"/>
  <c r="AL103" i="15"/>
  <c r="AL95" i="15"/>
  <c r="AH95" i="15"/>
  <c r="AL23" i="15"/>
  <c r="AH352" i="15"/>
  <c r="AH309" i="15"/>
  <c r="AH267" i="15"/>
  <c r="AH216" i="15"/>
  <c r="AH164" i="15"/>
  <c r="AH113" i="15"/>
  <c r="AH61" i="15"/>
  <c r="AH11" i="15"/>
  <c r="AL279" i="15"/>
  <c r="AL369" i="15"/>
  <c r="AL361" i="15"/>
  <c r="AL353" i="15"/>
  <c r="AL345" i="15"/>
  <c r="AL337" i="15"/>
  <c r="AL329" i="15"/>
  <c r="AL321" i="15"/>
  <c r="AL313" i="15"/>
  <c r="AL305" i="15"/>
  <c r="AL297" i="15"/>
  <c r="AL289" i="15"/>
  <c r="AL281" i="15"/>
  <c r="AL273" i="15"/>
  <c r="AL265" i="15"/>
  <c r="AL257" i="15"/>
  <c r="AL249" i="15"/>
  <c r="AL241" i="15"/>
  <c r="AL233" i="15"/>
  <c r="AL225" i="15"/>
  <c r="AL217" i="15"/>
  <c r="AL209" i="15"/>
  <c r="AL201" i="15"/>
  <c r="AL193" i="15"/>
  <c r="AL185" i="15"/>
  <c r="AL177" i="15"/>
  <c r="AL169" i="15"/>
  <c r="AL161" i="15"/>
  <c r="AL153" i="15"/>
  <c r="AL145" i="15"/>
  <c r="AL137" i="15"/>
  <c r="AL129" i="15"/>
  <c r="AL121" i="15"/>
  <c r="AL113" i="15"/>
  <c r="AL105" i="15"/>
  <c r="AL97" i="15"/>
  <c r="AL89" i="15"/>
  <c r="AL81" i="15"/>
  <c r="AL73" i="15"/>
  <c r="AL65" i="15"/>
  <c r="AL57" i="15"/>
  <c r="AL49" i="15"/>
  <c r="AL41" i="15"/>
  <c r="AL33" i="15"/>
  <c r="AL25" i="15"/>
  <c r="AL17" i="15"/>
  <c r="AL9" i="15"/>
  <c r="AH361" i="15"/>
  <c r="AH329" i="15"/>
  <c r="AH297" i="15"/>
  <c r="AH265" i="15"/>
  <c r="AH201" i="15"/>
  <c r="AH137" i="15"/>
  <c r="AH73" i="15"/>
  <c r="AH9" i="15"/>
  <c r="AH225" i="15"/>
  <c r="AH161" i="15"/>
  <c r="AH97" i="15"/>
  <c r="AH33" i="15"/>
  <c r="AL5" i="15"/>
  <c r="AH87" i="15"/>
  <c r="AH79" i="15"/>
  <c r="AL79" i="15"/>
  <c r="AH71" i="15"/>
  <c r="AL71" i="15"/>
  <c r="AH63" i="15"/>
  <c r="AL63" i="15"/>
  <c r="AL55" i="15"/>
  <c r="AH55" i="15"/>
  <c r="AH47" i="15"/>
  <c r="AL47" i="15"/>
  <c r="AH39" i="15"/>
  <c r="AL39" i="15"/>
  <c r="AL31" i="15"/>
  <c r="AH31" i="15"/>
  <c r="AH23" i="15"/>
  <c r="AH15" i="15"/>
  <c r="AL15" i="15"/>
  <c r="AH7" i="15"/>
  <c r="AL7" i="15"/>
  <c r="AH369" i="15"/>
  <c r="AH337" i="15"/>
  <c r="AH305" i="15"/>
  <c r="AH273" i="15"/>
  <c r="AH249" i="15"/>
  <c r="AH185" i="15"/>
  <c r="AH133" i="15"/>
  <c r="AH121" i="15"/>
  <c r="AH57" i="15"/>
  <c r="AN371" i="15"/>
  <c r="AN363" i="15"/>
  <c r="AN355" i="15"/>
  <c r="AN347" i="15"/>
  <c r="AN339" i="15"/>
  <c r="AN331" i="15"/>
  <c r="AN323" i="15"/>
  <c r="AN315" i="15"/>
  <c r="AN307" i="15"/>
  <c r="AN299" i="15"/>
  <c r="AN283" i="15"/>
  <c r="AN275" i="15"/>
  <c r="AN259" i="15"/>
  <c r="AN251" i="15"/>
  <c r="AN243" i="15"/>
  <c r="AN227" i="15"/>
  <c r="AN219" i="15"/>
  <c r="AN211" i="15"/>
  <c r="AN203" i="15"/>
  <c r="AN195" i="15"/>
  <c r="AN187" i="15"/>
  <c r="AN179" i="15"/>
  <c r="AN171" i="15"/>
  <c r="AN163" i="15"/>
  <c r="AN155" i="15"/>
  <c r="AN147" i="15"/>
  <c r="AN139" i="15"/>
  <c r="AN131" i="15"/>
  <c r="AN123" i="15"/>
  <c r="AN115" i="15"/>
  <c r="AN107" i="15"/>
  <c r="AN99" i="15"/>
  <c r="AN91" i="15"/>
  <c r="AN83" i="15"/>
  <c r="AN75" i="15"/>
  <c r="AN67" i="15"/>
  <c r="AN59" i="15"/>
  <c r="AN51" i="15"/>
  <c r="AN43" i="15"/>
  <c r="AN35" i="15"/>
  <c r="AN27" i="15"/>
  <c r="AN19" i="15"/>
  <c r="AN11" i="15"/>
  <c r="AN3" i="15"/>
  <c r="AH209" i="15"/>
  <c r="AH145" i="15"/>
  <c r="AH81" i="15"/>
  <c r="AH17" i="15"/>
  <c r="AL373" i="15"/>
  <c r="AL365" i="15"/>
  <c r="AL357" i="15"/>
  <c r="AL349" i="15"/>
  <c r="AL341" i="15"/>
  <c r="AL333" i="15"/>
  <c r="AL325" i="15"/>
  <c r="AL317" i="15"/>
  <c r="AL309" i="15"/>
  <c r="AL301" i="15"/>
  <c r="AL293" i="15"/>
  <c r="AL285" i="15"/>
  <c r="AL277" i="15"/>
  <c r="AL269" i="15"/>
  <c r="AL261" i="15"/>
  <c r="AL253" i="15"/>
  <c r="AL245" i="15"/>
  <c r="AL237" i="15"/>
  <c r="AL221" i="15"/>
  <c r="AL213" i="15"/>
  <c r="AL205" i="15"/>
  <c r="AL197" i="15"/>
  <c r="AL189" i="15"/>
  <c r="AL181" i="15"/>
  <c r="AL173" i="15"/>
  <c r="AL157" i="15"/>
  <c r="AL149" i="15"/>
  <c r="AL141" i="15"/>
  <c r="AL125" i="15"/>
  <c r="AL117" i="15"/>
  <c r="AL109" i="15"/>
  <c r="AL101" i="15"/>
  <c r="AL93" i="15"/>
  <c r="AL85" i="15"/>
  <c r="AL77" i="15"/>
  <c r="AL61" i="15"/>
  <c r="AL53" i="15"/>
  <c r="AL45" i="15"/>
  <c r="AL37" i="15"/>
  <c r="AL29" i="15"/>
  <c r="AL21" i="15"/>
  <c r="AL13" i="15"/>
  <c r="AH345" i="15"/>
  <c r="AH313" i="15"/>
  <c r="AH281" i="15"/>
  <c r="AH245" i="15"/>
  <c r="AH233" i="15"/>
  <c r="AH181" i="15"/>
  <c r="AH169" i="15"/>
  <c r="AH117" i="15"/>
  <c r="AH105" i="15"/>
  <c r="AH53" i="15"/>
  <c r="AH41" i="15"/>
  <c r="AN345" i="15"/>
  <c r="AN321" i="15"/>
  <c r="AN313" i="15"/>
  <c r="AN289" i="15"/>
  <c r="AN281" i="15"/>
  <c r="AN257" i="15"/>
  <c r="AN249" i="15"/>
  <c r="AN225" i="15"/>
  <c r="AN201" i="15"/>
  <c r="AN185" i="15"/>
  <c r="AN129" i="15"/>
  <c r="AN121" i="15"/>
  <c r="AN73" i="15"/>
  <c r="AN65" i="15"/>
  <c r="AN57" i="15"/>
  <c r="AH365" i="15"/>
  <c r="AH333" i="15"/>
  <c r="AH301" i="15"/>
  <c r="AH269" i="15"/>
  <c r="AH257" i="15"/>
  <c r="AH205" i="15"/>
  <c r="AH193" i="15"/>
  <c r="AH141" i="15"/>
  <c r="AH129" i="15"/>
  <c r="AH77" i="15"/>
  <c r="AH65" i="15"/>
  <c r="AH13" i="15"/>
  <c r="AL87" i="15"/>
  <c r="AN369" i="15"/>
  <c r="AN361" i="15"/>
  <c r="AN337" i="15"/>
  <c r="AN329" i="15"/>
  <c r="AN305" i="15"/>
  <c r="AN297" i="15"/>
  <c r="AN273" i="15"/>
  <c r="AN265" i="15"/>
  <c r="AN241" i="15"/>
  <c r="AN233" i="15"/>
  <c r="AN217" i="15"/>
  <c r="AN209" i="15"/>
  <c r="AN177" i="15"/>
  <c r="AN169" i="15"/>
  <c r="AN161" i="15"/>
  <c r="AN153" i="15"/>
  <c r="AN145" i="15"/>
  <c r="AN113" i="15"/>
  <c r="AN105" i="15"/>
  <c r="AN97" i="15"/>
  <c r="AN89" i="15"/>
  <c r="AN81" i="15"/>
  <c r="AN49" i="15"/>
  <c r="AN41" i="15"/>
  <c r="AN33" i="15"/>
  <c r="AN25" i="15"/>
  <c r="AN17" i="15"/>
  <c r="AN9" i="15"/>
  <c r="AN167" i="15"/>
  <c r="AN159" i="15"/>
  <c r="AN151" i="15"/>
  <c r="AN143" i="15"/>
  <c r="AN135" i="15"/>
  <c r="AN127" i="15"/>
  <c r="AN119" i="15"/>
  <c r="AN111" i="15"/>
  <c r="AN103" i="15"/>
  <c r="AN95" i="15"/>
  <c r="AN87" i="15"/>
  <c r="AN79" i="15"/>
  <c r="AN71" i="15"/>
  <c r="AN63" i="15"/>
  <c r="AN55" i="15"/>
  <c r="AN47" i="15"/>
  <c r="AN39" i="15"/>
  <c r="AN31" i="15"/>
  <c r="AN23" i="15"/>
  <c r="AN15" i="15"/>
  <c r="AN7" i="15"/>
  <c r="AN358" i="15"/>
  <c r="AN350" i="15"/>
  <c r="AN326" i="15"/>
  <c r="AN318" i="15"/>
  <c r="AN294" i="15"/>
  <c r="AN286" i="15"/>
  <c r="AN262" i="15"/>
  <c r="AN254" i="15"/>
  <c r="AN230" i="15"/>
  <c r="AN222" i="15"/>
  <c r="AN214" i="15"/>
  <c r="AN206" i="15"/>
  <c r="AN198" i="15"/>
  <c r="AN190" i="15"/>
  <c r="AN182" i="15"/>
  <c r="AN174" i="15"/>
  <c r="AN166" i="15"/>
  <c r="AN158" i="15"/>
  <c r="AN150" i="15"/>
  <c r="AN142" i="15"/>
  <c r="AN134" i="15"/>
  <c r="AN126" i="15"/>
  <c r="AN118" i="15"/>
  <c r="AN110" i="15"/>
  <c r="AN102" i="15"/>
  <c r="AN94" i="15"/>
  <c r="AN86" i="15"/>
  <c r="AN78" i="15"/>
  <c r="AN70" i="15"/>
  <c r="AN62" i="15"/>
  <c r="AN54" i="15"/>
  <c r="AN46" i="15"/>
  <c r="AN38" i="15"/>
  <c r="AN30" i="15"/>
  <c r="AN22" i="15"/>
  <c r="AN14" i="15"/>
  <c r="AN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061660-E7BD-4E1E-90ED-74A154DA2866}" keepAlive="1" name="Query - New York Taxable Income" description="Connection to the 'New York Taxable Income' query in the workbook." type="5" refreshedVersion="8" background="1" saveData="1">
    <dbPr connection="Provider=Microsoft.Mashup.OleDb.1;Data Source=$Workbook$;Location=&quot;New York Taxable Income&quot;;Extended Properties=&quot;&quot;" command="SELECT * FROM [New York Taxable Income]"/>
  </connection>
  <connection id="2" xr16:uid="{BFFE5ED6-F504-4952-A822-7CDF537528C4}" keepAlive="1" name="Query - NYC SAT Data" description="Connection to the 'NYC SAT Data' query in the workbook." type="5" refreshedVersion="8" background="1" saveData="1">
    <dbPr connection="Provider=Microsoft.Mashup.OleDb.1;Data Source=$Workbook$;Location=&quot;NYC SAT Data&quot;;Extended Properties=&quot;&quot;" command="SELECT * FROM [NYC SAT Data]"/>
  </connection>
  <connection id="3" xr16:uid="{FBC3CD68-694B-4295-A3D2-058FB10B283E}" keepAlive="1" name="Query - SAT Section Percentiles" description="Connection to the 'SAT Section Percentiles' query in the workbook." type="5" refreshedVersion="8" background="1" saveData="1">
    <dbPr connection="Provider=Microsoft.Mashup.OleDb.1;Data Source=$Workbook$;Location=&quot;SAT Section Percentiles&quot;;Extended Properties=&quot;&quot;" command="SELECT * FROM [SAT Section Percentiles]"/>
  </connection>
  <connection id="4" xr16:uid="{6C628CE9-592D-477B-A080-EB9C851C95E8}" keepAlive="1" name="Query - Table010 (Page 7)" description="Connection to the 'Table010 (Page 7)' query in the workbook." type="5" refreshedVersion="8" background="1" saveData="1">
    <dbPr connection="Provider=Microsoft.Mashup.OleDb.1;Data Source=$Workbook$;Location=&quot;Table010 (Page 7)&quot;;Extended Properties=&quot;&quot;" command="SELECT * FROM [Table010 (Page 7)]"/>
  </connection>
  <connection id="5" xr16:uid="{053E4B0C-31B4-412D-BF76-70A9E6E631FF}" keepAlive="1" name="Query - Table011 (Page 7)" description="Connection to the 'Table011 (Page 7)' query in the workbook." type="5" refreshedVersion="8" background="1" saveData="1">
    <dbPr connection="Provider=Microsoft.Mashup.OleDb.1;Data Source=$Workbook$;Location=&quot;Table011 (Page 7)&quot;;Extended Properties=&quot;&quot;" command="SELECT * FROM [Table011 (Page 7)]"/>
  </connection>
  <connection id="6" xr16:uid="{B96F943C-45F5-4AFA-9538-70981EC0317D}" keepAlive="1" name="Query - Table012 (Page 7)" description="Connection to the 'Table012 (Page 7)' query in the workbook." type="5" refreshedVersion="8" background="1" saveData="1">
    <dbPr connection="Provider=Microsoft.Mashup.OleDb.1;Data Source=$Workbook$;Location=&quot;Table012 (Page 7)&quot;;Extended Properties=&quot;&quot;" command="SELECT * FROM [Table012 (Page 7)]"/>
  </connection>
  <connection id="7" xr16:uid="{72820D85-3923-4A2A-A4C9-C3D529A81D43}" keepAlive="1" name="Query - Table013 (Page 8)" description="Connection to the 'Table013 (Page 8)' query in the workbook." type="5" refreshedVersion="8" background="1" saveData="1">
    <dbPr connection="Provider=Microsoft.Mashup.OleDb.1;Data Source=$Workbook$;Location=&quot;Table013 (Page 8)&quot;;Extended Properties=&quot;&quot;" command="SELECT * FROM [Table013 (Page 8)]"/>
  </connection>
  <connection id="8" xr16:uid="{8FBBAAD8-9B8A-427A-9349-ED381C9603E8}" keepAlive="1" name="Query - Table013 (Page 8) (2)" description="Connection to the 'Table013 (Page 8) (2)' query in the workbook." type="5" refreshedVersion="8" background="1" saveData="1">
    <dbPr connection="Provider=Microsoft.Mashup.OleDb.1;Data Source=$Workbook$;Location=&quot;Table013 (Page 8) (2)&quot;;Extended Properties=&quot;&quot;" command="SELECT * FROM [Table013 (Page 8) (2)]"/>
  </connection>
  <connection id="9" xr16:uid="{6F2DDB87-89B3-4BBD-9F74-863617B19F9D}" keepAlive="1" name="Query - Total SAT Percentiles" description="Connection to the 'Total SAT Percentiles' query in the workbook." type="5" refreshedVersion="8" background="1" saveData="1">
    <dbPr connection="Provider=Microsoft.Mashup.OleDb.1;Data Source=$Workbook$;Location=&quot;Total SAT Percentiles&quot;;Extended Properties=&quot;&quot;" command="SELECT * FROM [Total SAT Percentiles]"/>
  </connection>
</connections>
</file>

<file path=xl/sharedStrings.xml><?xml version="1.0" encoding="utf-8"?>
<sst xmlns="http://schemas.openxmlformats.org/spreadsheetml/2006/main" count="3110" uniqueCount="1689">
  <si>
    <t>Row Labels</t>
  </si>
  <si>
    <t>Grand Total</t>
  </si>
  <si>
    <t>SAT 2400</t>
  </si>
  <si>
    <t>SAT 1600</t>
  </si>
  <si>
    <t>Total Score</t>
  </si>
  <si>
    <t>Nationally
Representative
Sample</t>
  </si>
  <si>
    <t>SAT User</t>
  </si>
  <si>
    <t>Reading National Sample</t>
  </si>
  <si>
    <t>Reading SAT User</t>
  </si>
  <si>
    <t>Math National Sample</t>
  </si>
  <si>
    <t>Math SAT User</t>
  </si>
  <si>
    <t>Total National Sample</t>
  </si>
  <si>
    <t>Total SAT User</t>
  </si>
  <si>
    <t>SAT Total Score Percentiles (2022). Source: https://satsuite.collegeboard.org/media/pdf/understanding-sat-scores.pdf</t>
  </si>
  <si>
    <t>Percentiles of SAT Section Scores (2022). Source: https://satsuite.collegeboard.org/media/pdf/understanding-sat-scores.pdf</t>
  </si>
  <si>
    <t>Subpop. Percentile Math</t>
  </si>
  <si>
    <t>Subpop. Percentile Reading</t>
  </si>
  <si>
    <t>Subpop. Percentile Total</t>
  </si>
  <si>
    <t>National Sample LOOKUP Math</t>
  </si>
  <si>
    <t>National Sample LOOKUP Reading</t>
  </si>
  <si>
    <t>National Sample LOOKUP Total</t>
  </si>
  <si>
    <t>Above National Average Total</t>
  </si>
  <si>
    <t>In Top 50 of Subpop.</t>
  </si>
  <si>
    <t>Relative Strong Subject</t>
  </si>
  <si>
    <t>School ID</t>
  </si>
  <si>
    <t>School Name</t>
  </si>
  <si>
    <t>Borough</t>
  </si>
  <si>
    <t>Building Code</t>
  </si>
  <si>
    <t>Street Address</t>
  </si>
  <si>
    <t>City</t>
  </si>
  <si>
    <t>State</t>
  </si>
  <si>
    <t>Zip Code</t>
  </si>
  <si>
    <t>Latitude</t>
  </si>
  <si>
    <t>Longitude</t>
  </si>
  <si>
    <t>Phone Number</t>
  </si>
  <si>
    <t>Start Time</t>
  </si>
  <si>
    <t>End Time</t>
  </si>
  <si>
    <t>Student Enrollment</t>
  </si>
  <si>
    <t>Percent White</t>
  </si>
  <si>
    <t>Percent Black</t>
  </si>
  <si>
    <t>Percent Hispanic</t>
  </si>
  <si>
    <t>Percent Asian</t>
  </si>
  <si>
    <t>Average Score (SAT Math)</t>
  </si>
  <si>
    <t>Average Score (SAT Reading)</t>
  </si>
  <si>
    <t>Average Score (SAT Writing)</t>
  </si>
  <si>
    <t>Percent Tested</t>
  </si>
  <si>
    <t>01M292</t>
  </si>
  <si>
    <t>Henry Street School for International Studies</t>
  </si>
  <si>
    <t>Manhattan</t>
  </si>
  <si>
    <t>M056</t>
  </si>
  <si>
    <t>220 Henry Street</t>
  </si>
  <si>
    <t>NY</t>
  </si>
  <si>
    <t>212-406-9411</t>
  </si>
  <si>
    <t>01M448</t>
  </si>
  <si>
    <t>University Neighborhood High School</t>
  </si>
  <si>
    <t>M446</t>
  </si>
  <si>
    <t>200 Monroe Street</t>
  </si>
  <si>
    <t>212-962-4341</t>
  </si>
  <si>
    <t>01M450</t>
  </si>
  <si>
    <t>East Side Community School</t>
  </si>
  <si>
    <t>M060</t>
  </si>
  <si>
    <t>420 East 12th Street</t>
  </si>
  <si>
    <t>212-460-8467</t>
  </si>
  <si>
    <t>01M509</t>
  </si>
  <si>
    <t>Marta Valle High School</t>
  </si>
  <si>
    <t>M025</t>
  </si>
  <si>
    <t>145 Stanton Street</t>
  </si>
  <si>
    <t>212-473-8152</t>
  </si>
  <si>
    <t>01M539</t>
  </si>
  <si>
    <t>New Explorations into Science, Technology and Math High School</t>
  </si>
  <si>
    <t>M022</t>
  </si>
  <si>
    <t>111 Columbia Street</t>
  </si>
  <si>
    <t>212-677-5190</t>
  </si>
  <si>
    <t>01M696</t>
  </si>
  <si>
    <t>Bard High School Early College</t>
  </si>
  <si>
    <t>M097</t>
  </si>
  <si>
    <t>525 East Houston Street</t>
  </si>
  <si>
    <t>212-995-8479</t>
  </si>
  <si>
    <t>M625</t>
  </si>
  <si>
    <t>439 West 49th Street</t>
  </si>
  <si>
    <t>M520</t>
  </si>
  <si>
    <t>411 Pearl Street</t>
  </si>
  <si>
    <t>02M288</t>
  </si>
  <si>
    <t>Food and Finance High School</t>
  </si>
  <si>
    <t>M535</t>
  </si>
  <si>
    <t>525 West 50th Street</t>
  </si>
  <si>
    <t>212-586-2943</t>
  </si>
  <si>
    <t>02M294</t>
  </si>
  <si>
    <t>Essex Street Academy</t>
  </si>
  <si>
    <t>M445</t>
  </si>
  <si>
    <t>350 Grand Street</t>
  </si>
  <si>
    <t>212-475-4773</t>
  </si>
  <si>
    <t>02M296</t>
  </si>
  <si>
    <t>High School of Hospitality Management</t>
  </si>
  <si>
    <t>212-586-1819</t>
  </si>
  <si>
    <t>02M298</t>
  </si>
  <si>
    <t>Pace High School</t>
  </si>
  <si>
    <t>M131</t>
  </si>
  <si>
    <t>100 Hester Street</t>
  </si>
  <si>
    <t>212-334-4663</t>
  </si>
  <si>
    <t>02M300</t>
  </si>
  <si>
    <t>Urban Assembly School of Design and Construction</t>
  </si>
  <si>
    <t>212-586-0981</t>
  </si>
  <si>
    <t>02M303</t>
  </si>
  <si>
    <t>Facing History School</t>
  </si>
  <si>
    <t>212-757-2680</t>
  </si>
  <si>
    <t>02M305</t>
  </si>
  <si>
    <t>Urban Assembly Academy of Government and Law</t>
  </si>
  <si>
    <t>212-505-0745</t>
  </si>
  <si>
    <t>02M308</t>
  </si>
  <si>
    <t>Lower Manhattan Arts Academy</t>
  </si>
  <si>
    <t>212-505-0143</t>
  </si>
  <si>
    <t>02M316</t>
  </si>
  <si>
    <t>Urban Assembly School of Business for Young Women</t>
  </si>
  <si>
    <t>M282</t>
  </si>
  <si>
    <t>26 Broadway</t>
  </si>
  <si>
    <t>212-668-0169</t>
  </si>
  <si>
    <t>02M374</t>
  </si>
  <si>
    <t>Gramercy Arts High School</t>
  </si>
  <si>
    <t>M460</t>
  </si>
  <si>
    <t>40 Irving Place</t>
  </si>
  <si>
    <t>212-253-7076</t>
  </si>
  <si>
    <t>02M376</t>
  </si>
  <si>
    <t>NYC iSchool</t>
  </si>
  <si>
    <t>M615</t>
  </si>
  <si>
    <t>131 Avenue of the Americas</t>
  </si>
  <si>
    <t>917-237-7300</t>
  </si>
  <si>
    <t>02M392</t>
  </si>
  <si>
    <t>Manhattan Business Academy</t>
  </si>
  <si>
    <t>M440</t>
  </si>
  <si>
    <t>351 West 18th Street</t>
  </si>
  <si>
    <t>212-647-1983</t>
  </si>
  <si>
    <t>02M393</t>
  </si>
  <si>
    <t>Business of Sports School</t>
  </si>
  <si>
    <t>212-246-2183</t>
  </si>
  <si>
    <t>02M399</t>
  </si>
  <si>
    <t>High School for Language and Diplomacy</t>
  </si>
  <si>
    <t>212-253-2480</t>
  </si>
  <si>
    <t>02M400</t>
  </si>
  <si>
    <t>High School for Environmental Studies</t>
  </si>
  <si>
    <t>M834</t>
  </si>
  <si>
    <t>444 West 56th Street</t>
  </si>
  <si>
    <t>212-262-8113</t>
  </si>
  <si>
    <t>02M407</t>
  </si>
  <si>
    <t>Institute for Collaborative Education</t>
  </si>
  <si>
    <t>M475</t>
  </si>
  <si>
    <t>345 East 15th Street</t>
  </si>
  <si>
    <t>212-475-7972</t>
  </si>
  <si>
    <t>02M408</t>
  </si>
  <si>
    <t>Professional Performing Arts High School</t>
  </si>
  <si>
    <t>M017</t>
  </si>
  <si>
    <t>328 West 48th Street</t>
  </si>
  <si>
    <t>212-247-8652</t>
  </si>
  <si>
    <t>02M411</t>
  </si>
  <si>
    <t>Baruch College Campus High School</t>
  </si>
  <si>
    <t>M874</t>
  </si>
  <si>
    <t>55 East 25th Street</t>
  </si>
  <si>
    <t>212-683-7440</t>
  </si>
  <si>
    <t>02M412</t>
  </si>
  <si>
    <t>NYC Lab School for Collaborative Studies</t>
  </si>
  <si>
    <t>M070</t>
  </si>
  <si>
    <t>333 West 17th Street</t>
  </si>
  <si>
    <t>212-691-6119</t>
  </si>
  <si>
    <t>02M413</t>
  </si>
  <si>
    <t>School of the Future High School</t>
  </si>
  <si>
    <t>M660</t>
  </si>
  <si>
    <t>127 East 22nd Street</t>
  </si>
  <si>
    <t>212-475-8086</t>
  </si>
  <si>
    <t>02M414</t>
  </si>
  <si>
    <t>NYC Museum School</t>
  </si>
  <si>
    <t>212-675-6206</t>
  </si>
  <si>
    <t>02M416</t>
  </si>
  <si>
    <t>Eleanor Roosevelt High School</t>
  </si>
  <si>
    <t>M855</t>
  </si>
  <si>
    <t>411 East 76th Street</t>
  </si>
  <si>
    <t>212-772-1220</t>
  </si>
  <si>
    <t>02M418</t>
  </si>
  <si>
    <t>Millennium High School</t>
  </si>
  <si>
    <t>M824</t>
  </si>
  <si>
    <t>75 Broad Street</t>
  </si>
  <si>
    <t>212-825-9008</t>
  </si>
  <si>
    <t>02M419</t>
  </si>
  <si>
    <t>Landmark High School</t>
  </si>
  <si>
    <t>212-647-7410</t>
  </si>
  <si>
    <t>02M420</t>
  </si>
  <si>
    <t>High School for Health Professions and Human Services</t>
  </si>
  <si>
    <t>212-780-9175</t>
  </si>
  <si>
    <t>02M425</t>
  </si>
  <si>
    <t>Leadership and Public Service High School</t>
  </si>
  <si>
    <t>M894</t>
  </si>
  <si>
    <t>90 Trinity Place</t>
  </si>
  <si>
    <t>212-346-0007</t>
  </si>
  <si>
    <t>02M427</t>
  </si>
  <si>
    <t>Manhattan Academy for Arts and Language</t>
  </si>
  <si>
    <t>M620</t>
  </si>
  <si>
    <t>111 East 33rd Street</t>
  </si>
  <si>
    <t>212-576-0502</t>
  </si>
  <si>
    <t>02M437</t>
  </si>
  <si>
    <t>Hudson High School of Learning Technologies</t>
  </si>
  <si>
    <t>212-488-3330</t>
  </si>
  <si>
    <t>02M438</t>
  </si>
  <si>
    <t>International High School at Union Square</t>
  </si>
  <si>
    <t>212-533-2560</t>
  </si>
  <si>
    <t>02M439</t>
  </si>
  <si>
    <t>Manhattan Village Academy</t>
  </si>
  <si>
    <t>M873</t>
  </si>
  <si>
    <t>43 West 22nd Street</t>
  </si>
  <si>
    <t>212-242-8752</t>
  </si>
  <si>
    <t>02M449</t>
  </si>
  <si>
    <t>Vanguard High School</t>
  </si>
  <si>
    <t>M480</t>
  </si>
  <si>
    <t>317 East 67th Street</t>
  </si>
  <si>
    <t>212-517-5175</t>
  </si>
  <si>
    <t>02M459</t>
  </si>
  <si>
    <t>Manhattan International High School</t>
  </si>
  <si>
    <t>212-517-6728</t>
  </si>
  <si>
    <t>02M475</t>
  </si>
  <si>
    <t>Stuyvesant High School</t>
  </si>
  <si>
    <t>M477</t>
  </si>
  <si>
    <t>345 Chambers Street</t>
  </si>
  <si>
    <t>212-312-4800</t>
  </si>
  <si>
    <t>02M489</t>
  </si>
  <si>
    <t>High School of Economics and Finance</t>
  </si>
  <si>
    <t>M833</t>
  </si>
  <si>
    <t>100 Trinity Place</t>
  </si>
  <si>
    <t>212-346-0708</t>
  </si>
  <si>
    <t>02M500</t>
  </si>
  <si>
    <t>Unity Center for Urban Technologies</t>
  </si>
  <si>
    <t>212-576-0530</t>
  </si>
  <si>
    <t>02M507</t>
  </si>
  <si>
    <t>Urban Assembly Gateway School for Technology</t>
  </si>
  <si>
    <t>212-246-1041</t>
  </si>
  <si>
    <t>02M519</t>
  </si>
  <si>
    <t>Talent Unlimited High School</t>
  </si>
  <si>
    <t>212-737-1530</t>
  </si>
  <si>
    <t>02M520</t>
  </si>
  <si>
    <t>Murry Bergtraum High School for Business Careers</t>
  </si>
  <si>
    <t>212-964-9610</t>
  </si>
  <si>
    <t>02M529</t>
  </si>
  <si>
    <t>Jacqueline Kennedy Onassis High School</t>
  </si>
  <si>
    <t>M486</t>
  </si>
  <si>
    <t>120 West 46th Street</t>
  </si>
  <si>
    <t>212-391-0041</t>
  </si>
  <si>
    <t>02M531</t>
  </si>
  <si>
    <t>Repertory Company High School for Theatre Arts</t>
  </si>
  <si>
    <t>M896</t>
  </si>
  <si>
    <t>123 West 43rd Street</t>
  </si>
  <si>
    <t>212-382-1875</t>
  </si>
  <si>
    <t>02M542</t>
  </si>
  <si>
    <t>Manhattan Bridges High School</t>
  </si>
  <si>
    <t>212-757-5274</t>
  </si>
  <si>
    <t>02M543</t>
  </si>
  <si>
    <t>New Design High School</t>
  </si>
  <si>
    <t>212-475-4148</t>
  </si>
  <si>
    <t>02M545</t>
  </si>
  <si>
    <t>High School for Dual Language and Asian Studies</t>
  </si>
  <si>
    <t>212-475-4097</t>
  </si>
  <si>
    <t>02M551</t>
  </si>
  <si>
    <t>Urban Assembly New York Harbor School</t>
  </si>
  <si>
    <t>M877</t>
  </si>
  <si>
    <t>550 Wheeler Avenue</t>
  </si>
  <si>
    <t>212-458-0800</t>
  </si>
  <si>
    <t>02M580</t>
  </si>
  <si>
    <t>Richard R. Green High School of Teaching</t>
  </si>
  <si>
    <t>646-826-8174</t>
  </si>
  <si>
    <t>02M600</t>
  </si>
  <si>
    <t>High School of Fashion Industries</t>
  </si>
  <si>
    <t>M600</t>
  </si>
  <si>
    <t>225 West 24th Street</t>
  </si>
  <si>
    <t>212-255-1235</t>
  </si>
  <si>
    <t>02M615</t>
  </si>
  <si>
    <t>Chelsea Career and Technical Education High School</t>
  </si>
  <si>
    <t>212-925-1080</t>
  </si>
  <si>
    <t>02M630</t>
  </si>
  <si>
    <t>Art and Design High School</t>
  </si>
  <si>
    <t>M488</t>
  </si>
  <si>
    <t>231-249 East 56th Street</t>
  </si>
  <si>
    <t>212-752-4340</t>
  </si>
  <si>
    <t>02M655</t>
  </si>
  <si>
    <t>Life Sciences Secondary School</t>
  </si>
  <si>
    <t>M645</t>
  </si>
  <si>
    <t>320 East 96th Street</t>
  </si>
  <si>
    <t>212-348-1694</t>
  </si>
  <si>
    <t>03M299</t>
  </si>
  <si>
    <t>High School for Arts, Imagination, and Inquiry</t>
  </si>
  <si>
    <t>M490</t>
  </si>
  <si>
    <t>122 Amsterdam Avenue</t>
  </si>
  <si>
    <t>212-799-4064</t>
  </si>
  <si>
    <t>03M307</t>
  </si>
  <si>
    <t>Urban Assembly School for Media Studies</t>
  </si>
  <si>
    <t>212-501-1110</t>
  </si>
  <si>
    <t>03M402</t>
  </si>
  <si>
    <t>Urban Assembly School for Green Careers</t>
  </si>
  <si>
    <t>M470</t>
  </si>
  <si>
    <t>145 West 84th Street</t>
  </si>
  <si>
    <t>212-787-1189</t>
  </si>
  <si>
    <t>03M403</t>
  </si>
  <si>
    <t>Global Learning Collaborative</t>
  </si>
  <si>
    <t>212-877-1103</t>
  </si>
  <si>
    <t>03M415</t>
  </si>
  <si>
    <t>Wadleigh Secondary School for the Performing and Visual Arts</t>
  </si>
  <si>
    <t>M088</t>
  </si>
  <si>
    <t>215 West 114th Street</t>
  </si>
  <si>
    <t>212-749-5800</t>
  </si>
  <si>
    <t>03M417</t>
  </si>
  <si>
    <t>Frank McCourt High School</t>
  </si>
  <si>
    <t>212-362-2015</t>
  </si>
  <si>
    <t>03M479</t>
  </si>
  <si>
    <t>Beacon High School</t>
  </si>
  <si>
    <t>M837</t>
  </si>
  <si>
    <t>227-243 West 61st Street</t>
  </si>
  <si>
    <t>212-245-2807</t>
  </si>
  <si>
    <t>03M485</t>
  </si>
  <si>
    <t>Fiorello H. LaGuardia High School of Music and Art and Performing Arts</t>
  </si>
  <si>
    <t>M485</t>
  </si>
  <si>
    <t>100 Amsterdam Avenue</t>
  </si>
  <si>
    <t>212-496-0700</t>
  </si>
  <si>
    <t>03M492</t>
  </si>
  <si>
    <t>High School for Law, Advocacy, and Community Justice</t>
  </si>
  <si>
    <t>212-501-1201</t>
  </si>
  <si>
    <t>03M494</t>
  </si>
  <si>
    <t>High School of Arts and Technology</t>
  </si>
  <si>
    <t>212-501-1198</t>
  </si>
  <si>
    <t>03M541</t>
  </si>
  <si>
    <t>Manhattan / Hunter Science High School</t>
  </si>
  <si>
    <t>212-501-1235</t>
  </si>
  <si>
    <t>03M860</t>
  </si>
  <si>
    <t>Frederick Douglass Academy II Secondary School</t>
  </si>
  <si>
    <t>212-865-9260</t>
  </si>
  <si>
    <t>04M409</t>
  </si>
  <si>
    <t>Coalition School for Social Change</t>
  </si>
  <si>
    <t>M045</t>
  </si>
  <si>
    <t>2351 1st Avenue</t>
  </si>
  <si>
    <t>212-831-5153</t>
  </si>
  <si>
    <t>04M435</t>
  </si>
  <si>
    <t>Manhattan Center for Science and Mathematics</t>
  </si>
  <si>
    <t>M435</t>
  </si>
  <si>
    <t>260 Pleasant Avenue</t>
  </si>
  <si>
    <t>212-876-4639</t>
  </si>
  <si>
    <t>04M495</t>
  </si>
  <si>
    <t>Park East High School</t>
  </si>
  <si>
    <t>M495</t>
  </si>
  <si>
    <t>230 East 105th Street</t>
  </si>
  <si>
    <t>212-831-1517</t>
  </si>
  <si>
    <t>04M555</t>
  </si>
  <si>
    <t>Central Park East High School</t>
  </si>
  <si>
    <t>M013</t>
  </si>
  <si>
    <t>1573 Madison Avenue</t>
  </si>
  <si>
    <t>212-860-5929</t>
  </si>
  <si>
    <t>04M610</t>
  </si>
  <si>
    <t>Young Women's Leadership School</t>
  </si>
  <si>
    <t>M895</t>
  </si>
  <si>
    <t>105 East 106th Street</t>
  </si>
  <si>
    <t>212-289-7593</t>
  </si>
  <si>
    <t>04M680</t>
  </si>
  <si>
    <t>Heritage School</t>
  </si>
  <si>
    <t>M107</t>
  </si>
  <si>
    <t>1680 Lexington Avenue</t>
  </si>
  <si>
    <t>212-828-2858</t>
  </si>
  <si>
    <t>05M304</t>
  </si>
  <si>
    <t>Mott Hall High School</t>
  </si>
  <si>
    <t>M136</t>
  </si>
  <si>
    <t>6 Edgecombe Avenue</t>
  </si>
  <si>
    <t>212-694-6020</t>
  </si>
  <si>
    <t>05M362</t>
  </si>
  <si>
    <t>Columbia Secondary School</t>
  </si>
  <si>
    <t>M125</t>
  </si>
  <si>
    <t>425 West 123rd Street</t>
  </si>
  <si>
    <t>212-666-1278</t>
  </si>
  <si>
    <t>05M367</t>
  </si>
  <si>
    <t>Academy for Social Action (College Board)</t>
  </si>
  <si>
    <t>M043</t>
  </si>
  <si>
    <t>509 West 129th Street</t>
  </si>
  <si>
    <t>212-234-3102</t>
  </si>
  <si>
    <t>05M369</t>
  </si>
  <si>
    <t>Urban Assembly School for the Performing Arts</t>
  </si>
  <si>
    <t>212-234-4631</t>
  </si>
  <si>
    <t>05M499</t>
  </si>
  <si>
    <t>Frederick Douglass Academy</t>
  </si>
  <si>
    <t>M010</t>
  </si>
  <si>
    <t>2581 7th Avenue</t>
  </si>
  <si>
    <t>212-491-4107</t>
  </si>
  <si>
    <t>05M670</t>
  </si>
  <si>
    <t>Thurgood Marshall Academy for Learning and Social Change</t>
  </si>
  <si>
    <t>M970</t>
  </si>
  <si>
    <t>200-214 West 135th Street</t>
  </si>
  <si>
    <t>212-283-8055</t>
  </si>
  <si>
    <t>05M692</t>
  </si>
  <si>
    <t>High School for Mathematics, Science, and Engineering at City College</t>
  </si>
  <si>
    <t>M812</t>
  </si>
  <si>
    <t>240 Convent Avenue</t>
  </si>
  <si>
    <t>212-281-6490</t>
  </si>
  <si>
    <t>06M293</t>
  </si>
  <si>
    <t>City College Academy of the Arts</t>
  </si>
  <si>
    <t>M218</t>
  </si>
  <si>
    <t>4600 Broadway</t>
  </si>
  <si>
    <t>212-567-3164</t>
  </si>
  <si>
    <t>06M346</t>
  </si>
  <si>
    <t>Community Health Academy of the Heights</t>
  </si>
  <si>
    <t>M814</t>
  </si>
  <si>
    <t>504 West 158th Street</t>
  </si>
  <si>
    <t>212-342-6600</t>
  </si>
  <si>
    <t>06M348</t>
  </si>
  <si>
    <t>Washington Heights Expeditionary Learning School</t>
  </si>
  <si>
    <t>M143</t>
  </si>
  <si>
    <t>511 West 182nd Street</t>
  </si>
  <si>
    <t>212-781-0524</t>
  </si>
  <si>
    <t>06M462</t>
  </si>
  <si>
    <t>College Academy</t>
  </si>
  <si>
    <t>M465</t>
  </si>
  <si>
    <t>549 Audubon Avenue</t>
  </si>
  <si>
    <t>212-927-1841</t>
  </si>
  <si>
    <t>06M463</t>
  </si>
  <si>
    <t>High School for Media and Communications</t>
  </si>
  <si>
    <t>06M467</t>
  </si>
  <si>
    <t>High School for Law and Public Service</t>
  </si>
  <si>
    <t>212-342-6130</t>
  </si>
  <si>
    <t>06M468</t>
  </si>
  <si>
    <t>High School for Health Careers and Sciences</t>
  </si>
  <si>
    <t>06M540</t>
  </si>
  <si>
    <t>A. Philip Randolph Campus High School</t>
  </si>
  <si>
    <t>M540</t>
  </si>
  <si>
    <t>443 West 135th Street</t>
  </si>
  <si>
    <t>212-926-0113</t>
  </si>
  <si>
    <t>06M552</t>
  </si>
  <si>
    <t>Gregorio Luperon High School for Science and Mathematics</t>
  </si>
  <si>
    <t>M876</t>
  </si>
  <si>
    <t>501 West 165th Street</t>
  </si>
  <si>
    <t>212-928-1202</t>
  </si>
  <si>
    <t>07X221</t>
  </si>
  <si>
    <t>South Bronx Preparatory (College Board)</t>
  </si>
  <si>
    <t>Bronx</t>
  </si>
  <si>
    <t>X149</t>
  </si>
  <si>
    <t>360 East 145th Street</t>
  </si>
  <si>
    <t>718-292-2211</t>
  </si>
  <si>
    <t>07X334</t>
  </si>
  <si>
    <t>International Community High School</t>
  </si>
  <si>
    <t>X139</t>
  </si>
  <si>
    <t>345 Brook Avenue</t>
  </si>
  <si>
    <t>718-665-4128</t>
  </si>
  <si>
    <t>07X427</t>
  </si>
  <si>
    <t>Community School for Social Justice</t>
  </si>
  <si>
    <t>X884</t>
  </si>
  <si>
    <t>350 Gerard Avenue</t>
  </si>
  <si>
    <t>718-402-8481</t>
  </si>
  <si>
    <t>07X473</t>
  </si>
  <si>
    <t>Mott Haven Village Preparatory High School</t>
  </si>
  <si>
    <t>X470</t>
  </si>
  <si>
    <t>701 St Anns Avenue</t>
  </si>
  <si>
    <t>718-402-0571</t>
  </si>
  <si>
    <t>07X495</t>
  </si>
  <si>
    <t>University Heights Secondary School</t>
  </si>
  <si>
    <t>718-292-0578</t>
  </si>
  <si>
    <t>07X500</t>
  </si>
  <si>
    <t>Hostos-Lincoln Academy of Science</t>
  </si>
  <si>
    <t>X162</t>
  </si>
  <si>
    <t>600 St Anns Avenue</t>
  </si>
  <si>
    <t>718-402-5640</t>
  </si>
  <si>
    <t>X600</t>
  </si>
  <si>
    <t>333 East 151st Street</t>
  </si>
  <si>
    <t>07X527</t>
  </si>
  <si>
    <t>Bronx Leadership Academy II High School</t>
  </si>
  <si>
    <t>X790</t>
  </si>
  <si>
    <t>730 Concourse Village West</t>
  </si>
  <si>
    <t>718-292-7171</t>
  </si>
  <si>
    <t>07X547</t>
  </si>
  <si>
    <t>New Explorers High School</t>
  </si>
  <si>
    <t>718-292-4150</t>
  </si>
  <si>
    <t>07X548</t>
  </si>
  <si>
    <t>Urban Assembly School for Careers in Sports</t>
  </si>
  <si>
    <t>718-292-7110</t>
  </si>
  <si>
    <t>07X551</t>
  </si>
  <si>
    <t>Urban Assembly Bronx Academy of Letters</t>
  </si>
  <si>
    <t>X183</t>
  </si>
  <si>
    <t>339 Morris Avenue</t>
  </si>
  <si>
    <t>718-401-4891</t>
  </si>
  <si>
    <t>07X600</t>
  </si>
  <si>
    <t>Alfred E. Smith Career and Technical Education High School</t>
  </si>
  <si>
    <t>718-993-5000</t>
  </si>
  <si>
    <t>07X670</t>
  </si>
  <si>
    <t>Health Opportunities High School</t>
  </si>
  <si>
    <t>718-401-1826</t>
  </si>
  <si>
    <t>08X269</t>
  </si>
  <si>
    <t>Bronx Studio School for Writers and Artists</t>
  </si>
  <si>
    <t>X392</t>
  </si>
  <si>
    <t>928 Simpson Street</t>
  </si>
  <si>
    <t>718-893-5158</t>
  </si>
  <si>
    <t>08X282</t>
  </si>
  <si>
    <t>Women's Academy of Excellence</t>
  </si>
  <si>
    <t>X174</t>
  </si>
  <si>
    <t>456 White Plains Road</t>
  </si>
  <si>
    <t>718-542-0740</t>
  </si>
  <si>
    <t>08X293</t>
  </si>
  <si>
    <t>Renaissance High School for Musical Theater and Technology</t>
  </si>
  <si>
    <t>X405</t>
  </si>
  <si>
    <t>3000 East Tremont Avenue</t>
  </si>
  <si>
    <t>718-430-6390</t>
  </si>
  <si>
    <t>08X305</t>
  </si>
  <si>
    <t>Pablo Neruda Academy</t>
  </si>
  <si>
    <t>X450</t>
  </si>
  <si>
    <t>1980 Lafayette Avenue</t>
  </si>
  <si>
    <t>718-824-1682</t>
  </si>
  <si>
    <t>08X312</t>
  </si>
  <si>
    <t>Millennium Art Academy</t>
  </si>
  <si>
    <t>718-824-0978</t>
  </si>
  <si>
    <t>08X332</t>
  </si>
  <si>
    <t>Holcombe L. Rucker School of Community Research</t>
  </si>
  <si>
    <t>X039</t>
  </si>
  <si>
    <t>965 Longwood Avenue</t>
  </si>
  <si>
    <t>718-860-1053</t>
  </si>
  <si>
    <t>718-904-4200</t>
  </si>
  <si>
    <t>08X367</t>
  </si>
  <si>
    <t>Archimedes Academy for Math, Science, and Technology Applications</t>
  </si>
  <si>
    <t>718-617-5046</t>
  </si>
  <si>
    <t>08X376</t>
  </si>
  <si>
    <t>Antonia Pantoja Preparatory Academy (College Board)</t>
  </si>
  <si>
    <t>718-824-3152</t>
  </si>
  <si>
    <t>08X405</t>
  </si>
  <si>
    <t>Herbert H. Lehman High School</t>
  </si>
  <si>
    <t>08X452</t>
  </si>
  <si>
    <t>Bronx Guild</t>
  </si>
  <si>
    <t>718-597-1587</t>
  </si>
  <si>
    <t>08X519</t>
  </si>
  <si>
    <t>Felisa Rincon de Gautier Institute for Law and Public Policy</t>
  </si>
  <si>
    <t>X972</t>
  </si>
  <si>
    <t>1440 Story Avenue</t>
  </si>
  <si>
    <t>718-860-5110</t>
  </si>
  <si>
    <t>08X530</t>
  </si>
  <si>
    <t>Banana Kelly High School</t>
  </si>
  <si>
    <t>718-860-1242</t>
  </si>
  <si>
    <t>09X227</t>
  </si>
  <si>
    <t>Bronx Collegiate Academy</t>
  </si>
  <si>
    <t>X410</t>
  </si>
  <si>
    <t>240 East 172nd Street</t>
  </si>
  <si>
    <t>718-410-4077</t>
  </si>
  <si>
    <t>09X231</t>
  </si>
  <si>
    <t>Eagle Academy for Young Men</t>
  </si>
  <si>
    <t>X465</t>
  </si>
  <si>
    <t>4143 Third Avenue</t>
  </si>
  <si>
    <t>718-466-8000</t>
  </si>
  <si>
    <t>09X241</t>
  </si>
  <si>
    <t>Urban Assembly School for Applied Math and Science</t>
  </si>
  <si>
    <t>X970</t>
  </si>
  <si>
    <t>1595 Bathgate Avenue</t>
  </si>
  <si>
    <t>718-466-7800</t>
  </si>
  <si>
    <t>09X250</t>
  </si>
  <si>
    <t>Eximius College Preparatory Academy (College Board)</t>
  </si>
  <si>
    <t>X002</t>
  </si>
  <si>
    <t>1363 Fulton Avenue</t>
  </si>
  <si>
    <t>718-992-7154</t>
  </si>
  <si>
    <t>09X252</t>
  </si>
  <si>
    <t>Mott Hall Bronx High School</t>
  </si>
  <si>
    <t>718-466-6800</t>
  </si>
  <si>
    <t>09X260</t>
  </si>
  <si>
    <t>Bronx Center for Science and Mathematics</t>
  </si>
  <si>
    <t>718-992-7089</t>
  </si>
  <si>
    <t>09X263</t>
  </si>
  <si>
    <t>Validus Preparatory Academy: An Expeditionary Learning School</t>
  </si>
  <si>
    <t>718-466-4000</t>
  </si>
  <si>
    <t>09X297</t>
  </si>
  <si>
    <t>Morris Academy for Collaborative Studies</t>
  </si>
  <si>
    <t>X400</t>
  </si>
  <si>
    <t>1110 Boston Road</t>
  </si>
  <si>
    <t>718-542-3700</t>
  </si>
  <si>
    <t>09X324</t>
  </si>
  <si>
    <t>Bronx Early College Academy for Teaching and Learning</t>
  </si>
  <si>
    <t>X166</t>
  </si>
  <si>
    <t>250 East 164th Street</t>
  </si>
  <si>
    <t>718-681-8287</t>
  </si>
  <si>
    <t>09X329</t>
  </si>
  <si>
    <t>DreamYard Preparatory School</t>
  </si>
  <si>
    <t>718-410-4242</t>
  </si>
  <si>
    <t>09X365</t>
  </si>
  <si>
    <t>Academy for Language and Technology</t>
  </si>
  <si>
    <t>X082</t>
  </si>
  <si>
    <t>1700 Macombs Road</t>
  </si>
  <si>
    <t>718-731-0219</t>
  </si>
  <si>
    <t>09X403</t>
  </si>
  <si>
    <t>Bronx International High School</t>
  </si>
  <si>
    <t>718-620-1053</t>
  </si>
  <si>
    <t>09X404</t>
  </si>
  <si>
    <t>School for Excellence</t>
  </si>
  <si>
    <t>718-860-1385</t>
  </si>
  <si>
    <t>09X412</t>
  </si>
  <si>
    <t>Bronx High School of Business</t>
  </si>
  <si>
    <t>718-410-4060</t>
  </si>
  <si>
    <t>09X413</t>
  </si>
  <si>
    <t>Bronx High School for Medical Science</t>
  </si>
  <si>
    <t>718-410-4040</t>
  </si>
  <si>
    <t>09X505</t>
  </si>
  <si>
    <t>Bronx School for Law, Government, and Justice</t>
  </si>
  <si>
    <t>X460</t>
  </si>
  <si>
    <t>244 East 163rd Street</t>
  </si>
  <si>
    <t>718-410-3430</t>
  </si>
  <si>
    <t>09X517</t>
  </si>
  <si>
    <t>Frederick Douglass Academy III Secondary School</t>
  </si>
  <si>
    <t>X148</t>
  </si>
  <si>
    <t>3630 Third Avenue</t>
  </si>
  <si>
    <t>718-538-9726</t>
  </si>
  <si>
    <t>09X525</t>
  </si>
  <si>
    <t>Bronx Leadership Academy High School</t>
  </si>
  <si>
    <t>X876</t>
  </si>
  <si>
    <t>1710 Webster Avenue</t>
  </si>
  <si>
    <t>718-299-4274</t>
  </si>
  <si>
    <t>09X543</t>
  </si>
  <si>
    <t>High School for Violin and Dance</t>
  </si>
  <si>
    <t>718-842-0687</t>
  </si>
  <si>
    <t>10X141</t>
  </si>
  <si>
    <t>Riverdale/Kingsbridge Academy</t>
  </si>
  <si>
    <t>X141</t>
  </si>
  <si>
    <t>660 West 237th Street</t>
  </si>
  <si>
    <t>718-796-8516</t>
  </si>
  <si>
    <t>10X213</t>
  </si>
  <si>
    <t>Bronx Engineering and Technology Academy</t>
  </si>
  <si>
    <t>X475</t>
  </si>
  <si>
    <t>99 Terrace View Avenue</t>
  </si>
  <si>
    <t>718-563-6678</t>
  </si>
  <si>
    <t>10X225</t>
  </si>
  <si>
    <t>Theatre Arts Production Company School</t>
  </si>
  <si>
    <t>X137</t>
  </si>
  <si>
    <t>2225 Webster Avenue</t>
  </si>
  <si>
    <t>718-584-0832</t>
  </si>
  <si>
    <t>10X237</t>
  </si>
  <si>
    <t>Marie Curie School for Medicine, Nursing, and Health Professions</t>
  </si>
  <si>
    <t>X143</t>
  </si>
  <si>
    <t>120 West 231st Street</t>
  </si>
  <si>
    <t>718-432-6491</t>
  </si>
  <si>
    <t>10X243</t>
  </si>
  <si>
    <t>West Bronx Academy for the Future</t>
  </si>
  <si>
    <t>X435</t>
  </si>
  <si>
    <t>500 East Fordham Road</t>
  </si>
  <si>
    <t>718-563-7139</t>
  </si>
  <si>
    <t>10X268</t>
  </si>
  <si>
    <t>Kingsbridge International High School</t>
  </si>
  <si>
    <t>X430</t>
  </si>
  <si>
    <t>2780 Reservoir Avenue</t>
  </si>
  <si>
    <t>718-329-8580</t>
  </si>
  <si>
    <t>10X284</t>
  </si>
  <si>
    <t>Bronx School of Law and Finance</t>
  </si>
  <si>
    <t>718-561-0113</t>
  </si>
  <si>
    <t>10X342</t>
  </si>
  <si>
    <t>International School for Liberal Arts</t>
  </si>
  <si>
    <t>718-329-8570</t>
  </si>
  <si>
    <t>X440</t>
  </si>
  <si>
    <t>100 West Mosholu Parkway South</t>
  </si>
  <si>
    <t>10X368</t>
  </si>
  <si>
    <t>In-Tech Academy</t>
  </si>
  <si>
    <t>X368</t>
  </si>
  <si>
    <t>2975 Tibbett Avenue</t>
  </si>
  <si>
    <t>718-432-4300</t>
  </si>
  <si>
    <t>10X374</t>
  </si>
  <si>
    <t>Knowledge and Power Preparatory Academy International High School (KAPPA)</t>
  </si>
  <si>
    <t>718-933-1247</t>
  </si>
  <si>
    <t>10X433</t>
  </si>
  <si>
    <t>High School for Teaching and the Professions</t>
  </si>
  <si>
    <t>718-329-7380</t>
  </si>
  <si>
    <t>10X434</t>
  </si>
  <si>
    <t>Belmont Preparatory High School</t>
  </si>
  <si>
    <t>718-733-4559</t>
  </si>
  <si>
    <t>10X437</t>
  </si>
  <si>
    <t>Fordham High School for the Arts</t>
  </si>
  <si>
    <t>718-733-4656</t>
  </si>
  <si>
    <t>10X438</t>
  </si>
  <si>
    <t>Fordham Leadership Academy for Business and Technology</t>
  </si>
  <si>
    <t>718-733-5024</t>
  </si>
  <si>
    <t>10X439</t>
  </si>
  <si>
    <t>Bronx High School for Law and Community Service</t>
  </si>
  <si>
    <t>718-733-5274</t>
  </si>
  <si>
    <t>10X440</t>
  </si>
  <si>
    <t>DeWitt Clinton High School</t>
  </si>
  <si>
    <t>718-543-1000</t>
  </si>
  <si>
    <t>10X442</t>
  </si>
  <si>
    <t>Celia Cruz Bronx High School of Music</t>
  </si>
  <si>
    <t>718-329-8550</t>
  </si>
  <si>
    <t>10X445</t>
  </si>
  <si>
    <t>Bronx High School of Science</t>
  </si>
  <si>
    <t>X445</t>
  </si>
  <si>
    <t>75 West 205th Street</t>
  </si>
  <si>
    <t>718-817-7700</t>
  </si>
  <si>
    <t>10X477</t>
  </si>
  <si>
    <t>Marble Hill High School for International Studies</t>
  </si>
  <si>
    <t>718-561-0973</t>
  </si>
  <si>
    <t>10X546</t>
  </si>
  <si>
    <t>Bronx Theatre High School</t>
  </si>
  <si>
    <t>718-329-2902</t>
  </si>
  <si>
    <t>10X549</t>
  </si>
  <si>
    <t>Discovery High School</t>
  </si>
  <si>
    <t>718-733-3872</t>
  </si>
  <si>
    <t>10X696</t>
  </si>
  <si>
    <t>High School of American Studies at Lehman College</t>
  </si>
  <si>
    <t>X905</t>
  </si>
  <si>
    <t>2925 Goulden Avenue</t>
  </si>
  <si>
    <t>718-329-2144</t>
  </si>
  <si>
    <t>11X249</t>
  </si>
  <si>
    <t>Bronx Health Sciences High School</t>
  </si>
  <si>
    <t>X455</t>
  </si>
  <si>
    <t>750 Baychester Avenue</t>
  </si>
  <si>
    <t>718-862-4406</t>
  </si>
  <si>
    <t>11X253</t>
  </si>
  <si>
    <t>Bronx High School for Writing and Communication Arts</t>
  </si>
  <si>
    <t>X425</t>
  </si>
  <si>
    <t>800 East Gun Hill Road</t>
  </si>
  <si>
    <t>718-944-5660</t>
  </si>
  <si>
    <t>11X265</t>
  </si>
  <si>
    <t>Bronx Lab School</t>
  </si>
  <si>
    <t>718-696-3700</t>
  </si>
  <si>
    <t>11X270</t>
  </si>
  <si>
    <t>Academy for Scholarship and Entrepreneurship (College Board)</t>
  </si>
  <si>
    <t>X362</t>
  </si>
  <si>
    <t>921 East 228th Street</t>
  </si>
  <si>
    <t>718-696-3840</t>
  </si>
  <si>
    <t>11X275</t>
  </si>
  <si>
    <t>High School of Computers and Technology</t>
  </si>
  <si>
    <t>718-696-3930</t>
  </si>
  <si>
    <t>11X288</t>
  </si>
  <si>
    <t>Collegiate Institute for Math and Science</t>
  </si>
  <si>
    <t>X415</t>
  </si>
  <si>
    <t>925 Astor Avenue</t>
  </si>
  <si>
    <t>718-944-3635</t>
  </si>
  <si>
    <t>11X290</t>
  </si>
  <si>
    <t>Bronx Academy of Health Careers</t>
  </si>
  <si>
    <t>718-696-3340</t>
  </si>
  <si>
    <t>11X299</t>
  </si>
  <si>
    <t>Astor Collegiate Academy</t>
  </si>
  <si>
    <t>718-944-3418</t>
  </si>
  <si>
    <t>11X418</t>
  </si>
  <si>
    <t>Bronx High School for the Visual Arts</t>
  </si>
  <si>
    <t>X839</t>
  </si>
  <si>
    <t>2040 Antin Place</t>
  </si>
  <si>
    <t>718-319-5160</t>
  </si>
  <si>
    <t>11X455</t>
  </si>
  <si>
    <t>Harry S. Truman High School</t>
  </si>
  <si>
    <t>718-904-5400</t>
  </si>
  <si>
    <t>11X508</t>
  </si>
  <si>
    <t>Bronxdale High School</t>
  </si>
  <si>
    <t>718-944-3655</t>
  </si>
  <si>
    <t>11X509</t>
  </si>
  <si>
    <t>High School of Language and Innovation</t>
  </si>
  <si>
    <t>718-944-3625</t>
  </si>
  <si>
    <t>11X513</t>
  </si>
  <si>
    <t>New World High School</t>
  </si>
  <si>
    <t>718-696-3800</t>
  </si>
  <si>
    <t>11X514</t>
  </si>
  <si>
    <t>Bronxwood Preparatory Academy</t>
  </si>
  <si>
    <t>718-696-3820</t>
  </si>
  <si>
    <t>11X542</t>
  </si>
  <si>
    <t>Pelham Preparatory Academy</t>
  </si>
  <si>
    <t>718-944-3601</t>
  </si>
  <si>
    <t>11X544</t>
  </si>
  <si>
    <t>High School for Contemporary Arts</t>
  </si>
  <si>
    <t>718-944-5610</t>
  </si>
  <si>
    <t>11X545</t>
  </si>
  <si>
    <t>Bronx Aerospace High School</t>
  </si>
  <si>
    <t>718-696-6010</t>
  </si>
  <si>
    <t>12X242</t>
  </si>
  <si>
    <t>Mott Hall V</t>
  </si>
  <si>
    <t>X423</t>
  </si>
  <si>
    <t>1551 East 172nd Street</t>
  </si>
  <si>
    <t>718-620-8160</t>
  </si>
  <si>
    <t>12X248</t>
  </si>
  <si>
    <t>Metropolitan High School</t>
  </si>
  <si>
    <t>X099</t>
  </si>
  <si>
    <t>1180 Rev JA Polite Avenue</t>
  </si>
  <si>
    <t>718-991-4634</t>
  </si>
  <si>
    <t>12X251</t>
  </si>
  <si>
    <t>Explorations Academy</t>
  </si>
  <si>
    <t>X098</t>
  </si>
  <si>
    <t>1619 Boston Road</t>
  </si>
  <si>
    <t>718-893-6173</t>
  </si>
  <si>
    <t>12X267</t>
  </si>
  <si>
    <t>Bronx Latin</t>
  </si>
  <si>
    <t>X158</t>
  </si>
  <si>
    <t>800 Home Street</t>
  </si>
  <si>
    <t>718-991-6349</t>
  </si>
  <si>
    <t>12X271</t>
  </si>
  <si>
    <t>East Bronx Academy for the Future</t>
  </si>
  <si>
    <t>X973</t>
  </si>
  <si>
    <t>1716 Southern Boulevard</t>
  </si>
  <si>
    <t>718-861-8641</t>
  </si>
  <si>
    <t>12X278</t>
  </si>
  <si>
    <t>Peace and Diversity Academy</t>
  </si>
  <si>
    <t>718-991-1855</t>
  </si>
  <si>
    <t>12X372</t>
  </si>
  <si>
    <t>Urban Assembly School for Wildlife Conservation</t>
  </si>
  <si>
    <t>X067</t>
  </si>
  <si>
    <t>2024 Mohegan Avenue</t>
  </si>
  <si>
    <t>718-991-2695</t>
  </si>
  <si>
    <t>12X388</t>
  </si>
  <si>
    <t>Pan American International High School at Monroe</t>
  </si>
  <si>
    <t>X420</t>
  </si>
  <si>
    <t>1300 Boynton Avenue</t>
  </si>
  <si>
    <t>718-991-7238</t>
  </si>
  <si>
    <t>12X478</t>
  </si>
  <si>
    <t>Cinema School</t>
  </si>
  <si>
    <t>718-620-2560</t>
  </si>
  <si>
    <t>12X479</t>
  </si>
  <si>
    <t>Bronx Career and College Preparatory High School</t>
  </si>
  <si>
    <t>718-542-4011</t>
  </si>
  <si>
    <t>12X511</t>
  </si>
  <si>
    <t>Bronx Envision Academy</t>
  </si>
  <si>
    <t>718-589-1590</t>
  </si>
  <si>
    <t>12X521</t>
  </si>
  <si>
    <t>Metropolitan Soundview High School</t>
  </si>
  <si>
    <t>718-860-8240</t>
  </si>
  <si>
    <t>12X550</t>
  </si>
  <si>
    <t>High School of World Cultures</t>
  </si>
  <si>
    <t>718-860-8120</t>
  </si>
  <si>
    <t>12X682</t>
  </si>
  <si>
    <t>Fannie Lou Hamer Freedom High School</t>
  </si>
  <si>
    <t>X878</t>
  </si>
  <si>
    <t>1021 Jennings Street</t>
  </si>
  <si>
    <t>718-861-0521</t>
  </si>
  <si>
    <t>12X684</t>
  </si>
  <si>
    <t>Wings Academy</t>
  </si>
  <si>
    <t>X879</t>
  </si>
  <si>
    <t>1122 East 180th Street</t>
  </si>
  <si>
    <t>718-597-1751</t>
  </si>
  <si>
    <t>12X692</t>
  </si>
  <si>
    <t>Monroe Academy for Visual Arts and Design</t>
  </si>
  <si>
    <t>718-860-8160</t>
  </si>
  <si>
    <t>13K265</t>
  </si>
  <si>
    <t>Dr. Susan S. McKinney Secondary School of the Arts</t>
  </si>
  <si>
    <t>Brooklyn</t>
  </si>
  <si>
    <t>K265</t>
  </si>
  <si>
    <t>101 Park Avenue</t>
  </si>
  <si>
    <t>718-834-6760</t>
  </si>
  <si>
    <t>13K350</t>
  </si>
  <si>
    <t>Urban Assembly High School of Music and Art</t>
  </si>
  <si>
    <t>K805</t>
  </si>
  <si>
    <t>49 Flatbush Avenue Extension</t>
  </si>
  <si>
    <t>718-858-0249</t>
  </si>
  <si>
    <t>13K412</t>
  </si>
  <si>
    <t>Brooklyn Community High School of Communication, Arts, and Media</t>
  </si>
  <si>
    <t>K117</t>
  </si>
  <si>
    <t>300 Willoughby Avenue</t>
  </si>
  <si>
    <t>718-230-5748</t>
  </si>
  <si>
    <t>13K419</t>
  </si>
  <si>
    <t>Science Skills Center High School for Science, Technology, and the Creative Arts</t>
  </si>
  <si>
    <t>718-243-9413</t>
  </si>
  <si>
    <t>13K430</t>
  </si>
  <si>
    <t>Brooklyn Technical High School</t>
  </si>
  <si>
    <t>K430</t>
  </si>
  <si>
    <t>29 Ft Greene Place</t>
  </si>
  <si>
    <t>718-804-6400</t>
  </si>
  <si>
    <t>13K439</t>
  </si>
  <si>
    <t>Brooklyn International High School</t>
  </si>
  <si>
    <t>718-643-9315</t>
  </si>
  <si>
    <t>13K483</t>
  </si>
  <si>
    <t>Urban Assembly School for Law and Justice</t>
  </si>
  <si>
    <t>K313</t>
  </si>
  <si>
    <t>283 Adams Street</t>
  </si>
  <si>
    <t>718-858-1160</t>
  </si>
  <si>
    <t>13K499</t>
  </si>
  <si>
    <t>ACORN Community High School</t>
  </si>
  <si>
    <t>K909</t>
  </si>
  <si>
    <t>561 Grand Avenue</t>
  </si>
  <si>
    <t>718-789-2258</t>
  </si>
  <si>
    <t>13K527</t>
  </si>
  <si>
    <t>Urban Assembly Institute of Math and Science for Young Women</t>
  </si>
  <si>
    <t>718-260-2300</t>
  </si>
  <si>
    <t>13K595</t>
  </si>
  <si>
    <t>Bedford Academy High School</t>
  </si>
  <si>
    <t>K994</t>
  </si>
  <si>
    <t>1119 Bedford Avenue</t>
  </si>
  <si>
    <t>718-398-3061</t>
  </si>
  <si>
    <t>13K605</t>
  </si>
  <si>
    <t>George Westinghouse Career and Technical Education High School</t>
  </si>
  <si>
    <t>K580</t>
  </si>
  <si>
    <t>105 Johnson Street</t>
  </si>
  <si>
    <t>718-625-6130</t>
  </si>
  <si>
    <t>13K670</t>
  </si>
  <si>
    <t>Benjamin Banneker Academy</t>
  </si>
  <si>
    <t>K914</t>
  </si>
  <si>
    <t>71-77 Clinton Avenue</t>
  </si>
  <si>
    <t>718-797-3702</t>
  </si>
  <si>
    <t>13K674</t>
  </si>
  <si>
    <t>City Polytechnic High School of Engineering, Architecture, and Technology</t>
  </si>
  <si>
    <t>718-875-1473</t>
  </si>
  <si>
    <t>14K071</t>
  </si>
  <si>
    <t>Juan Morel Campos Secondary School</t>
  </si>
  <si>
    <t>K071</t>
  </si>
  <si>
    <t>215 Heyward Street</t>
  </si>
  <si>
    <t>718-302-7900</t>
  </si>
  <si>
    <t>14K449</t>
  </si>
  <si>
    <t>Brooklyn Latin School</t>
  </si>
  <si>
    <t>K049</t>
  </si>
  <si>
    <t>223 Graham Avenue</t>
  </si>
  <si>
    <t>718-366-0154</t>
  </si>
  <si>
    <t>14K454</t>
  </si>
  <si>
    <t>Green School: An Academy for Environmental Careers</t>
  </si>
  <si>
    <t>718-599-1207</t>
  </si>
  <si>
    <t>14K474</t>
  </si>
  <si>
    <t>PROGRESS High School for Professional Careers</t>
  </si>
  <si>
    <t>K450</t>
  </si>
  <si>
    <t>850 Grand Street</t>
  </si>
  <si>
    <t>718-387-0228</t>
  </si>
  <si>
    <t>14K477</t>
  </si>
  <si>
    <t>School for Legal Studies</t>
  </si>
  <si>
    <t>718-387-2800</t>
  </si>
  <si>
    <t>14K478</t>
  </si>
  <si>
    <t>High School for Enterprise, Business, and Technology</t>
  </si>
  <si>
    <t>14K488</t>
  </si>
  <si>
    <t>Brooklyn Preparatory High School</t>
  </si>
  <si>
    <t>K650</t>
  </si>
  <si>
    <t>257 North 6th Street</t>
  </si>
  <si>
    <t>718-486-2550</t>
  </si>
  <si>
    <t>14K558</t>
  </si>
  <si>
    <t>Williamsburg High School for Architecture and Design</t>
  </si>
  <si>
    <t>718-388-1260</t>
  </si>
  <si>
    <t>14K561</t>
  </si>
  <si>
    <t>Williamsburg Preparatory School</t>
  </si>
  <si>
    <t>718-302-2306</t>
  </si>
  <si>
    <t>14K586</t>
  </si>
  <si>
    <t>Lyons Community School</t>
  </si>
  <si>
    <t>718-782-0918</t>
  </si>
  <si>
    <t>14K610</t>
  </si>
  <si>
    <t>Automotive High School</t>
  </si>
  <si>
    <t>K610</t>
  </si>
  <si>
    <t>50 Bedford Avenue</t>
  </si>
  <si>
    <t>718-218-9301</t>
  </si>
  <si>
    <t>14K632</t>
  </si>
  <si>
    <t>Frances Perkins Academy</t>
  </si>
  <si>
    <t>718-388-7721</t>
  </si>
  <si>
    <t>14K685</t>
  </si>
  <si>
    <t>El Puente Academy for Peace and Justice</t>
  </si>
  <si>
    <t>K778</t>
  </si>
  <si>
    <t>250 Hooper Street</t>
  </si>
  <si>
    <t>718-387-1125</t>
  </si>
  <si>
    <t>15K429</t>
  </si>
  <si>
    <t>Brooklyn School for Global Studies</t>
  </si>
  <si>
    <t>K293</t>
  </si>
  <si>
    <t>284 Baltic Street</t>
  </si>
  <si>
    <t>718-694-9741</t>
  </si>
  <si>
    <t>15K448</t>
  </si>
  <si>
    <t>Brooklyn Secondary School for Collaborative Studies</t>
  </si>
  <si>
    <t>K142</t>
  </si>
  <si>
    <t>610 Henry Street</t>
  </si>
  <si>
    <t>718-923-4700</t>
  </si>
  <si>
    <t>15K462</t>
  </si>
  <si>
    <t>Secondary School for Law</t>
  </si>
  <si>
    <t>K460</t>
  </si>
  <si>
    <t>237 7th Avenue</t>
  </si>
  <si>
    <t>718-832-4250</t>
  </si>
  <si>
    <t>15K463</t>
  </si>
  <si>
    <t>Secondary School for Journalism</t>
  </si>
  <si>
    <t>718-832-4201</t>
  </si>
  <si>
    <t>15K464</t>
  </si>
  <si>
    <t>Park Slope Collegiate</t>
  </si>
  <si>
    <t>718-832-4300</t>
  </si>
  <si>
    <t>15K497</t>
  </si>
  <si>
    <t>School for International Studies</t>
  </si>
  <si>
    <t>718-330-9390</t>
  </si>
  <si>
    <t>15K519</t>
  </si>
  <si>
    <t>Cobble Hill School of American Studies</t>
  </si>
  <si>
    <t>K804</t>
  </si>
  <si>
    <t>347 Baltic Street</t>
  </si>
  <si>
    <t>718-403-9544</t>
  </si>
  <si>
    <t>15K656</t>
  </si>
  <si>
    <t>Brooklyn High School of the Arts</t>
  </si>
  <si>
    <t>K655</t>
  </si>
  <si>
    <t>345 Dean Street</t>
  </si>
  <si>
    <t>718-855-2412</t>
  </si>
  <si>
    <t>15K667</t>
  </si>
  <si>
    <t>Sunset Park High School</t>
  </si>
  <si>
    <t>K564</t>
  </si>
  <si>
    <t>153 35th Street</t>
  </si>
  <si>
    <t>718-840-1900</t>
  </si>
  <si>
    <t>15K684</t>
  </si>
  <si>
    <t>Millennium Brooklyn High School</t>
  </si>
  <si>
    <t>718-832-4333</t>
  </si>
  <si>
    <t>16K455</t>
  </si>
  <si>
    <t>Boys and Girls High School</t>
  </si>
  <si>
    <t>K455</t>
  </si>
  <si>
    <t>1700 Fulton Street</t>
  </si>
  <si>
    <t>718-467-1700</t>
  </si>
  <si>
    <t>16K498</t>
  </si>
  <si>
    <t>Brooklyn High School for Law and Technology</t>
  </si>
  <si>
    <t>K987</t>
  </si>
  <si>
    <t>1396 Broadway</t>
  </si>
  <si>
    <t>718-919-1256</t>
  </si>
  <si>
    <t>16K594</t>
  </si>
  <si>
    <t>Gotham Professional Arts Academy</t>
  </si>
  <si>
    <t>K040</t>
  </si>
  <si>
    <t>265 Ralph Avenue</t>
  </si>
  <si>
    <t>718-455-0746</t>
  </si>
  <si>
    <t>16K688</t>
  </si>
  <si>
    <t>Brooklyn Academy of Global Finance</t>
  </si>
  <si>
    <t>K057</t>
  </si>
  <si>
    <t>125 Stuyvesant Avenue</t>
  </si>
  <si>
    <t>718-574-3126</t>
  </si>
  <si>
    <t>17K122</t>
  </si>
  <si>
    <t>Pathways in Technology Early College High School</t>
  </si>
  <si>
    <t>K625</t>
  </si>
  <si>
    <t>150 Albany Avenue</t>
  </si>
  <si>
    <t>718-221-1593</t>
  </si>
  <si>
    <t>17K382</t>
  </si>
  <si>
    <t>Academy for College Preparation and Career Exploration (College Board)</t>
  </si>
  <si>
    <t>K465</t>
  </si>
  <si>
    <t>911 Flatbush Avenue</t>
  </si>
  <si>
    <t>718-564-2566</t>
  </si>
  <si>
    <t>17K408</t>
  </si>
  <si>
    <t>Academy of Hospitality and Tourism</t>
  </si>
  <si>
    <t>718-564-2580</t>
  </si>
  <si>
    <t>17K524</t>
  </si>
  <si>
    <t>International High School at Prospect Heights</t>
  </si>
  <si>
    <t>K440</t>
  </si>
  <si>
    <t>883 Classon Avenue</t>
  </si>
  <si>
    <t>718-230-6333</t>
  </si>
  <si>
    <t>17K528</t>
  </si>
  <si>
    <t>High School for Global Citizenship</t>
  </si>
  <si>
    <t>718-230-6300</t>
  </si>
  <si>
    <t>17K531</t>
  </si>
  <si>
    <t>School for Human Rights</t>
  </si>
  <si>
    <t>K470</t>
  </si>
  <si>
    <t>600 Kingston Avenue</t>
  </si>
  <si>
    <t>718-771-4793</t>
  </si>
  <si>
    <t>17K533</t>
  </si>
  <si>
    <t>School for Democracy and Leadership</t>
  </si>
  <si>
    <t>718-771-4865</t>
  </si>
  <si>
    <t>17K537</t>
  </si>
  <si>
    <t>High School for Youth and Community Development at Erasmus</t>
  </si>
  <si>
    <t>718-564-2470</t>
  </si>
  <si>
    <t>17K539</t>
  </si>
  <si>
    <t>High School for Service and Learning at Erasmus</t>
  </si>
  <si>
    <t>718-564-2551</t>
  </si>
  <si>
    <t>17K543</t>
  </si>
  <si>
    <t>Science, Technology, and Research Early College High School at Erasmus</t>
  </si>
  <si>
    <t>718-564-2540</t>
  </si>
  <si>
    <t>17K546</t>
  </si>
  <si>
    <t>High School for Public Service: Heroes of Tomorrow</t>
  </si>
  <si>
    <t>718-756-5325</t>
  </si>
  <si>
    <t>17K547</t>
  </si>
  <si>
    <t>Brooklyn Academy of Science and the Environment</t>
  </si>
  <si>
    <t>718-230-6363</t>
  </si>
  <si>
    <t>17K548</t>
  </si>
  <si>
    <t>Brooklyn School for Music and Theatre</t>
  </si>
  <si>
    <t>718-230-6250</t>
  </si>
  <si>
    <t>17K590</t>
  </si>
  <si>
    <t>Medgar Evers College Preparatory School</t>
  </si>
  <si>
    <t>K590</t>
  </si>
  <si>
    <t>1186 Carroll Street</t>
  </si>
  <si>
    <t>718-703-5400</t>
  </si>
  <si>
    <t>17K600</t>
  </si>
  <si>
    <t>Clara Barton High School</t>
  </si>
  <si>
    <t>K600</t>
  </si>
  <si>
    <t>901 Classon Avenue</t>
  </si>
  <si>
    <t>718-636-4900</t>
  </si>
  <si>
    <t>17K751</t>
  </si>
  <si>
    <t>Academy for Health Careers</t>
  </si>
  <si>
    <t>718-773-0128</t>
  </si>
  <si>
    <t>18K563</t>
  </si>
  <si>
    <t>It Takes a Village Academy</t>
  </si>
  <si>
    <t>K415</t>
  </si>
  <si>
    <t>5800 Tilden Avenue</t>
  </si>
  <si>
    <t>718-629-2307</t>
  </si>
  <si>
    <t>18K566</t>
  </si>
  <si>
    <t>Brooklyn Generation School</t>
  </si>
  <si>
    <t>K515</t>
  </si>
  <si>
    <t>6565 Flatlands Avenue</t>
  </si>
  <si>
    <t>718-968-4200</t>
  </si>
  <si>
    <t>18K567</t>
  </si>
  <si>
    <t>Brooklyn Theatre Arts High School</t>
  </si>
  <si>
    <t>718-968-1072</t>
  </si>
  <si>
    <t>18K569</t>
  </si>
  <si>
    <t>Kurt Hahn Expeditionary Learning School</t>
  </si>
  <si>
    <t>718-629-1204</t>
  </si>
  <si>
    <t>18K576</t>
  </si>
  <si>
    <t>Victory Collegiate High School</t>
  </si>
  <si>
    <t>718-968-1530</t>
  </si>
  <si>
    <t>18K589</t>
  </si>
  <si>
    <t>Arts and Media Preparatory Academy</t>
  </si>
  <si>
    <t>K232</t>
  </si>
  <si>
    <t>905 Winthrop Street</t>
  </si>
  <si>
    <t>718-773-3908</t>
  </si>
  <si>
    <t>18K617</t>
  </si>
  <si>
    <t>High School for Innovation in Advertising and Media</t>
  </si>
  <si>
    <t>K500</t>
  </si>
  <si>
    <t>1600 Rockaway Parkway</t>
  </si>
  <si>
    <t>718-290-8760</t>
  </si>
  <si>
    <t>18K629</t>
  </si>
  <si>
    <t>Cultural Academy for the Arts and Sciences</t>
  </si>
  <si>
    <t>718-968-6630</t>
  </si>
  <si>
    <t>18K633</t>
  </si>
  <si>
    <t>High School for Medical Professions</t>
  </si>
  <si>
    <t>718-290-8700</t>
  </si>
  <si>
    <t>18K637</t>
  </si>
  <si>
    <t>Academy for Conservation and the Environment</t>
  </si>
  <si>
    <t>718-968-4101</t>
  </si>
  <si>
    <t>18K642</t>
  </si>
  <si>
    <t>Urban Action Academy</t>
  </si>
  <si>
    <t>718-290-8720</t>
  </si>
  <si>
    <t>19K404</t>
  </si>
  <si>
    <t>Academy for Young Writers</t>
  </si>
  <si>
    <t>K422</t>
  </si>
  <si>
    <t>1065 Elton Street</t>
  </si>
  <si>
    <t>718-688-7230</t>
  </si>
  <si>
    <t>19K409</t>
  </si>
  <si>
    <t>East New York Family Academy</t>
  </si>
  <si>
    <t>K819</t>
  </si>
  <si>
    <t>2057 Linden Boulevard</t>
  </si>
  <si>
    <t>718-927-0012</t>
  </si>
  <si>
    <t>19K502</t>
  </si>
  <si>
    <t>FDNY High School for Fire and Life Safety</t>
  </si>
  <si>
    <t>K435</t>
  </si>
  <si>
    <t>400 Pennsylvania Avenue</t>
  </si>
  <si>
    <t>718-922-0389</t>
  </si>
  <si>
    <t>19K504</t>
  </si>
  <si>
    <t>High School for Civil Rights</t>
  </si>
  <si>
    <t>718-922-6289</t>
  </si>
  <si>
    <t>19K507</t>
  </si>
  <si>
    <t>Performing Arts and Technology High School</t>
  </si>
  <si>
    <t>718-922-0762</t>
  </si>
  <si>
    <t>19K510</t>
  </si>
  <si>
    <t>World Academy for Total Community Health High School</t>
  </si>
  <si>
    <t>718-922-0650</t>
  </si>
  <si>
    <t>19K583</t>
  </si>
  <si>
    <t>Multicultural High School</t>
  </si>
  <si>
    <t>K420</t>
  </si>
  <si>
    <t>999 Jamaica Avenue</t>
  </si>
  <si>
    <t>718-827-2796</t>
  </si>
  <si>
    <t>19K615</t>
  </si>
  <si>
    <t>Transit Tech Career and Technical Education High School</t>
  </si>
  <si>
    <t>K615</t>
  </si>
  <si>
    <t>1 Wells Street</t>
  </si>
  <si>
    <t>718-647-5204</t>
  </si>
  <si>
    <t>19K618</t>
  </si>
  <si>
    <t>Academy of Innovative Technology</t>
  </si>
  <si>
    <t>718-827-2469</t>
  </si>
  <si>
    <t>19K639</t>
  </si>
  <si>
    <t>Brooklyn Lab School</t>
  </si>
  <si>
    <t>718-235-3592</t>
  </si>
  <si>
    <t>19K659</t>
  </si>
  <si>
    <t>Cypress Hills Collegiate Preparatory School</t>
  </si>
  <si>
    <t>718-647-1672</t>
  </si>
  <si>
    <t>19K660</t>
  </si>
  <si>
    <t>W. H. Maxwell Career and Technical Education High School</t>
  </si>
  <si>
    <t>K660</t>
  </si>
  <si>
    <t>145 Pennsylvania Avenue</t>
  </si>
  <si>
    <t>718-345-9100</t>
  </si>
  <si>
    <t>19K683</t>
  </si>
  <si>
    <t>School for Classics: An Academy of Thinkers, Writers, and Performers</t>
  </si>
  <si>
    <t>K218</t>
  </si>
  <si>
    <t>370 Fountain Avenue</t>
  </si>
  <si>
    <t>718-277-1069</t>
  </si>
  <si>
    <t>20K445</t>
  </si>
  <si>
    <t>New Utrecht High School</t>
  </si>
  <si>
    <t>K445</t>
  </si>
  <si>
    <t>1601 80th Street</t>
  </si>
  <si>
    <t>718-232-2500</t>
  </si>
  <si>
    <t>20K485</t>
  </si>
  <si>
    <t>High School of Telecommunication Arts and Technology</t>
  </si>
  <si>
    <t>K485</t>
  </si>
  <si>
    <t>350 67th Street</t>
  </si>
  <si>
    <t>718-759-3400</t>
  </si>
  <si>
    <t>20K490</t>
  </si>
  <si>
    <t>Fort Hamilton High School</t>
  </si>
  <si>
    <t>K490</t>
  </si>
  <si>
    <t>8301 Shore Road</t>
  </si>
  <si>
    <t>718-748-1537</t>
  </si>
  <si>
    <t>20K505</t>
  </si>
  <si>
    <t>Franklin Delano Roosevelt High School</t>
  </si>
  <si>
    <t>K505</t>
  </si>
  <si>
    <t>5800 20th Avenue</t>
  </si>
  <si>
    <t>718-621-8800</t>
  </si>
  <si>
    <t>20K609</t>
  </si>
  <si>
    <t>Urban Assembly School for Criminal Justice</t>
  </si>
  <si>
    <t>K223</t>
  </si>
  <si>
    <t>4200 16th Avenue</t>
  </si>
  <si>
    <t>718-438-3893</t>
  </si>
  <si>
    <t>21K337</t>
  </si>
  <si>
    <t>International High School at Lafayette</t>
  </si>
  <si>
    <t>K400</t>
  </si>
  <si>
    <t>2630 Benson Avenue</t>
  </si>
  <si>
    <t>718-333-7860</t>
  </si>
  <si>
    <t>21K344</t>
  </si>
  <si>
    <t>Rachel Carson High School for Coastal Studies</t>
  </si>
  <si>
    <t>K303</t>
  </si>
  <si>
    <t>521 West Avenue</t>
  </si>
  <si>
    <t>718-265-0329</t>
  </si>
  <si>
    <t>21K348</t>
  </si>
  <si>
    <t>High School of Sports Management</t>
  </si>
  <si>
    <t>718-333-7650</t>
  </si>
  <si>
    <t>21K410</t>
  </si>
  <si>
    <t>Abraham Lincoln High School</t>
  </si>
  <si>
    <t>K410</t>
  </si>
  <si>
    <t>2800 Ocean Parkway</t>
  </si>
  <si>
    <t>718-333-7400</t>
  </si>
  <si>
    <t>21K468</t>
  </si>
  <si>
    <t>Kingsborough Early College School</t>
  </si>
  <si>
    <t>718-333-7850</t>
  </si>
  <si>
    <t>21K525</t>
  </si>
  <si>
    <t>Edward R. Murrow High School</t>
  </si>
  <si>
    <t>K525</t>
  </si>
  <si>
    <t>1600 Avenue L</t>
  </si>
  <si>
    <t>718-258-9283</t>
  </si>
  <si>
    <t>21K540</t>
  </si>
  <si>
    <t>John Dewey High School</t>
  </si>
  <si>
    <t>K540</t>
  </si>
  <si>
    <t>50 Avenue X</t>
  </si>
  <si>
    <t>718-373-6400</t>
  </si>
  <si>
    <t>21K559</t>
  </si>
  <si>
    <t>Life Academy High School for Film and Music</t>
  </si>
  <si>
    <t>718-333-7750</t>
  </si>
  <si>
    <t>21K572</t>
  </si>
  <si>
    <t>Expeditionary Learning School for Community Leaders</t>
  </si>
  <si>
    <t>718-333-7700</t>
  </si>
  <si>
    <t>21K620</t>
  </si>
  <si>
    <t>William E. Grady Career and Technical Education High School</t>
  </si>
  <si>
    <t>K620</t>
  </si>
  <si>
    <t>25 Brighton 4th Road</t>
  </si>
  <si>
    <t>718-332-5000</t>
  </si>
  <si>
    <t>21K690</t>
  </si>
  <si>
    <t>Brooklyn Studio Secondary School</t>
  </si>
  <si>
    <t>K721</t>
  </si>
  <si>
    <t>8310 21st Avenue</t>
  </si>
  <si>
    <t>718-266-5032</t>
  </si>
  <si>
    <t>22K405</t>
  </si>
  <si>
    <t>Midwood High School</t>
  </si>
  <si>
    <t>K405</t>
  </si>
  <si>
    <t>2839 Bedford Avenue</t>
  </si>
  <si>
    <t>718-724-8500</t>
  </si>
  <si>
    <t>22K425</t>
  </si>
  <si>
    <t>James Madison High School</t>
  </si>
  <si>
    <t>K425</t>
  </si>
  <si>
    <t>3787 Bedford Avenue</t>
  </si>
  <si>
    <t>718-758-7200</t>
  </si>
  <si>
    <t>22K535</t>
  </si>
  <si>
    <t>Leon M. Goldstein High School for the Sciences</t>
  </si>
  <si>
    <t>K535</t>
  </si>
  <si>
    <t>1830 Shore Boulevard</t>
  </si>
  <si>
    <t>718-368-8500</t>
  </si>
  <si>
    <t>22K555</t>
  </si>
  <si>
    <t>Brooklyn College Academy</t>
  </si>
  <si>
    <t>K917</t>
  </si>
  <si>
    <t>350 Coney Island Avenue</t>
  </si>
  <si>
    <t>718-853-6184</t>
  </si>
  <si>
    <t>23K493</t>
  </si>
  <si>
    <t>Brooklyn Collegiate (College Board)</t>
  </si>
  <si>
    <t>K055</t>
  </si>
  <si>
    <t>2021 Bergen Street</t>
  </si>
  <si>
    <t>718-922-1145</t>
  </si>
  <si>
    <t>23K514</t>
  </si>
  <si>
    <t>Frederick Douglass Academy VII High School</t>
  </si>
  <si>
    <t>K175</t>
  </si>
  <si>
    <t>226 Bristol Street</t>
  </si>
  <si>
    <t>718-485-3789</t>
  </si>
  <si>
    <t>23K697</t>
  </si>
  <si>
    <t>Teachers Preparatory High School</t>
  </si>
  <si>
    <t>718-498-2605</t>
  </si>
  <si>
    <t>Queens</t>
  </si>
  <si>
    <t>Q455</t>
  </si>
  <si>
    <t>48-01 90th Street</t>
  </si>
  <si>
    <t>Elmhurst</t>
  </si>
  <si>
    <t>24Q264</t>
  </si>
  <si>
    <t>Academy of Finance and Enterprise</t>
  </si>
  <si>
    <t>Q735</t>
  </si>
  <si>
    <t>30-20 Thomson Avenue</t>
  </si>
  <si>
    <t>Long Island City</t>
  </si>
  <si>
    <t>718-389-3623</t>
  </si>
  <si>
    <t>24Q267</t>
  </si>
  <si>
    <t>High School of Applied Communication</t>
  </si>
  <si>
    <t>718-389-3163</t>
  </si>
  <si>
    <t>24Q293</t>
  </si>
  <si>
    <t>Civic Leadership Academy</t>
  </si>
  <si>
    <t>Q744</t>
  </si>
  <si>
    <t>45-10 94th Street</t>
  </si>
  <si>
    <t>718-271-1487</t>
  </si>
  <si>
    <t>24Q296</t>
  </si>
  <si>
    <t>Pan American International High School</t>
  </si>
  <si>
    <t>718-271-3602</t>
  </si>
  <si>
    <t>24Q299</t>
  </si>
  <si>
    <t>Bard High School Early College Queens</t>
  </si>
  <si>
    <t>718-361-3133</t>
  </si>
  <si>
    <t>24Q455</t>
  </si>
  <si>
    <t>Newtown High School</t>
  </si>
  <si>
    <t>718-595-8400</t>
  </si>
  <si>
    <t>24Q485</t>
  </si>
  <si>
    <t>Grover Cleveland High School</t>
  </si>
  <si>
    <t>Q485</t>
  </si>
  <si>
    <t>21-27 Himrod Street</t>
  </si>
  <si>
    <t>Ridgewood</t>
  </si>
  <si>
    <t>718-381-9600</t>
  </si>
  <si>
    <t>24Q520</t>
  </si>
  <si>
    <t>Middle College High School at LaGuardia Community College</t>
  </si>
  <si>
    <t>Q520</t>
  </si>
  <si>
    <t>45-35 Van Dam Street</t>
  </si>
  <si>
    <t>718-392-3330</t>
  </si>
  <si>
    <t>24Q530</t>
  </si>
  <si>
    <t>International High School at LaGuardia Community College</t>
  </si>
  <si>
    <t>718-392-3433</t>
  </si>
  <si>
    <t>24Q550</t>
  </si>
  <si>
    <t>High School for Arts and Business</t>
  </si>
  <si>
    <t>Q456</t>
  </si>
  <si>
    <t>105-25 Horace Harding Expressway</t>
  </si>
  <si>
    <t>Corona</t>
  </si>
  <si>
    <t>718-271-8383</t>
  </si>
  <si>
    <t>24Q560</t>
  </si>
  <si>
    <t>Robert F. Wagner Jr. Secondary School for Arts and Technology</t>
  </si>
  <si>
    <t>Q891</t>
  </si>
  <si>
    <t>47-07 30th Place</t>
  </si>
  <si>
    <t>718-472-5671</t>
  </si>
  <si>
    <t>24Q585</t>
  </si>
  <si>
    <t>Maspeth High School</t>
  </si>
  <si>
    <t>Q585</t>
  </si>
  <si>
    <t>54-40 74th Street</t>
  </si>
  <si>
    <t>718-803-7100</t>
  </si>
  <si>
    <t>24Q600</t>
  </si>
  <si>
    <t>Queens Vocational and Technical High School</t>
  </si>
  <si>
    <t>Q600</t>
  </si>
  <si>
    <t>37-02 47th Avenue</t>
  </si>
  <si>
    <t>718-937-3010</t>
  </si>
  <si>
    <t>24Q610</t>
  </si>
  <si>
    <t>Aviation Career and Technical Education High School</t>
  </si>
  <si>
    <t>Q610</t>
  </si>
  <si>
    <t>45-30 36th Street</t>
  </si>
  <si>
    <t>718-361-2032</t>
  </si>
  <si>
    <t>Q460</t>
  </si>
  <si>
    <t>35-01 Union Street</t>
  </si>
  <si>
    <t>Flushing</t>
  </si>
  <si>
    <t>25Q252</t>
  </si>
  <si>
    <t>Queens School of Inquiry</t>
  </si>
  <si>
    <t>Q168</t>
  </si>
  <si>
    <t>158-40 76th Road</t>
  </si>
  <si>
    <t>Fresh Meadows</t>
  </si>
  <si>
    <t>718-380-6929</t>
  </si>
  <si>
    <t>25Q263</t>
  </si>
  <si>
    <t>Flushing International High School</t>
  </si>
  <si>
    <t>Q189</t>
  </si>
  <si>
    <t>144-80 Barclay Avenue</t>
  </si>
  <si>
    <t>718-463-2348</t>
  </si>
  <si>
    <t>25Q281</t>
  </si>
  <si>
    <t>East-West School of International Studies</t>
  </si>
  <si>
    <t>Q237</t>
  </si>
  <si>
    <t>46-21 Colden Street</t>
  </si>
  <si>
    <t>718-353-0009</t>
  </si>
  <si>
    <t>25Q285</t>
  </si>
  <si>
    <t>World Journalism Preparatory (College Board)</t>
  </si>
  <si>
    <t>Q025</t>
  </si>
  <si>
    <t>34-65 192nd Street</t>
  </si>
  <si>
    <t>718-461-2219</t>
  </si>
  <si>
    <t>25Q425</t>
  </si>
  <si>
    <t>John Bowne High School</t>
  </si>
  <si>
    <t>Q425</t>
  </si>
  <si>
    <t>63-25 Main Street</t>
  </si>
  <si>
    <t>718-263-1919</t>
  </si>
  <si>
    <t>25Q460</t>
  </si>
  <si>
    <t>Flushing High School</t>
  </si>
  <si>
    <t>718-888-7500</t>
  </si>
  <si>
    <t>25Q525</t>
  </si>
  <si>
    <t>Townsend Harris High School</t>
  </si>
  <si>
    <t>Q515</t>
  </si>
  <si>
    <t>149-11 Melbourne Avenue</t>
  </si>
  <si>
    <t>718-575-5580</t>
  </si>
  <si>
    <t>25Q670</t>
  </si>
  <si>
    <t>Robert F. Kennedy Community High School</t>
  </si>
  <si>
    <t>Q707</t>
  </si>
  <si>
    <t>75-40 Parsons Boulevard</t>
  </si>
  <si>
    <t>718-969-5510</t>
  </si>
  <si>
    <t>Q435</t>
  </si>
  <si>
    <t>230-17 Hillside Avenue</t>
  </si>
  <si>
    <t>Queens Village</t>
  </si>
  <si>
    <t>26Q415</t>
  </si>
  <si>
    <t>Benjamin N. Cardozo High School</t>
  </si>
  <si>
    <t>Q415</t>
  </si>
  <si>
    <t>57-00 223rd Street</t>
  </si>
  <si>
    <t>Oakland Gardens</t>
  </si>
  <si>
    <t>718-279-6500</t>
  </si>
  <si>
    <t>26Q430</t>
  </si>
  <si>
    <t>Francis Lewis High School</t>
  </si>
  <si>
    <t>Q430</t>
  </si>
  <si>
    <t>58-20 Utopia Parkway</t>
  </si>
  <si>
    <t>718-281-8200</t>
  </si>
  <si>
    <t>26Q435</t>
  </si>
  <si>
    <t>Martin Van Buren High School</t>
  </si>
  <si>
    <t>718-776-4728</t>
  </si>
  <si>
    <t>26Q495</t>
  </si>
  <si>
    <t>Bayside High School</t>
  </si>
  <si>
    <t>Q405</t>
  </si>
  <si>
    <t>32-24 Corporal Kennedy Street</t>
  </si>
  <si>
    <t>Bayside</t>
  </si>
  <si>
    <t>718-229-7600</t>
  </si>
  <si>
    <t>26Q566</t>
  </si>
  <si>
    <t>Queens High School of Teaching, Liberal Arts, and the Sciences</t>
  </si>
  <si>
    <t>Q566</t>
  </si>
  <si>
    <t>74-20 Commonwealth Boulevard</t>
  </si>
  <si>
    <t>Bellerose</t>
  </si>
  <si>
    <t>718-736-7100</t>
  </si>
  <si>
    <t>27Q260</t>
  </si>
  <si>
    <t>Frederick Douglass Academy VI High School</t>
  </si>
  <si>
    <t>Q465</t>
  </si>
  <si>
    <t>8-21 Bay 25th Street</t>
  </si>
  <si>
    <t>Far Rockaway</t>
  </si>
  <si>
    <t>718-471-2154</t>
  </si>
  <si>
    <t>27Q262</t>
  </si>
  <si>
    <t>Channel View School for Research</t>
  </si>
  <si>
    <t>Q410</t>
  </si>
  <si>
    <t>100-00 Beach Channel Drive</t>
  </si>
  <si>
    <t>Rockaway Park</t>
  </si>
  <si>
    <t>718-634-1970</t>
  </si>
  <si>
    <t>27Q302</t>
  </si>
  <si>
    <t>Queens High School for Information, Research, and Technology</t>
  </si>
  <si>
    <t>718-868-2978</t>
  </si>
  <si>
    <t>27Q308</t>
  </si>
  <si>
    <t>Robert H. Goddard High School of Communication Arts and Technology</t>
  </si>
  <si>
    <t>Q202</t>
  </si>
  <si>
    <t>138-30 Lafayette Street</t>
  </si>
  <si>
    <t>Ozone Park</t>
  </si>
  <si>
    <t>718-848-8357</t>
  </si>
  <si>
    <t>27Q309</t>
  </si>
  <si>
    <t>Academy of Medical Technology (College Board)</t>
  </si>
  <si>
    <t>718-471-3571</t>
  </si>
  <si>
    <t>27Q323</t>
  </si>
  <si>
    <t>Scholars' Academy</t>
  </si>
  <si>
    <t>Q180</t>
  </si>
  <si>
    <t>320 Beach 104th Street</t>
  </si>
  <si>
    <t>718-474-6918</t>
  </si>
  <si>
    <t>27Q324</t>
  </si>
  <si>
    <t>Rockaway Park High School for Environmental Sustainability</t>
  </si>
  <si>
    <t>718-734-3280</t>
  </si>
  <si>
    <t>27Q351</t>
  </si>
  <si>
    <t>Rockaway Collegiate High School</t>
  </si>
  <si>
    <t>718-734-3290</t>
  </si>
  <si>
    <t>27Q400</t>
  </si>
  <si>
    <t>August Martin High School</t>
  </si>
  <si>
    <t>Q400</t>
  </si>
  <si>
    <t>156-10 Baisley Boulevard</t>
  </si>
  <si>
    <t>Jamaica</t>
  </si>
  <si>
    <t>718-528-2920</t>
  </si>
  <si>
    <t>27Q475</t>
  </si>
  <si>
    <t>Richmond Hill High School</t>
  </si>
  <si>
    <t>Q475</t>
  </si>
  <si>
    <t>89-30 114th Street</t>
  </si>
  <si>
    <t>Richmond Hill</t>
  </si>
  <si>
    <t>718-846-3335</t>
  </si>
  <si>
    <t>27Q480</t>
  </si>
  <si>
    <t>John Adams High School</t>
  </si>
  <si>
    <t>Q480</t>
  </si>
  <si>
    <t>101-01 Rockaway Boulevard</t>
  </si>
  <si>
    <t>718-322-0500</t>
  </si>
  <si>
    <t>27Q650</t>
  </si>
  <si>
    <t>High School for Construction Trades, Engineering, and Architecture</t>
  </si>
  <si>
    <t>Q650</t>
  </si>
  <si>
    <t>94-06 104th Street</t>
  </si>
  <si>
    <t>718-846-6280</t>
  </si>
  <si>
    <t>Q686</t>
  </si>
  <si>
    <t>91-30 Metropolitan Avenue</t>
  </si>
  <si>
    <t>Forest Hills</t>
  </si>
  <si>
    <t>28Q284</t>
  </si>
  <si>
    <t>York Early College Academy</t>
  </si>
  <si>
    <t>Q008</t>
  </si>
  <si>
    <t>108-35 167th Street</t>
  </si>
  <si>
    <t>718-262-8547</t>
  </si>
  <si>
    <t>28Q310</t>
  </si>
  <si>
    <t>Queens Collegiate (College Board)</t>
  </si>
  <si>
    <t>Q470</t>
  </si>
  <si>
    <t>167-01 Gothic Drive</t>
  </si>
  <si>
    <t>718-658-4016</t>
  </si>
  <si>
    <t>28Q325</t>
  </si>
  <si>
    <t>Hillside Arts and Letters Academy</t>
  </si>
  <si>
    <t>718-658-1249</t>
  </si>
  <si>
    <t>28Q328</t>
  </si>
  <si>
    <t>High School for Community Leadership</t>
  </si>
  <si>
    <t>718-558-9801</t>
  </si>
  <si>
    <t>28Q350</t>
  </si>
  <si>
    <t>Jamaica Gateway to the Sciences</t>
  </si>
  <si>
    <t>718-480-2689</t>
  </si>
  <si>
    <t>28Q440</t>
  </si>
  <si>
    <t>Forest Hills High School</t>
  </si>
  <si>
    <t>Q440</t>
  </si>
  <si>
    <t>67-01 110th Street</t>
  </si>
  <si>
    <t>718-268-3137</t>
  </si>
  <si>
    <t>28Q505</t>
  </si>
  <si>
    <t>Hillcrest High School</t>
  </si>
  <si>
    <t>Q505</t>
  </si>
  <si>
    <t>160-05 Highland Avenue</t>
  </si>
  <si>
    <t>718-658-5407</t>
  </si>
  <si>
    <t>28Q620</t>
  </si>
  <si>
    <t>Thomas A. Edison Career and Technical Education High School</t>
  </si>
  <si>
    <t>Q620</t>
  </si>
  <si>
    <t>165-65 84th Avenue</t>
  </si>
  <si>
    <t>718-297-6580</t>
  </si>
  <si>
    <t>28Q680</t>
  </si>
  <si>
    <t>Queens Gateway to Health Sciences Secondary School</t>
  </si>
  <si>
    <t>Q695</t>
  </si>
  <si>
    <t>160-20 Goethals Avenue</t>
  </si>
  <si>
    <t>718-969-3155</t>
  </si>
  <si>
    <t>28Q686</t>
  </si>
  <si>
    <t>Queens Metropolitan High School</t>
  </si>
  <si>
    <t>718-286-3600</t>
  </si>
  <si>
    <t>28Q687</t>
  </si>
  <si>
    <t>Queens High School for the Sciences at York College</t>
  </si>
  <si>
    <t>Q774</t>
  </si>
  <si>
    <t>94-50 159th Street</t>
  </si>
  <si>
    <t>718-657-3181</t>
  </si>
  <si>
    <t>28Q690</t>
  </si>
  <si>
    <t>High School for Law Enforcement and Public Safety</t>
  </si>
  <si>
    <t>Q690</t>
  </si>
  <si>
    <t>116-25 Guy R Brewer Boulevard</t>
  </si>
  <si>
    <t>718-977-4800</t>
  </si>
  <si>
    <t>28Q896</t>
  </si>
  <si>
    <t>Young Women's Leadership School in Queens</t>
  </si>
  <si>
    <t>Q680</t>
  </si>
  <si>
    <t>150-91 87th Road</t>
  </si>
  <si>
    <t>718-725-0402</t>
  </si>
  <si>
    <t>Q490</t>
  </si>
  <si>
    <t>207-01 116th Avenue</t>
  </si>
  <si>
    <t>Cambria Heights</t>
  </si>
  <si>
    <t>29Q248</t>
  </si>
  <si>
    <t>Queens Preparatory Academy</t>
  </si>
  <si>
    <t>Q420</t>
  </si>
  <si>
    <t>143-10 Springfield Boulevard</t>
  </si>
  <si>
    <t>Springfield Gardens</t>
  </si>
  <si>
    <t>718-712-2304</t>
  </si>
  <si>
    <t>29Q259</t>
  </si>
  <si>
    <t>Pathways College Preparatory School (College Board)</t>
  </si>
  <si>
    <t>Q192</t>
  </si>
  <si>
    <t>109-89 204th Street</t>
  </si>
  <si>
    <t>Saint Albans</t>
  </si>
  <si>
    <t>718-454-4957</t>
  </si>
  <si>
    <t>29Q265</t>
  </si>
  <si>
    <t>Excelsior Preparatory High School</t>
  </si>
  <si>
    <t>718-525-6507</t>
  </si>
  <si>
    <t>29Q272</t>
  </si>
  <si>
    <t>George Washington Carver High School for the Sciences</t>
  </si>
  <si>
    <t>718-525-6439</t>
  </si>
  <si>
    <t>29Q283</t>
  </si>
  <si>
    <t>Preparatory Academy for Writers (College Board)</t>
  </si>
  <si>
    <t>718-949-8405</t>
  </si>
  <si>
    <t>29Q326</t>
  </si>
  <si>
    <t>Cambria Heights Academy</t>
  </si>
  <si>
    <t>Q799</t>
  </si>
  <si>
    <t>188-04 91st Avenue</t>
  </si>
  <si>
    <t>Hollis</t>
  </si>
  <si>
    <t>718-776-2815</t>
  </si>
  <si>
    <t>29Q492</t>
  </si>
  <si>
    <t>Mathematics, Science Research, and Technology Magnet High School</t>
  </si>
  <si>
    <t>718-978-1837</t>
  </si>
  <si>
    <t>29Q498</t>
  </si>
  <si>
    <t>Humanities and Arts Magnet High School</t>
  </si>
  <si>
    <t>718-978-2135</t>
  </si>
  <si>
    <t>Astoria</t>
  </si>
  <si>
    <t>30Q286</t>
  </si>
  <si>
    <t>Young Women's Leadership School in Astoria</t>
  </si>
  <si>
    <t>Q739</t>
  </si>
  <si>
    <t>23-15 Newtown Avenue</t>
  </si>
  <si>
    <t>718-267-2839</t>
  </si>
  <si>
    <t>30Q301</t>
  </si>
  <si>
    <t>Academy for Careers in Television and Film</t>
  </si>
  <si>
    <t>Q404</t>
  </si>
  <si>
    <t>1-50 51st Avenue</t>
  </si>
  <si>
    <t>718-609-3330</t>
  </si>
  <si>
    <t>30Q445</t>
  </si>
  <si>
    <t>William Cullen Bryant High School</t>
  </si>
  <si>
    <t>Q445</t>
  </si>
  <si>
    <t>48-10 31st Avenue</t>
  </si>
  <si>
    <t>718-721-5404</t>
  </si>
  <si>
    <t>30Q450</t>
  </si>
  <si>
    <t>Long Island City High School</t>
  </si>
  <si>
    <t>Q452</t>
  </si>
  <si>
    <t>14-30 Broadway</t>
  </si>
  <si>
    <t>718-545-7095</t>
  </si>
  <si>
    <t>30Q501</t>
  </si>
  <si>
    <t>Frank Sinatra School of the Arts High School</t>
  </si>
  <si>
    <t>Q570</t>
  </si>
  <si>
    <t>35-12 35th Avenue</t>
  </si>
  <si>
    <t>718-361-9920</t>
  </si>
  <si>
    <t>30Q502</t>
  </si>
  <si>
    <t>Information Technology High School</t>
  </si>
  <si>
    <t>Q725</t>
  </si>
  <si>
    <t>21-16 44th Road</t>
  </si>
  <si>
    <t>718-937-4270</t>
  </si>
  <si>
    <t>30Q555</t>
  </si>
  <si>
    <t>Newcomers High School</t>
  </si>
  <si>
    <t>Q450</t>
  </si>
  <si>
    <t>28-01 41st Avenue</t>
  </si>
  <si>
    <t>718-937-6005</t>
  </si>
  <si>
    <t>30Q575</t>
  </si>
  <si>
    <t>Academy of American Studies</t>
  </si>
  <si>
    <t>Q451</t>
  </si>
  <si>
    <t>28-04 41st Avenue</t>
  </si>
  <si>
    <t>718-361-8786</t>
  </si>
  <si>
    <t>30Q580</t>
  </si>
  <si>
    <t>Baccalaureate School for Global Education</t>
  </si>
  <si>
    <t>Q798</t>
  </si>
  <si>
    <t>34-12 36th Avenue</t>
  </si>
  <si>
    <t>718-361-5275</t>
  </si>
  <si>
    <t>31R047</t>
  </si>
  <si>
    <t>CSI High School for International Studies</t>
  </si>
  <si>
    <t>Staten Island</t>
  </si>
  <si>
    <t>R043</t>
  </si>
  <si>
    <t>100 Essex Drive</t>
  </si>
  <si>
    <t>718-370-6900</t>
  </si>
  <si>
    <t>31R064</t>
  </si>
  <si>
    <t>Gaynor McCown Expeditionary Learning School</t>
  </si>
  <si>
    <t>718-370-6950</t>
  </si>
  <si>
    <t>31R080</t>
  </si>
  <si>
    <t>Michael J. Petrides School</t>
  </si>
  <si>
    <t>R880</t>
  </si>
  <si>
    <t>715 Ocean Terrace</t>
  </si>
  <si>
    <t>718-815-0186</t>
  </si>
  <si>
    <t>31R440</t>
  </si>
  <si>
    <t>New Dorp High School</t>
  </si>
  <si>
    <t>R435</t>
  </si>
  <si>
    <t>465 New Dorp Lane</t>
  </si>
  <si>
    <t>718-667-8686</t>
  </si>
  <si>
    <t>31R445</t>
  </si>
  <si>
    <t>Port Richmond High School</t>
  </si>
  <si>
    <t>R445</t>
  </si>
  <si>
    <t>85 St Josephs Avenue</t>
  </si>
  <si>
    <t>718-420-2100</t>
  </si>
  <si>
    <t>31R450</t>
  </si>
  <si>
    <t>Curtis High School</t>
  </si>
  <si>
    <t>R450</t>
  </si>
  <si>
    <t>105 Hamilton Avenue</t>
  </si>
  <si>
    <t>718-390-1800</t>
  </si>
  <si>
    <t>31R455</t>
  </si>
  <si>
    <t>Tottenville High School</t>
  </si>
  <si>
    <t>R455</t>
  </si>
  <si>
    <t>100 Luten Avenue</t>
  </si>
  <si>
    <t>718-668-8800</t>
  </si>
  <si>
    <t>31R460</t>
  </si>
  <si>
    <t>Susan E. Wagner High School</t>
  </si>
  <si>
    <t>R460</t>
  </si>
  <si>
    <t>1200 Manor Road</t>
  </si>
  <si>
    <t>718-698-4200</t>
  </si>
  <si>
    <t>31R600</t>
  </si>
  <si>
    <t>Ralph R. McKee Career and Technical Education High School</t>
  </si>
  <si>
    <t>R600</t>
  </si>
  <si>
    <t>290 St Marks Place</t>
  </si>
  <si>
    <t>718-420-2600</t>
  </si>
  <si>
    <t>31R605</t>
  </si>
  <si>
    <t>Staten Island Technical High School</t>
  </si>
  <si>
    <t>R440</t>
  </si>
  <si>
    <t>485 Clawson Street</t>
  </si>
  <si>
    <t>718-667-3222</t>
  </si>
  <si>
    <t>K480</t>
  </si>
  <si>
    <t>400 Irving Avenue</t>
  </si>
  <si>
    <t>718-381-7100</t>
  </si>
  <si>
    <t>32K403</t>
  </si>
  <si>
    <t>Academy for Environmental Leadership</t>
  </si>
  <si>
    <t>32K545</t>
  </si>
  <si>
    <t>EBC High School for Public Service in Bushwick</t>
  </si>
  <si>
    <t>K913</t>
  </si>
  <si>
    <t>1155 Dekalb Avenue</t>
  </si>
  <si>
    <t>718-452-3440</t>
  </si>
  <si>
    <t>32K549</t>
  </si>
  <si>
    <t>Bushwick School for Social Justice</t>
  </si>
  <si>
    <t>32K552</t>
  </si>
  <si>
    <t>Academy of Urban Planning</t>
  </si>
  <si>
    <t>32K554</t>
  </si>
  <si>
    <t>All City Leadership Secondary School</t>
  </si>
  <si>
    <t>K554</t>
  </si>
  <si>
    <t>321 Palmetto Street</t>
  </si>
  <si>
    <t>718-246-6500</t>
  </si>
  <si>
    <t>32K556</t>
  </si>
  <si>
    <t>Bushwick Leaders High School for Academic Excellence</t>
  </si>
  <si>
    <t>K865</t>
  </si>
  <si>
    <t>797 Bushwick Avenue</t>
  </si>
  <si>
    <t>718-919-4212</t>
  </si>
  <si>
    <t>Test Duration (hrs)</t>
  </si>
  <si>
    <t>Test Duration (hrs min)</t>
  </si>
  <si>
    <t>Science</t>
  </si>
  <si>
    <t>Math</t>
  </si>
  <si>
    <t>Academy</t>
  </si>
  <si>
    <t>Art</t>
  </si>
  <si>
    <t>Percent Other</t>
  </si>
  <si>
    <t>NYC High School SAT Data</t>
  </si>
  <si>
    <t>(blank)</t>
  </si>
  <si>
    <t>Average of SAT 2400</t>
  </si>
  <si>
    <t>White</t>
  </si>
  <si>
    <t>Black</t>
  </si>
  <si>
    <t>Hispanic</t>
  </si>
  <si>
    <t>Asian</t>
  </si>
  <si>
    <t>Other</t>
  </si>
  <si>
    <t>ZIP Code</t>
  </si>
  <si>
    <t>Total Returns Filed</t>
  </si>
  <si>
    <t>Average Taxable Income per Return</t>
  </si>
  <si>
    <t>Total Income</t>
  </si>
  <si>
    <t>Visual Analysis with Scatterplots and Graphs</t>
  </si>
  <si>
    <t>Non-correlation of school name attributes with Total SAT 2400 score.</t>
  </si>
  <si>
    <t>SAT Z-Score</t>
  </si>
  <si>
    <t>Income Z-Score</t>
  </si>
  <si>
    <t>Average Income</t>
  </si>
  <si>
    <t>Moderate positive correlation (r = +0.61) between school average SAT 2400 score and percentage of students who tested at the school.</t>
  </si>
  <si>
    <t>School average SAT 2400 score is correlated with racial breakdown.</t>
  </si>
  <si>
    <t>ZIP code shows moderate clustering for school average SAT 2400 score and strong clustering for average income. Income and school average SAT 2400 scores are weakly correlated.</t>
  </si>
  <si>
    <t>School racial predominance has weak to moderate correlation with subsection scores and total 2400 score.</t>
  </si>
  <si>
    <t>SAT subsection score inter-correlations. Reading and writing scores have a stronger correlation with each other than with math subsection.</t>
  </si>
  <si>
    <t>Helper pivot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</si>
</sst>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6" formatCode="0.0%"/>
    <numFmt numFmtId="168" formatCode="_(* #,##0_);_(* \(#,##0\);_(* &quot;-&quot;??_);_(@_)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9" fontId="2" fillId="3" borderId="6" xfId="1" applyNumberFormat="1" applyFont="1" applyFill="1" applyBorder="1" applyAlignment="1">
      <alignment horizontal="left" wrapText="1"/>
    </xf>
    <xf numFmtId="9" fontId="2" fillId="3" borderId="7" xfId="1" applyNumberFormat="1" applyFont="1" applyFill="1" applyBorder="1" applyAlignment="1">
      <alignment horizontal="left" wrapText="1"/>
    </xf>
    <xf numFmtId="9" fontId="2" fillId="3" borderId="6" xfId="1" applyFont="1" applyFill="1" applyBorder="1" applyAlignment="1">
      <alignment horizontal="left" wrapText="1"/>
    </xf>
    <xf numFmtId="9" fontId="2" fillId="3" borderId="7" xfId="1" applyFont="1" applyFill="1" applyBorder="1" applyAlignment="1">
      <alignment horizontal="left" wrapText="1"/>
    </xf>
    <xf numFmtId="9" fontId="2" fillId="3" borderId="8" xfId="1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2" xfId="1" applyNumberFormat="1" applyFont="1" applyBorder="1" applyAlignment="1">
      <alignment horizontal="left"/>
    </xf>
    <xf numFmtId="9" fontId="0" fillId="0" borderId="0" xfId="1" applyNumberFormat="1" applyFont="1" applyBorder="1" applyAlignment="1">
      <alignment horizontal="left"/>
    </xf>
    <xf numFmtId="9" fontId="0" fillId="0" borderId="2" xfId="1" applyFont="1" applyBorder="1" applyAlignment="1">
      <alignment horizontal="left"/>
    </xf>
    <xf numFmtId="9" fontId="0" fillId="0" borderId="0" xfId="1" applyFont="1" applyBorder="1" applyAlignment="1">
      <alignment horizontal="left"/>
    </xf>
    <xf numFmtId="9" fontId="0" fillId="0" borderId="3" xfId="1" applyFont="1" applyBorder="1" applyAlignment="1">
      <alignment horizontal="left"/>
    </xf>
    <xf numFmtId="9" fontId="2" fillId="2" borderId="7" xfId="1" applyFont="1" applyFill="1" applyBorder="1" applyAlignment="1">
      <alignment horizontal="left"/>
    </xf>
    <xf numFmtId="9" fontId="0" fillId="0" borderId="0" xfId="1" applyFont="1" applyAlignment="1">
      <alignment horizontal="left"/>
    </xf>
    <xf numFmtId="168" fontId="2" fillId="2" borderId="7" xfId="2" applyNumberFormat="1" applyFont="1" applyFill="1" applyBorder="1" applyAlignment="1">
      <alignment horizontal="left"/>
    </xf>
    <xf numFmtId="168" fontId="0" fillId="0" borderId="0" xfId="2" applyNumberFormat="1" applyFont="1" applyAlignment="1">
      <alignment horizontal="left"/>
    </xf>
    <xf numFmtId="0" fontId="2" fillId="3" borderId="7" xfId="0" applyFont="1" applyFill="1" applyBorder="1" applyAlignment="1">
      <alignment horizontal="left"/>
    </xf>
    <xf numFmtId="2" fontId="2" fillId="3" borderId="7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9" fontId="2" fillId="3" borderId="7" xfId="1" applyFont="1" applyFill="1" applyBorder="1" applyAlignment="1">
      <alignment horizontal="left"/>
    </xf>
    <xf numFmtId="0" fontId="3" fillId="0" borderId="0" xfId="0" applyFont="1"/>
    <xf numFmtId="166" fontId="0" fillId="0" borderId="0" xfId="0" applyNumberFormat="1"/>
    <xf numFmtId="170" fontId="0" fillId="0" borderId="0" xfId="3" applyNumberFormat="1" applyFont="1"/>
    <xf numFmtId="168" fontId="0" fillId="0" borderId="0" xfId="2" applyNumberFormat="1" applyFont="1"/>
    <xf numFmtId="0" fontId="2" fillId="3" borderId="0" xfId="0" applyFont="1" applyFill="1"/>
    <xf numFmtId="2" fontId="0" fillId="0" borderId="0" xfId="0" applyNumberFormat="1"/>
    <xf numFmtId="2" fontId="2" fillId="3" borderId="0" xfId="0" applyNumberFormat="1" applyFont="1" applyFill="1"/>
    <xf numFmtId="2" fontId="0" fillId="0" borderId="0" xfId="3" applyNumberFormat="1" applyFont="1"/>
    <xf numFmtId="0" fontId="5" fillId="0" borderId="0" xfId="0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57">
    <dxf>
      <numFmt numFmtId="170" formatCode="_(&quot;$&quot;* #,##0_);_(&quot;$&quot;* \(#,##0\);_(&quot;$&quot;* &quot;-&quot;??_);_(@_)"/>
    </dxf>
    <dxf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168" formatCode="_(* #,##0_);_(* \(#,##0\);_(* &quot;-&quot;??_);_(@_)"/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</font>
      <fill>
        <patternFill patternType="solid">
          <fgColor indexed="64"/>
          <bgColor rgb="FFFFFF00"/>
        </patternFill>
      </fill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0" formatCode="General"/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13" formatCode="0%"/>
      <alignment horizontal="left" vertical="bottom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numFmt numFmtId="13" formatCode="0%"/>
      <alignment horizontal="left" vertical="bottom" textRotation="0" indent="0" justifyLastLine="0" shrinkToFit="0" readingOrder="0"/>
    </dxf>
    <dxf>
      <numFmt numFmtId="13" formatCode="0%"/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0" formatCode="General"/>
      <alignment horizontal="left" vertical="bottom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numFmt numFmtId="0" formatCode="General"/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numFmt numFmtId="164" formatCode="[$-F400]h:mm:ss\ AM/PM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FA235"/>
      <color rgb="FF87310B"/>
      <color rgb="FFF9E391"/>
      <color rgb="FFFFD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Reading vs. Math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2-4037-A3DC-225B1A9A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"Art"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Data'!$E$2:$E$376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2-4F0D-A7DB-8A5DCA6C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"Art"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"Academy"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Data'!$F$2:$F$376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B-4CD1-AAB1-72711EB0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"Academy"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 Correlation by</a:t>
            </a:r>
            <a:r>
              <a:rPr lang="en-US" baseline="0"/>
              <a:t> </a:t>
            </a:r>
            <a:r>
              <a:rPr lang="en-US"/>
              <a:t>ZIP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 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574076632233837E-4"/>
                  <c:y val="-3.3572373565837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'Exploratory Graphs'!$AG$89:$AG$203</c:f>
              <c:numCache>
                <c:formatCode>0.00</c:formatCode>
                <c:ptCount val="115"/>
                <c:pt idx="0">
                  <c:v>-0.31192397805987826</c:v>
                </c:pt>
                <c:pt idx="1">
                  <c:v>1.3428572215290697</c:v>
                </c:pt>
                <c:pt idx="2">
                  <c:v>2.984295303453222</c:v>
                </c:pt>
                <c:pt idx="3">
                  <c:v>1.2085344874184245</c:v>
                </c:pt>
                <c:pt idx="4">
                  <c:v>-0.14353930711928609</c:v>
                </c:pt>
                <c:pt idx="5">
                  <c:v>1.6703287873697996</c:v>
                </c:pt>
                <c:pt idx="6">
                  <c:v>1.8392149922423742</c:v>
                </c:pt>
                <c:pt idx="7">
                  <c:v>4.3570112975674995</c:v>
                </c:pt>
                <c:pt idx="8">
                  <c:v>0.86526063689631261</c:v>
                </c:pt>
                <c:pt idx="9">
                  <c:v>1.603186480284986</c:v>
                </c:pt>
                <c:pt idx="10">
                  <c:v>3.0334896641995353</c:v>
                </c:pt>
                <c:pt idx="11">
                  <c:v>1.9737082162152275</c:v>
                </c:pt>
                <c:pt idx="12">
                  <c:v>2.4082764817343696</c:v>
                </c:pt>
                <c:pt idx="13">
                  <c:v>-0.2287621178830461</c:v>
                </c:pt>
                <c:pt idx="14">
                  <c:v>-0.24117336347274787</c:v>
                </c:pt>
                <c:pt idx="15">
                  <c:v>-0.36040209948276353</c:v>
                </c:pt>
                <c:pt idx="16">
                  <c:v>-0.45193332398483321</c:v>
                </c:pt>
                <c:pt idx="17">
                  <c:v>-0.47384443631115691</c:v>
                </c:pt>
                <c:pt idx="18">
                  <c:v>-0.49994472926793904</c:v>
                </c:pt>
                <c:pt idx="19">
                  <c:v>-0.4409463819924877</c:v>
                </c:pt>
                <c:pt idx="20">
                  <c:v>-0.42278937555774065</c:v>
                </c:pt>
                <c:pt idx="21">
                  <c:v>0.78347718856168969</c:v>
                </c:pt>
                <c:pt idx="22">
                  <c:v>0.35994279124697903</c:v>
                </c:pt>
                <c:pt idx="23">
                  <c:v>-0.49002034330990213</c:v>
                </c:pt>
                <c:pt idx="24">
                  <c:v>-0.45280524948317552</c:v>
                </c:pt>
                <c:pt idx="25">
                  <c:v>3.3365799497549005</c:v>
                </c:pt>
                <c:pt idx="26">
                  <c:v>2.4078201702030442</c:v>
                </c:pt>
                <c:pt idx="27">
                  <c:v>4.3325646477170086</c:v>
                </c:pt>
                <c:pt idx="28">
                  <c:v>-0.2386050608434799</c:v>
                </c:pt>
                <c:pt idx="29">
                  <c:v>-0.41051165361296704</c:v>
                </c:pt>
                <c:pt idx="30">
                  <c:v>-0.22923433733373832</c:v>
                </c:pt>
                <c:pt idx="31">
                  <c:v>-0.13897658449400344</c:v>
                </c:pt>
                <c:pt idx="32">
                  <c:v>-0.24655342310089332</c:v>
                </c:pt>
                <c:pt idx="33">
                  <c:v>-0.54770975043711789</c:v>
                </c:pt>
                <c:pt idx="34">
                  <c:v>-0.59843555693409811</c:v>
                </c:pt>
                <c:pt idx="35">
                  <c:v>-0.58309020689222046</c:v>
                </c:pt>
                <c:pt idx="36">
                  <c:v>-0.58240128940205049</c:v>
                </c:pt>
                <c:pt idx="37">
                  <c:v>-0.58759863066996643</c:v>
                </c:pt>
                <c:pt idx="38">
                  <c:v>-0.59161866176987321</c:v>
                </c:pt>
                <c:pt idx="39">
                  <c:v>-0.58178821099256262</c:v>
                </c:pt>
                <c:pt idx="40">
                  <c:v>-0.54892851920520569</c:v>
                </c:pt>
                <c:pt idx="41">
                  <c:v>-0.54587800062019509</c:v>
                </c:pt>
                <c:pt idx="42">
                  <c:v>-0.41234939922343922</c:v>
                </c:pt>
                <c:pt idx="43">
                  <c:v>-0.48274575977245043</c:v>
                </c:pt>
                <c:pt idx="44">
                  <c:v>-0.29732166180448294</c:v>
                </c:pt>
                <c:pt idx="45">
                  <c:v>-0.49211654007590638</c:v>
                </c:pt>
                <c:pt idx="46">
                  <c:v>-0.53947085506631953</c:v>
                </c:pt>
                <c:pt idx="47">
                  <c:v>-0.57724561200292368</c:v>
                </c:pt>
                <c:pt idx="48">
                  <c:v>-0.44751620097081024</c:v>
                </c:pt>
                <c:pt idx="49">
                  <c:v>-0.56980693033013563</c:v>
                </c:pt>
                <c:pt idx="50">
                  <c:v>-0.50035600338384734</c:v>
                </c:pt>
                <c:pt idx="51">
                  <c:v>-0.42526939154683591</c:v>
                </c:pt>
                <c:pt idx="52">
                  <c:v>9.9001895922293734E-3</c:v>
                </c:pt>
                <c:pt idx="53">
                  <c:v>-0.33597204881227721</c:v>
                </c:pt>
                <c:pt idx="54">
                  <c:v>-0.35029108451160013</c:v>
                </c:pt>
                <c:pt idx="55">
                  <c:v>-0.33406228714943215</c:v>
                </c:pt>
                <c:pt idx="56">
                  <c:v>1.1883619191218562</c:v>
                </c:pt>
                <c:pt idx="57">
                  <c:v>-0.47241069684384396</c:v>
                </c:pt>
                <c:pt idx="58">
                  <c:v>-0.39384943745435785</c:v>
                </c:pt>
                <c:pt idx="59">
                  <c:v>-0.15821298792201788</c:v>
                </c:pt>
                <c:pt idx="60">
                  <c:v>-0.45736602489539741</c:v>
                </c:pt>
                <c:pt idx="61">
                  <c:v>-0.53049641943396775</c:v>
                </c:pt>
                <c:pt idx="62">
                  <c:v>-0.55409964530595301</c:v>
                </c:pt>
                <c:pt idx="63">
                  <c:v>-0.18767695675894464</c:v>
                </c:pt>
                <c:pt idx="64">
                  <c:v>-0.2406961088536162</c:v>
                </c:pt>
                <c:pt idx="65">
                  <c:v>-0.12247278466528724</c:v>
                </c:pt>
                <c:pt idx="66">
                  <c:v>-0.55102593054535653</c:v>
                </c:pt>
                <c:pt idx="67">
                  <c:v>-0.45271469190577068</c:v>
                </c:pt>
                <c:pt idx="68">
                  <c:v>-0.46243874777278277</c:v>
                </c:pt>
                <c:pt idx="69">
                  <c:v>0.51589248737270821</c:v>
                </c:pt>
                <c:pt idx="70">
                  <c:v>-0.30407118907617858</c:v>
                </c:pt>
                <c:pt idx="71">
                  <c:v>0.47654283830535876</c:v>
                </c:pt>
                <c:pt idx="72">
                  <c:v>-0.29455683264036858</c:v>
                </c:pt>
                <c:pt idx="73">
                  <c:v>-0.57982530826261314</c:v>
                </c:pt>
                <c:pt idx="74">
                  <c:v>-0.43634886672650403</c:v>
                </c:pt>
                <c:pt idx="75">
                  <c:v>-3.1621294018073834E-3</c:v>
                </c:pt>
                <c:pt idx="76">
                  <c:v>-0.19401408377651197</c:v>
                </c:pt>
                <c:pt idx="77">
                  <c:v>-0.46138682108776941</c:v>
                </c:pt>
                <c:pt idx="78">
                  <c:v>-0.3645563041099576</c:v>
                </c:pt>
                <c:pt idx="79">
                  <c:v>-0.45115575880873543</c:v>
                </c:pt>
                <c:pt idx="80">
                  <c:v>-0.30665352786625916</c:v>
                </c:pt>
                <c:pt idx="81">
                  <c:v>-0.20975267998671077</c:v>
                </c:pt>
                <c:pt idx="82">
                  <c:v>0.53981332316702624</c:v>
                </c:pt>
                <c:pt idx="83">
                  <c:v>-0.43537880899195075</c:v>
                </c:pt>
                <c:pt idx="84">
                  <c:v>-0.44976113073842444</c:v>
                </c:pt>
                <c:pt idx="85">
                  <c:v>-0.31910356437414672</c:v>
                </c:pt>
                <c:pt idx="86">
                  <c:v>-0.45057420577870055</c:v>
                </c:pt>
                <c:pt idx="87">
                  <c:v>-0.48970111557805129</c:v>
                </c:pt>
                <c:pt idx="88">
                  <c:v>9.5436194972707139E-2</c:v>
                </c:pt>
                <c:pt idx="89">
                  <c:v>-0.50222724187030254</c:v>
                </c:pt>
                <c:pt idx="90">
                  <c:v>-0.59357445717215107</c:v>
                </c:pt>
                <c:pt idx="91">
                  <c:v>-0.36823096370865732</c:v>
                </c:pt>
                <c:pt idx="92">
                  <c:v>-0.27201627395610417</c:v>
                </c:pt>
                <c:pt idx="93">
                  <c:v>-0.27530405882988501</c:v>
                </c:pt>
                <c:pt idx="94">
                  <c:v>-0.38131883419474455</c:v>
                </c:pt>
                <c:pt idx="95">
                  <c:v>-0.27639895158242184</c:v>
                </c:pt>
                <c:pt idx="96">
                  <c:v>-0.35277899888367292</c:v>
                </c:pt>
                <c:pt idx="97">
                  <c:v>-0.59064085493867713</c:v>
                </c:pt>
                <c:pt idx="98">
                  <c:v>-0.5431778319111169</c:v>
                </c:pt>
                <c:pt idx="99">
                  <c:v>-1.3748214776403845E-3</c:v>
                </c:pt>
                <c:pt idx="100">
                  <c:v>-0.42845135756084873</c:v>
                </c:pt>
                <c:pt idx="101">
                  <c:v>-0.38580090731174632</c:v>
                </c:pt>
                <c:pt idx="102">
                  <c:v>-0.44673605086937446</c:v>
                </c:pt>
                <c:pt idx="103">
                  <c:v>-0.40677778737847886</c:v>
                </c:pt>
                <c:pt idx="104">
                  <c:v>-0.52887028720286855</c:v>
                </c:pt>
                <c:pt idx="105">
                  <c:v>-0.45885942534821317</c:v>
                </c:pt>
                <c:pt idx="106">
                  <c:v>-0.47250700600182677</c:v>
                </c:pt>
                <c:pt idx="107">
                  <c:v>-0.42599481928189425</c:v>
                </c:pt>
                <c:pt idx="108">
                  <c:v>-0.30642302976555241</c:v>
                </c:pt>
                <c:pt idx="109">
                  <c:v>-0.32560180947972889</c:v>
                </c:pt>
                <c:pt idx="110">
                  <c:v>-0.43800091230674743</c:v>
                </c:pt>
                <c:pt idx="111">
                  <c:v>-0.51016699906866503</c:v>
                </c:pt>
                <c:pt idx="112">
                  <c:v>-0.45765486231074187</c:v>
                </c:pt>
                <c:pt idx="113">
                  <c:v>-0.47430800607916573</c:v>
                </c:pt>
                <c:pt idx="114">
                  <c:v>-6.1897593989336024E-2</c:v>
                </c:pt>
              </c:numCache>
            </c:numRef>
          </c:xVal>
          <c:yVal>
            <c:numRef>
              <c:f>'Exploratory Graphs'!$AF$89:$AF$203</c:f>
              <c:numCache>
                <c:formatCode>0.00</c:formatCode>
                <c:ptCount val="115"/>
                <c:pt idx="0">
                  <c:v>0.29785619578631695</c:v>
                </c:pt>
                <c:pt idx="1">
                  <c:v>8.6262763911959195E-2</c:v>
                </c:pt>
                <c:pt idx="2">
                  <c:v>0.42574383258473369</c:v>
                </c:pt>
                <c:pt idx="3">
                  <c:v>-0.24692606959565244</c:v>
                </c:pt>
                <c:pt idx="4">
                  <c:v>0.10663762063724538</c:v>
                </c:pt>
                <c:pt idx="5">
                  <c:v>1.6407444799528699</c:v>
                </c:pt>
                <c:pt idx="6">
                  <c:v>0.30539235045743418</c:v>
                </c:pt>
                <c:pt idx="7">
                  <c:v>0.52312366252176057</c:v>
                </c:pt>
                <c:pt idx="8">
                  <c:v>-1.3975062140823709</c:v>
                </c:pt>
                <c:pt idx="9">
                  <c:v>-0.34480528327594573</c:v>
                </c:pt>
                <c:pt idx="10">
                  <c:v>3.4744815852285771</c:v>
                </c:pt>
                <c:pt idx="11">
                  <c:v>0.74270982848964973</c:v>
                </c:pt>
                <c:pt idx="12">
                  <c:v>-0.15903453078069432</c:v>
                </c:pt>
                <c:pt idx="13">
                  <c:v>-0.89113109840983062</c:v>
                </c:pt>
                <c:pt idx="14">
                  <c:v>-1.2292679083844617E-3</c:v>
                </c:pt>
                <c:pt idx="15">
                  <c:v>0.29600393608401721</c:v>
                </c:pt>
                <c:pt idx="16">
                  <c:v>-0.36378186552008479</c:v>
                </c:pt>
                <c:pt idx="17">
                  <c:v>1.8864412816401379</c:v>
                </c:pt>
                <c:pt idx="18">
                  <c:v>-1.1008722705818887</c:v>
                </c:pt>
                <c:pt idx="19">
                  <c:v>-5.5162712181199385E-2</c:v>
                </c:pt>
                <c:pt idx="20">
                  <c:v>-1.3795283993247658</c:v>
                </c:pt>
                <c:pt idx="21">
                  <c:v>0.38629251686665655</c:v>
                </c:pt>
                <c:pt idx="22">
                  <c:v>-0.4686524516061138</c:v>
                </c:pt>
                <c:pt idx="23">
                  <c:v>0.33435660756690838</c:v>
                </c:pt>
                <c:pt idx="24">
                  <c:v>-0.69876848050345797</c:v>
                </c:pt>
                <c:pt idx="25">
                  <c:v>-6.9145456992669468E-2</c:v>
                </c:pt>
                <c:pt idx="26">
                  <c:v>-5.5162712181199385E-2</c:v>
                </c:pt>
                <c:pt idx="27">
                  <c:v>5.0025958396250001</c:v>
                </c:pt>
                <c:pt idx="28">
                  <c:v>0.22249464907514366</c:v>
                </c:pt>
                <c:pt idx="29">
                  <c:v>-0.15104439088842592</c:v>
                </c:pt>
                <c:pt idx="30">
                  <c:v>2.2969347186054514</c:v>
                </c:pt>
                <c:pt idx="31">
                  <c:v>0.81975760602224268</c:v>
                </c:pt>
                <c:pt idx="32">
                  <c:v>0.61600903876938629</c:v>
                </c:pt>
                <c:pt idx="33">
                  <c:v>-0.8821421910310282</c:v>
                </c:pt>
                <c:pt idx="34">
                  <c:v>-1.5353361272240089</c:v>
                </c:pt>
                <c:pt idx="35">
                  <c:v>-1.1877650419103127</c:v>
                </c:pt>
                <c:pt idx="36">
                  <c:v>-0.33881267835674406</c:v>
                </c:pt>
                <c:pt idx="37">
                  <c:v>-0.76288935313891471</c:v>
                </c:pt>
                <c:pt idx="38">
                  <c:v>-0.72393742116410387</c:v>
                </c:pt>
                <c:pt idx="39">
                  <c:v>-0.73831967297018841</c:v>
                </c:pt>
                <c:pt idx="40">
                  <c:v>-0.95405345006144804</c:v>
                </c:pt>
                <c:pt idx="41">
                  <c:v>-1.0689117110128137</c:v>
                </c:pt>
                <c:pt idx="42">
                  <c:v>-0.51659329095972706</c:v>
                </c:pt>
                <c:pt idx="43">
                  <c:v>-0.41471900733329886</c:v>
                </c:pt>
                <c:pt idx="44">
                  <c:v>-0.34965643963910925</c:v>
                </c:pt>
                <c:pt idx="45">
                  <c:v>-0.81422600194674322</c:v>
                </c:pt>
                <c:pt idx="46">
                  <c:v>-0.74431227788939003</c:v>
                </c:pt>
                <c:pt idx="47">
                  <c:v>0.47817912562774817</c:v>
                </c:pt>
                <c:pt idx="48">
                  <c:v>-0.37277077289888727</c:v>
                </c:pt>
                <c:pt idx="49">
                  <c:v>-0.91510151808663731</c:v>
                </c:pt>
                <c:pt idx="50">
                  <c:v>-0.67240101885897019</c:v>
                </c:pt>
                <c:pt idx="51">
                  <c:v>-0.51359698850012625</c:v>
                </c:pt>
                <c:pt idx="52">
                  <c:v>0.29989912928149887</c:v>
                </c:pt>
                <c:pt idx="53">
                  <c:v>0.68792029779980624</c:v>
                </c:pt>
                <c:pt idx="54">
                  <c:v>4.0718966526027148E-2</c:v>
                </c:pt>
                <c:pt idx="55">
                  <c:v>1.6786976444411466</c:v>
                </c:pt>
                <c:pt idx="56">
                  <c:v>-0.54775483653957591</c:v>
                </c:pt>
                <c:pt idx="57">
                  <c:v>-0.7374635865531598</c:v>
                </c:pt>
                <c:pt idx="58">
                  <c:v>-0.11508876137321597</c:v>
                </c:pt>
                <c:pt idx="59">
                  <c:v>-0.68039115875123857</c:v>
                </c:pt>
                <c:pt idx="60">
                  <c:v>-0.10460170276461306</c:v>
                </c:pt>
                <c:pt idx="61">
                  <c:v>-0.96304235744025057</c:v>
                </c:pt>
                <c:pt idx="62">
                  <c:v>-1.1792041777400253</c:v>
                </c:pt>
                <c:pt idx="63">
                  <c:v>0.66394987812299955</c:v>
                </c:pt>
                <c:pt idx="64">
                  <c:v>1.6227666651952648</c:v>
                </c:pt>
                <c:pt idx="65">
                  <c:v>-0.56710238956442616</c:v>
                </c:pt>
                <c:pt idx="66">
                  <c:v>-0.63644538934376016</c:v>
                </c:pt>
                <c:pt idx="67">
                  <c:v>-0.47464505652531547</c:v>
                </c:pt>
                <c:pt idx="68">
                  <c:v>-0.4986154762021221</c:v>
                </c:pt>
                <c:pt idx="69">
                  <c:v>0.148585855071657</c:v>
                </c:pt>
                <c:pt idx="70">
                  <c:v>0.69391290271900785</c:v>
                </c:pt>
                <c:pt idx="71">
                  <c:v>1.7785743930945079</c:v>
                </c:pt>
                <c:pt idx="72">
                  <c:v>1.0834322224671156</c:v>
                </c:pt>
                <c:pt idx="73">
                  <c:v>0.30439358297090008</c:v>
                </c:pt>
                <c:pt idx="74">
                  <c:v>-0.90761076193763524</c:v>
                </c:pt>
                <c:pt idx="75">
                  <c:v>-0.99000907957665807</c:v>
                </c:pt>
                <c:pt idx="76">
                  <c:v>0.10064501571804373</c:v>
                </c:pt>
                <c:pt idx="77">
                  <c:v>-0.13306657613082093</c:v>
                </c:pt>
                <c:pt idx="78">
                  <c:v>-0.62745648196495774</c:v>
                </c:pt>
                <c:pt idx="79">
                  <c:v>-0.65801876705288564</c:v>
                </c:pt>
                <c:pt idx="80">
                  <c:v>0.46020131087014321</c:v>
                </c:pt>
                <c:pt idx="81">
                  <c:v>0.84972063061825098</c:v>
                </c:pt>
                <c:pt idx="82">
                  <c:v>-0.5585415253941387</c:v>
                </c:pt>
                <c:pt idx="83">
                  <c:v>-0.90012000578863316</c:v>
                </c:pt>
                <c:pt idx="84">
                  <c:v>-0.81322723446020917</c:v>
                </c:pt>
                <c:pt idx="85">
                  <c:v>0.44621856605867311</c:v>
                </c:pt>
                <c:pt idx="86">
                  <c:v>-0.7289027223828709</c:v>
                </c:pt>
                <c:pt idx="87">
                  <c:v>-0.85817177135422151</c:v>
                </c:pt>
                <c:pt idx="88">
                  <c:v>-0.90012000578863316</c:v>
                </c:pt>
                <c:pt idx="89">
                  <c:v>-0.31883732862607234</c:v>
                </c:pt>
                <c:pt idx="90">
                  <c:v>-0.18700002040363586</c:v>
                </c:pt>
                <c:pt idx="91">
                  <c:v>0.91563928472946921</c:v>
                </c:pt>
                <c:pt idx="92">
                  <c:v>1.0654544077095107</c:v>
                </c:pt>
                <c:pt idx="93">
                  <c:v>1.6107814553568616</c:v>
                </c:pt>
                <c:pt idx="94">
                  <c:v>1.323136419235182</c:v>
                </c:pt>
                <c:pt idx="95">
                  <c:v>0.55608298957736968</c:v>
                </c:pt>
                <c:pt idx="96">
                  <c:v>2.0272674972413767</c:v>
                </c:pt>
                <c:pt idx="97">
                  <c:v>-0.5885045499901469</c:v>
                </c:pt>
                <c:pt idx="98">
                  <c:v>-0.49561917374252124</c:v>
                </c:pt>
                <c:pt idx="99">
                  <c:v>0.66994248304220128</c:v>
                </c:pt>
                <c:pt idx="100">
                  <c:v>-0.11508876137321597</c:v>
                </c:pt>
                <c:pt idx="101">
                  <c:v>-0.71434925329338173</c:v>
                </c:pt>
                <c:pt idx="102">
                  <c:v>-0.40872640241409719</c:v>
                </c:pt>
                <c:pt idx="103">
                  <c:v>-0.46565614914651293</c:v>
                </c:pt>
                <c:pt idx="104">
                  <c:v>0.52611996498136149</c:v>
                </c:pt>
                <c:pt idx="105">
                  <c:v>-0.35778926060088312</c:v>
                </c:pt>
                <c:pt idx="106">
                  <c:v>-0.54655631555573536</c:v>
                </c:pt>
                <c:pt idx="107">
                  <c:v>-0.3368151433836773</c:v>
                </c:pt>
                <c:pt idx="108">
                  <c:v>0.10064501571804373</c:v>
                </c:pt>
                <c:pt idx="109">
                  <c:v>-0.75030488280859176</c:v>
                </c:pt>
                <c:pt idx="110">
                  <c:v>0.192032240735869</c:v>
                </c:pt>
                <c:pt idx="111">
                  <c:v>2.3328903481206615</c:v>
                </c:pt>
                <c:pt idx="112">
                  <c:v>-0.79824572216220502</c:v>
                </c:pt>
                <c:pt idx="113">
                  <c:v>-0.69037883361657515</c:v>
                </c:pt>
                <c:pt idx="114">
                  <c:v>0.12012098170544912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F-4539-9D03-95D3542F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SAT 2400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2400 Score vs. Percentage of Students Tested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'NYC SAT Data'!$AC$1</c:f>
              <c:strCache>
                <c:ptCount val="1"/>
                <c:pt idx="0">
                  <c:v>Percent Tested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611541696348732E-2"/>
                  <c:y val="-0.18804877059893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Data'!$AC$2:$AC$376</c:f>
              <c:numCache>
                <c:formatCode>0%</c:formatCode>
                <c:ptCount val="375"/>
                <c:pt idx="0">
                  <c:v>0.74</c:v>
                </c:pt>
                <c:pt idx="1">
                  <c:v>0.61299999999999999</c:v>
                </c:pt>
                <c:pt idx="2">
                  <c:v>0.54900000000000004</c:v>
                </c:pt>
                <c:pt idx="3">
                  <c:v>0.95</c:v>
                </c:pt>
                <c:pt idx="4">
                  <c:v>0.57299999999999995</c:v>
                </c:pt>
                <c:pt idx="5">
                  <c:v>0.50800000000000001</c:v>
                </c:pt>
                <c:pt idx="6">
                  <c:v>0.71299999999999997</c:v>
                </c:pt>
                <c:pt idx="7">
                  <c:v>0.48099999999999998</c:v>
                </c:pt>
                <c:pt idx="8">
                  <c:v>0.78900000000000003</c:v>
                </c:pt>
                <c:pt idx="9">
                  <c:v>0.63400000000000001</c:v>
                </c:pt>
                <c:pt idx="10">
                  <c:v>0.54</c:v>
                </c:pt>
                <c:pt idx="11">
                  <c:v>0.81200000000000006</c:v>
                </c:pt>
                <c:pt idx="12">
                  <c:v>0.84799999999999998</c:v>
                </c:pt>
                <c:pt idx="13">
                  <c:v>0.92700000000000005</c:v>
                </c:pt>
                <c:pt idx="14">
                  <c:v>0.62</c:v>
                </c:pt>
                <c:pt idx="15">
                  <c:v>0.57399999999999995</c:v>
                </c:pt>
                <c:pt idx="16">
                  <c:v>0.67600000000000005</c:v>
                </c:pt>
                <c:pt idx="17">
                  <c:v>0.41899999999999998</c:v>
                </c:pt>
                <c:pt idx="18">
                  <c:v>0.29799999999999999</c:v>
                </c:pt>
                <c:pt idx="19">
                  <c:v>0.85</c:v>
                </c:pt>
                <c:pt idx="20">
                  <c:v>0.44900000000000001</c:v>
                </c:pt>
                <c:pt idx="21">
                  <c:v>0.51200000000000001</c:v>
                </c:pt>
                <c:pt idx="22">
                  <c:v>0.70099999999999996</c:v>
                </c:pt>
                <c:pt idx="23">
                  <c:v>0.64200000000000002</c:v>
                </c:pt>
                <c:pt idx="24">
                  <c:v>0.57899999999999996</c:v>
                </c:pt>
                <c:pt idx="25">
                  <c:v>0.26300000000000001</c:v>
                </c:pt>
                <c:pt idx="26">
                  <c:v>0.316</c:v>
                </c:pt>
                <c:pt idx="27">
                  <c:v>0.78600000000000003</c:v>
                </c:pt>
                <c:pt idx="28">
                  <c:v>0.98499999999999999</c:v>
                </c:pt>
                <c:pt idx="29">
                  <c:v>0.25700000000000001</c:v>
                </c:pt>
                <c:pt idx="30">
                  <c:v>0.70799999999999996</c:v>
                </c:pt>
                <c:pt idx="31">
                  <c:v>0.94099999999999995</c:v>
                </c:pt>
                <c:pt idx="32">
                  <c:v>0.94299999999999995</c:v>
                </c:pt>
                <c:pt idx="33">
                  <c:v>0.76700000000000002</c:v>
                </c:pt>
                <c:pt idx="34">
                  <c:v>0.82799999999999996</c:v>
                </c:pt>
                <c:pt idx="35">
                  <c:v>0.96199999999999997</c:v>
                </c:pt>
                <c:pt idx="36">
                  <c:v>0.55300000000000005</c:v>
                </c:pt>
                <c:pt idx="37">
                  <c:v>0.85499999999999998</c:v>
                </c:pt>
                <c:pt idx="38">
                  <c:v>0.75600000000000001</c:v>
                </c:pt>
                <c:pt idx="39">
                  <c:v>0.35599999999999998</c:v>
                </c:pt>
                <c:pt idx="40">
                  <c:v>0.59399999999999997</c:v>
                </c:pt>
                <c:pt idx="41">
                  <c:v>0.505</c:v>
                </c:pt>
                <c:pt idx="42">
                  <c:v>0.40699999999999997</c:v>
                </c:pt>
                <c:pt idx="43">
                  <c:v>0.73899999999999999</c:v>
                </c:pt>
                <c:pt idx="44">
                  <c:v>0.45500000000000002</c:v>
                </c:pt>
                <c:pt idx="45">
                  <c:v>0.93300000000000005</c:v>
                </c:pt>
                <c:pt idx="46">
                  <c:v>0.59599999999999997</c:v>
                </c:pt>
                <c:pt idx="47">
                  <c:v>0.76500000000000001</c:v>
                </c:pt>
                <c:pt idx="48">
                  <c:v>0.41299999999999998</c:v>
                </c:pt>
                <c:pt idx="49">
                  <c:v>0.871</c:v>
                </c:pt>
                <c:pt idx="50">
                  <c:v>0.64800000000000002</c:v>
                </c:pt>
                <c:pt idx="51">
                  <c:v>0.83899999999999997</c:v>
                </c:pt>
                <c:pt idx="52">
                  <c:v>0.38100000000000001</c:v>
                </c:pt>
                <c:pt idx="53">
                  <c:v>0.32500000000000001</c:v>
                </c:pt>
                <c:pt idx="54">
                  <c:v>0.33300000000000002</c:v>
                </c:pt>
                <c:pt idx="55">
                  <c:v>0.97</c:v>
                </c:pt>
                <c:pt idx="56">
                  <c:v>0.59099999999999997</c:v>
                </c:pt>
                <c:pt idx="57">
                  <c:v>0.77400000000000002</c:v>
                </c:pt>
                <c:pt idx="58">
                  <c:v>0.81</c:v>
                </c:pt>
                <c:pt idx="59">
                  <c:v>0.49099999999999999</c:v>
                </c:pt>
                <c:pt idx="60">
                  <c:v>0.61299999999999999</c:v>
                </c:pt>
                <c:pt idx="61">
                  <c:v>0.63800000000000001</c:v>
                </c:pt>
                <c:pt idx="62">
                  <c:v>0.48299999999999998</c:v>
                </c:pt>
                <c:pt idx="63">
                  <c:v>0.71599999999999997</c:v>
                </c:pt>
                <c:pt idx="64">
                  <c:v>0.66700000000000004</c:v>
                </c:pt>
                <c:pt idx="65">
                  <c:v>0.72499999999999998</c:v>
                </c:pt>
                <c:pt idx="66">
                  <c:v>0.433</c:v>
                </c:pt>
                <c:pt idx="67">
                  <c:v>0.45900000000000002</c:v>
                </c:pt>
                <c:pt idx="68">
                  <c:v>0.58499999999999996</c:v>
                </c:pt>
                <c:pt idx="69">
                  <c:v>0.98099999999999998</c:v>
                </c:pt>
                <c:pt idx="70">
                  <c:v>0.64400000000000002</c:v>
                </c:pt>
                <c:pt idx="71">
                  <c:v>0.51700000000000002</c:v>
                </c:pt>
                <c:pt idx="72">
                  <c:v>0.5</c:v>
                </c:pt>
                <c:pt idx="73">
                  <c:v>0.627</c:v>
                </c:pt>
                <c:pt idx="74">
                  <c:v>0.80600000000000005</c:v>
                </c:pt>
                <c:pt idx="75">
                  <c:v>0.92700000000000005</c:v>
                </c:pt>
                <c:pt idx="76">
                  <c:v>0.46800000000000003</c:v>
                </c:pt>
                <c:pt idx="77">
                  <c:v>0.97499999999999998</c:v>
                </c:pt>
                <c:pt idx="78">
                  <c:v>0.745</c:v>
                </c:pt>
                <c:pt idx="79">
                  <c:v>0.61799999999999999</c:v>
                </c:pt>
                <c:pt idx="80">
                  <c:v>0.72199999999999998</c:v>
                </c:pt>
                <c:pt idx="81">
                  <c:v>0.84099999999999997</c:v>
                </c:pt>
                <c:pt idx="82">
                  <c:v>0.67800000000000005</c:v>
                </c:pt>
                <c:pt idx="83">
                  <c:v>0.95499999999999996</c:v>
                </c:pt>
                <c:pt idx="84">
                  <c:v>0.69099999999999995</c:v>
                </c:pt>
                <c:pt idx="85">
                  <c:v>0.46800000000000003</c:v>
                </c:pt>
                <c:pt idx="86">
                  <c:v>0.5</c:v>
                </c:pt>
                <c:pt idx="87">
                  <c:v>0.67500000000000004</c:v>
                </c:pt>
                <c:pt idx="88">
                  <c:v>0.83499999999999996</c:v>
                </c:pt>
                <c:pt idx="89">
                  <c:v>0.58499999999999996</c:v>
                </c:pt>
                <c:pt idx="90">
                  <c:v>0.75600000000000001</c:v>
                </c:pt>
                <c:pt idx="91">
                  <c:v>0.97899999999999998</c:v>
                </c:pt>
                <c:pt idx="92">
                  <c:v>0.76600000000000001</c:v>
                </c:pt>
                <c:pt idx="93">
                  <c:v>0.80400000000000005</c:v>
                </c:pt>
                <c:pt idx="94">
                  <c:v>0.88300000000000001</c:v>
                </c:pt>
                <c:pt idx="95">
                  <c:v>0.95299999999999996</c:v>
                </c:pt>
                <c:pt idx="96">
                  <c:v>0.185</c:v>
                </c:pt>
                <c:pt idx="97">
                  <c:v>0.68899999999999995</c:v>
                </c:pt>
                <c:pt idx="98">
                  <c:v>0.55000000000000004</c:v>
                </c:pt>
                <c:pt idx="99">
                  <c:v>0.40500000000000003</c:v>
                </c:pt>
                <c:pt idx="100">
                  <c:v>0.55300000000000005</c:v>
                </c:pt>
                <c:pt idx="101">
                  <c:v>0.41899999999999998</c:v>
                </c:pt>
                <c:pt idx="102">
                  <c:v>0.79800000000000004</c:v>
                </c:pt>
                <c:pt idx="103">
                  <c:v>0.88200000000000001</c:v>
                </c:pt>
                <c:pt idx="104">
                  <c:v>0.55300000000000005</c:v>
                </c:pt>
                <c:pt idx="105">
                  <c:v>0.38400000000000001</c:v>
                </c:pt>
                <c:pt idx="106">
                  <c:v>0.57299999999999995</c:v>
                </c:pt>
                <c:pt idx="107">
                  <c:v>0.64200000000000002</c:v>
                </c:pt>
                <c:pt idx="108">
                  <c:v>0.53800000000000003</c:v>
                </c:pt>
                <c:pt idx="109">
                  <c:v>0.318</c:v>
                </c:pt>
                <c:pt idx="110">
                  <c:v>0.39900000000000002</c:v>
                </c:pt>
                <c:pt idx="111">
                  <c:v>0.55100000000000005</c:v>
                </c:pt>
                <c:pt idx="112">
                  <c:v>0.51100000000000001</c:v>
                </c:pt>
                <c:pt idx="113">
                  <c:v>0.5</c:v>
                </c:pt>
                <c:pt idx="114">
                  <c:v>0.65700000000000003</c:v>
                </c:pt>
                <c:pt idx="115">
                  <c:v>0.41099999999999998</c:v>
                </c:pt>
                <c:pt idx="116">
                  <c:v>0.66700000000000004</c:v>
                </c:pt>
                <c:pt idx="117">
                  <c:v>0.85199999999999998</c:v>
                </c:pt>
                <c:pt idx="118">
                  <c:v>0.89400000000000002</c:v>
                </c:pt>
                <c:pt idx="119">
                  <c:v>0.752</c:v>
                </c:pt>
                <c:pt idx="120">
                  <c:v>0.625</c:v>
                </c:pt>
                <c:pt idx="121">
                  <c:v>0.86</c:v>
                </c:pt>
                <c:pt idx="122">
                  <c:v>0.78900000000000003</c:v>
                </c:pt>
                <c:pt idx="123">
                  <c:v>0.70099999999999996</c:v>
                </c:pt>
                <c:pt idx="124">
                  <c:v>0.78200000000000003</c:v>
                </c:pt>
                <c:pt idx="125">
                  <c:v>0.75</c:v>
                </c:pt>
                <c:pt idx="126">
                  <c:v>0.43</c:v>
                </c:pt>
                <c:pt idx="127">
                  <c:v>0.47699999999999998</c:v>
                </c:pt>
                <c:pt idx="128">
                  <c:v>0.57299999999999995</c:v>
                </c:pt>
                <c:pt idx="129">
                  <c:v>0.75</c:v>
                </c:pt>
                <c:pt idx="130">
                  <c:v>0.313</c:v>
                </c:pt>
                <c:pt idx="131">
                  <c:v>0.88500000000000001</c:v>
                </c:pt>
                <c:pt idx="132">
                  <c:v>0.46100000000000002</c:v>
                </c:pt>
                <c:pt idx="133">
                  <c:v>0.67700000000000005</c:v>
                </c:pt>
                <c:pt idx="134">
                  <c:v>0.52</c:v>
                </c:pt>
                <c:pt idx="135">
                  <c:v>0.56200000000000006</c:v>
                </c:pt>
                <c:pt idx="136">
                  <c:v>0.443</c:v>
                </c:pt>
                <c:pt idx="137">
                  <c:v>0.72799999999999998</c:v>
                </c:pt>
                <c:pt idx="138">
                  <c:v>0.68700000000000006</c:v>
                </c:pt>
                <c:pt idx="139">
                  <c:v>0.46300000000000002</c:v>
                </c:pt>
                <c:pt idx="140">
                  <c:v>0.80700000000000005</c:v>
                </c:pt>
                <c:pt idx="141">
                  <c:v>0.89100000000000001</c:v>
                </c:pt>
                <c:pt idx="142">
                  <c:v>0.89500000000000002</c:v>
                </c:pt>
                <c:pt idx="143">
                  <c:v>0.54</c:v>
                </c:pt>
                <c:pt idx="144">
                  <c:v>0.65100000000000002</c:v>
                </c:pt>
                <c:pt idx="145">
                  <c:v>0.63800000000000001</c:v>
                </c:pt>
                <c:pt idx="146">
                  <c:v>0.505</c:v>
                </c:pt>
                <c:pt idx="147">
                  <c:v>0.30099999999999999</c:v>
                </c:pt>
                <c:pt idx="148">
                  <c:v>0.65400000000000003</c:v>
                </c:pt>
                <c:pt idx="149">
                  <c:v>0.55800000000000005</c:v>
                </c:pt>
                <c:pt idx="150">
                  <c:v>0.63500000000000001</c:v>
                </c:pt>
                <c:pt idx="151">
                  <c:v>0.45300000000000001</c:v>
                </c:pt>
                <c:pt idx="152">
                  <c:v>0.59399999999999997</c:v>
                </c:pt>
                <c:pt idx="153">
                  <c:v>0.50700000000000001</c:v>
                </c:pt>
                <c:pt idx="154">
                  <c:v>0.79600000000000004</c:v>
                </c:pt>
                <c:pt idx="155">
                  <c:v>0.41099999999999998</c:v>
                </c:pt>
                <c:pt idx="156">
                  <c:v>0.71</c:v>
                </c:pt>
                <c:pt idx="157">
                  <c:v>0.38900000000000001</c:v>
                </c:pt>
                <c:pt idx="158">
                  <c:v>0.41499999999999998</c:v>
                </c:pt>
                <c:pt idx="159">
                  <c:v>0.57899999999999996</c:v>
                </c:pt>
                <c:pt idx="160">
                  <c:v>0.59699999999999998</c:v>
                </c:pt>
                <c:pt idx="161">
                  <c:v>0.28899999999999998</c:v>
                </c:pt>
                <c:pt idx="162">
                  <c:v>0.56799999999999995</c:v>
                </c:pt>
                <c:pt idx="163">
                  <c:v>0.76700000000000002</c:v>
                </c:pt>
                <c:pt idx="164">
                  <c:v>0.58799999999999997</c:v>
                </c:pt>
                <c:pt idx="165">
                  <c:v>0.26400000000000001</c:v>
                </c:pt>
                <c:pt idx="166">
                  <c:v>0.72299999999999998</c:v>
                </c:pt>
                <c:pt idx="167">
                  <c:v>0.78900000000000003</c:v>
                </c:pt>
                <c:pt idx="168">
                  <c:v>0.41</c:v>
                </c:pt>
                <c:pt idx="169">
                  <c:v>0.95899999999999996</c:v>
                </c:pt>
                <c:pt idx="170">
                  <c:v>0.54500000000000004</c:v>
                </c:pt>
                <c:pt idx="171">
                  <c:v>0.74</c:v>
                </c:pt>
                <c:pt idx="172">
                  <c:v>0.61899999999999999</c:v>
                </c:pt>
                <c:pt idx="173">
                  <c:v>0.56200000000000006</c:v>
                </c:pt>
                <c:pt idx="174">
                  <c:v>0.86899999999999999</c:v>
                </c:pt>
                <c:pt idx="175">
                  <c:v>0.59099999999999997</c:v>
                </c:pt>
                <c:pt idx="176">
                  <c:v>0.70199999999999996</c:v>
                </c:pt>
                <c:pt idx="177">
                  <c:v>0.56599999999999995</c:v>
                </c:pt>
                <c:pt idx="178">
                  <c:v>0.441</c:v>
                </c:pt>
                <c:pt idx="179">
                  <c:v>0.60499999999999998</c:v>
                </c:pt>
                <c:pt idx="180">
                  <c:v>0.92600000000000005</c:v>
                </c:pt>
                <c:pt idx="181">
                  <c:v>0.33</c:v>
                </c:pt>
                <c:pt idx="182">
                  <c:v>0.60199999999999998</c:v>
                </c:pt>
                <c:pt idx="183">
                  <c:v>0.95399999999999996</c:v>
                </c:pt>
                <c:pt idx="184">
                  <c:v>0.45500000000000002</c:v>
                </c:pt>
                <c:pt idx="185">
                  <c:v>0.46500000000000002</c:v>
                </c:pt>
                <c:pt idx="186">
                  <c:v>0.313</c:v>
                </c:pt>
                <c:pt idx="187">
                  <c:v>0.63200000000000001</c:v>
                </c:pt>
                <c:pt idx="188">
                  <c:v>0.91800000000000004</c:v>
                </c:pt>
                <c:pt idx="189">
                  <c:v>0.70899999999999996</c:v>
                </c:pt>
                <c:pt idx="190">
                  <c:v>0.44400000000000001</c:v>
                </c:pt>
                <c:pt idx="191">
                  <c:v>0.65600000000000003</c:v>
                </c:pt>
                <c:pt idx="192">
                  <c:v>0.66800000000000004</c:v>
                </c:pt>
                <c:pt idx="193">
                  <c:v>0.80600000000000005</c:v>
                </c:pt>
                <c:pt idx="194">
                  <c:v>0.56200000000000006</c:v>
                </c:pt>
                <c:pt idx="195">
                  <c:v>0.72699999999999998</c:v>
                </c:pt>
                <c:pt idx="196">
                  <c:v>0.56200000000000006</c:v>
                </c:pt>
                <c:pt idx="197">
                  <c:v>0.81599999999999995</c:v>
                </c:pt>
                <c:pt idx="198">
                  <c:v>0.38200000000000001</c:v>
                </c:pt>
                <c:pt idx="199">
                  <c:v>0.51800000000000002</c:v>
                </c:pt>
                <c:pt idx="200">
                  <c:v>0.626</c:v>
                </c:pt>
                <c:pt idx="201">
                  <c:v>0.59</c:v>
                </c:pt>
                <c:pt idx="202">
                  <c:v>0.8</c:v>
                </c:pt>
                <c:pt idx="203">
                  <c:v>0.71799999999999997</c:v>
                </c:pt>
                <c:pt idx="204">
                  <c:v>0.60199999999999998</c:v>
                </c:pt>
                <c:pt idx="205">
                  <c:v>0.85899999999999999</c:v>
                </c:pt>
                <c:pt idx="206">
                  <c:v>0.58799999999999997</c:v>
                </c:pt>
                <c:pt idx="207">
                  <c:v>0.78600000000000003</c:v>
                </c:pt>
                <c:pt idx="208">
                  <c:v>0.58199999999999996</c:v>
                </c:pt>
                <c:pt idx="209">
                  <c:v>0.71699999999999997</c:v>
                </c:pt>
                <c:pt idx="210">
                  <c:v>0.84299999999999997</c:v>
                </c:pt>
                <c:pt idx="211">
                  <c:v>0.81699999999999995</c:v>
                </c:pt>
                <c:pt idx="212">
                  <c:v>0.53200000000000003</c:v>
                </c:pt>
                <c:pt idx="213">
                  <c:v>0.192</c:v>
                </c:pt>
                <c:pt idx="214">
                  <c:v>0.622</c:v>
                </c:pt>
                <c:pt idx="215">
                  <c:v>0.53800000000000003</c:v>
                </c:pt>
                <c:pt idx="216">
                  <c:v>0.78600000000000003</c:v>
                </c:pt>
                <c:pt idx="217">
                  <c:v>0.69</c:v>
                </c:pt>
                <c:pt idx="218">
                  <c:v>0.38400000000000001</c:v>
                </c:pt>
                <c:pt idx="219">
                  <c:v>0.621</c:v>
                </c:pt>
                <c:pt idx="220">
                  <c:v>0.627</c:v>
                </c:pt>
                <c:pt idx="221">
                  <c:v>0.56299999999999994</c:v>
                </c:pt>
                <c:pt idx="222">
                  <c:v>0.65800000000000003</c:v>
                </c:pt>
                <c:pt idx="223">
                  <c:v>0.50700000000000001</c:v>
                </c:pt>
                <c:pt idx="224">
                  <c:v>0.66700000000000004</c:v>
                </c:pt>
                <c:pt idx="225">
                  <c:v>0.72599999999999998</c:v>
                </c:pt>
                <c:pt idx="226">
                  <c:v>0.30599999999999999</c:v>
                </c:pt>
                <c:pt idx="227">
                  <c:v>0.54900000000000004</c:v>
                </c:pt>
                <c:pt idx="228">
                  <c:v>0.94</c:v>
                </c:pt>
                <c:pt idx="229">
                  <c:v>0.70199999999999996</c:v>
                </c:pt>
                <c:pt idx="230">
                  <c:v>0.63</c:v>
                </c:pt>
                <c:pt idx="231">
                  <c:v>0.51600000000000001</c:v>
                </c:pt>
                <c:pt idx="232">
                  <c:v>0.65100000000000002</c:v>
                </c:pt>
                <c:pt idx="233">
                  <c:v>0.56299999999999994</c:v>
                </c:pt>
                <c:pt idx="234">
                  <c:v>0.97199999999999998</c:v>
                </c:pt>
                <c:pt idx="235">
                  <c:v>0.46100000000000002</c:v>
                </c:pt>
                <c:pt idx="236">
                  <c:v>0.84399999999999997</c:v>
                </c:pt>
                <c:pt idx="237">
                  <c:v>0.69699999999999995</c:v>
                </c:pt>
                <c:pt idx="238">
                  <c:v>0.876</c:v>
                </c:pt>
                <c:pt idx="239">
                  <c:v>0.58599999999999997</c:v>
                </c:pt>
                <c:pt idx="240">
                  <c:v>0.98799999999999999</c:v>
                </c:pt>
                <c:pt idx="241">
                  <c:v>0.92900000000000005</c:v>
                </c:pt>
                <c:pt idx="242">
                  <c:v>0.68600000000000005</c:v>
                </c:pt>
                <c:pt idx="243">
                  <c:v>0.35599999999999998</c:v>
                </c:pt>
                <c:pt idx="244">
                  <c:v>0.4</c:v>
                </c:pt>
                <c:pt idx="245">
                  <c:v>0.9</c:v>
                </c:pt>
                <c:pt idx="246">
                  <c:v>0.54900000000000004</c:v>
                </c:pt>
                <c:pt idx="247">
                  <c:v>0.89</c:v>
                </c:pt>
                <c:pt idx="248">
                  <c:v>0.65900000000000003</c:v>
                </c:pt>
                <c:pt idx="249">
                  <c:v>0.52</c:v>
                </c:pt>
                <c:pt idx="250">
                  <c:v>0.79200000000000004</c:v>
                </c:pt>
                <c:pt idx="251">
                  <c:v>0.48699999999999999</c:v>
                </c:pt>
                <c:pt idx="252">
                  <c:v>0.85699999999999998</c:v>
                </c:pt>
                <c:pt idx="253">
                  <c:v>0.39200000000000002</c:v>
                </c:pt>
                <c:pt idx="254">
                  <c:v>0.79600000000000004</c:v>
                </c:pt>
                <c:pt idx="255">
                  <c:v>0.94</c:v>
                </c:pt>
                <c:pt idx="256">
                  <c:v>0.46800000000000003</c:v>
                </c:pt>
                <c:pt idx="257">
                  <c:v>0.44800000000000001</c:v>
                </c:pt>
                <c:pt idx="258">
                  <c:v>0.46200000000000002</c:v>
                </c:pt>
                <c:pt idx="259">
                  <c:v>0.36899999999999999</c:v>
                </c:pt>
                <c:pt idx="260">
                  <c:v>0.77500000000000002</c:v>
                </c:pt>
                <c:pt idx="261">
                  <c:v>0.44900000000000001</c:v>
                </c:pt>
                <c:pt idx="262">
                  <c:v>0.28599999999999998</c:v>
                </c:pt>
                <c:pt idx="263">
                  <c:v>0.443</c:v>
                </c:pt>
                <c:pt idx="264">
                  <c:v>0.79800000000000004</c:v>
                </c:pt>
                <c:pt idx="265">
                  <c:v>0.9</c:v>
                </c:pt>
                <c:pt idx="266">
                  <c:v>0.96</c:v>
                </c:pt>
                <c:pt idx="267">
                  <c:v>0.73699999999999999</c:v>
                </c:pt>
                <c:pt idx="268">
                  <c:v>0.63700000000000001</c:v>
                </c:pt>
                <c:pt idx="269">
                  <c:v>0.91</c:v>
                </c:pt>
                <c:pt idx="270">
                  <c:v>0.30399999999999999</c:v>
                </c:pt>
                <c:pt idx="271">
                  <c:v>0.63200000000000001</c:v>
                </c:pt>
                <c:pt idx="272">
                  <c:v>0.93</c:v>
                </c:pt>
                <c:pt idx="273">
                  <c:v>0.47099999999999997</c:v>
                </c:pt>
                <c:pt idx="274">
                  <c:v>0.39100000000000001</c:v>
                </c:pt>
                <c:pt idx="275">
                  <c:v>0.44900000000000001</c:v>
                </c:pt>
                <c:pt idx="276">
                  <c:v>0.442</c:v>
                </c:pt>
                <c:pt idx="277">
                  <c:v>0.878</c:v>
                </c:pt>
                <c:pt idx="278">
                  <c:v>0.31900000000000001</c:v>
                </c:pt>
                <c:pt idx="279">
                  <c:v>0.65600000000000003</c:v>
                </c:pt>
                <c:pt idx="280">
                  <c:v>0.89600000000000002</c:v>
                </c:pt>
                <c:pt idx="281">
                  <c:v>0.59599999999999997</c:v>
                </c:pt>
                <c:pt idx="282">
                  <c:v>0.72399999999999998</c:v>
                </c:pt>
                <c:pt idx="283">
                  <c:v>0.69399999999999995</c:v>
                </c:pt>
                <c:pt idx="284">
                  <c:v>0.27100000000000002</c:v>
                </c:pt>
                <c:pt idx="285">
                  <c:v>0.77</c:v>
                </c:pt>
                <c:pt idx="286">
                  <c:v>0.39800000000000002</c:v>
                </c:pt>
                <c:pt idx="287">
                  <c:v>0.44600000000000001</c:v>
                </c:pt>
                <c:pt idx="288">
                  <c:v>0.69499999999999995</c:v>
                </c:pt>
                <c:pt idx="289">
                  <c:v>0.72199999999999998</c:v>
                </c:pt>
                <c:pt idx="290">
                  <c:v>0.748</c:v>
                </c:pt>
                <c:pt idx="291">
                  <c:v>0.92500000000000004</c:v>
                </c:pt>
                <c:pt idx="292">
                  <c:v>0.44600000000000001</c:v>
                </c:pt>
                <c:pt idx="293">
                  <c:v>0.97899999999999998</c:v>
                </c:pt>
                <c:pt idx="294">
                  <c:v>0.72399999999999998</c:v>
                </c:pt>
                <c:pt idx="295">
                  <c:v>0.76400000000000001</c:v>
                </c:pt>
                <c:pt idx="296">
                  <c:v>0.83699999999999997</c:v>
                </c:pt>
                <c:pt idx="297">
                  <c:v>0.88200000000000001</c:v>
                </c:pt>
                <c:pt idx="298">
                  <c:v>0.53400000000000003</c:v>
                </c:pt>
                <c:pt idx="299">
                  <c:v>0.68400000000000005</c:v>
                </c:pt>
                <c:pt idx="300">
                  <c:v>0.38</c:v>
                </c:pt>
                <c:pt idx="301">
                  <c:v>0.52300000000000002</c:v>
                </c:pt>
                <c:pt idx="302">
                  <c:v>0.89500000000000002</c:v>
                </c:pt>
                <c:pt idx="303">
                  <c:v>0.6</c:v>
                </c:pt>
                <c:pt idx="304">
                  <c:v>0.379</c:v>
                </c:pt>
                <c:pt idx="305">
                  <c:v>0.69399999999999995</c:v>
                </c:pt>
                <c:pt idx="306">
                  <c:v>0.67300000000000004</c:v>
                </c:pt>
                <c:pt idx="307">
                  <c:v>0.71099999999999997</c:v>
                </c:pt>
                <c:pt idx="308">
                  <c:v>0.85099999999999998</c:v>
                </c:pt>
                <c:pt idx="309">
                  <c:v>0.46500000000000002</c:v>
                </c:pt>
                <c:pt idx="310">
                  <c:v>0.38500000000000001</c:v>
                </c:pt>
                <c:pt idx="311">
                  <c:v>0.99199999999999999</c:v>
                </c:pt>
                <c:pt idx="312">
                  <c:v>0.52800000000000002</c:v>
                </c:pt>
                <c:pt idx="313">
                  <c:v>0.53500000000000003</c:v>
                </c:pt>
                <c:pt idx="314">
                  <c:v>0.38400000000000001</c:v>
                </c:pt>
                <c:pt idx="315">
                  <c:v>0.60799999999999998</c:v>
                </c:pt>
                <c:pt idx="316">
                  <c:v>0.65100000000000002</c:v>
                </c:pt>
                <c:pt idx="317">
                  <c:v>0.34799999999999998</c:v>
                </c:pt>
                <c:pt idx="318">
                  <c:v>0.89900000000000002</c:v>
                </c:pt>
                <c:pt idx="319">
                  <c:v>0.65900000000000003</c:v>
                </c:pt>
                <c:pt idx="320">
                  <c:v>0.91500000000000004</c:v>
                </c:pt>
                <c:pt idx="321">
                  <c:v>0.58799999999999997</c:v>
                </c:pt>
                <c:pt idx="322">
                  <c:v>0.747</c:v>
                </c:pt>
                <c:pt idx="323">
                  <c:v>0.76900000000000002</c:v>
                </c:pt>
                <c:pt idx="324">
                  <c:v>0.997</c:v>
                </c:pt>
                <c:pt idx="325">
                  <c:v>0.97399999999999998</c:v>
                </c:pt>
                <c:pt idx="326">
                  <c:v>0.61599999999999999</c:v>
                </c:pt>
                <c:pt idx="327">
                  <c:v>0.66300000000000003</c:v>
                </c:pt>
                <c:pt idx="328">
                  <c:v>0.89300000000000002</c:v>
                </c:pt>
                <c:pt idx="329">
                  <c:v>0.56599999999999995</c:v>
                </c:pt>
                <c:pt idx="330">
                  <c:v>0.77700000000000002</c:v>
                </c:pt>
                <c:pt idx="331">
                  <c:v>0.8</c:v>
                </c:pt>
                <c:pt idx="332">
                  <c:v>0.84699999999999998</c:v>
                </c:pt>
                <c:pt idx="333">
                  <c:v>0.78900000000000003</c:v>
                </c:pt>
                <c:pt idx="334">
                  <c:v>0.97099999999999997</c:v>
                </c:pt>
                <c:pt idx="335">
                  <c:v>0.372</c:v>
                </c:pt>
                <c:pt idx="336">
                  <c:v>0.628</c:v>
                </c:pt>
                <c:pt idx="337">
                  <c:v>0.878</c:v>
                </c:pt>
                <c:pt idx="338">
                  <c:v>0.69899999999999995</c:v>
                </c:pt>
                <c:pt idx="339">
                  <c:v>0.44900000000000001</c:v>
                </c:pt>
                <c:pt idx="340">
                  <c:v>0.80800000000000005</c:v>
                </c:pt>
                <c:pt idx="341">
                  <c:v>0.57799999999999996</c:v>
                </c:pt>
                <c:pt idx="342">
                  <c:v>0.78400000000000003</c:v>
                </c:pt>
                <c:pt idx="343">
                  <c:v>0.55100000000000005</c:v>
                </c:pt>
                <c:pt idx="344">
                  <c:v>0.82399999999999995</c:v>
                </c:pt>
                <c:pt idx="345">
                  <c:v>0.78800000000000003</c:v>
                </c:pt>
                <c:pt idx="346">
                  <c:v>0.878</c:v>
                </c:pt>
                <c:pt idx="347">
                  <c:v>0.55500000000000005</c:v>
                </c:pt>
                <c:pt idx="348">
                  <c:v>0.83599999999999997</c:v>
                </c:pt>
                <c:pt idx="349">
                  <c:v>0.6</c:v>
                </c:pt>
                <c:pt idx="350">
                  <c:v>0.876</c:v>
                </c:pt>
                <c:pt idx="351">
                  <c:v>0.495</c:v>
                </c:pt>
                <c:pt idx="352">
                  <c:v>0.71099999999999997</c:v>
                </c:pt>
                <c:pt idx="353">
                  <c:v>0.76700000000000002</c:v>
                </c:pt>
                <c:pt idx="354">
                  <c:v>0.75</c:v>
                </c:pt>
                <c:pt idx="355">
                  <c:v>0.60599999999999998</c:v>
                </c:pt>
                <c:pt idx="356">
                  <c:v>0.59199999999999997</c:v>
                </c:pt>
                <c:pt idx="357">
                  <c:v>0.63800000000000001</c:v>
                </c:pt>
                <c:pt idx="358">
                  <c:v>0.72699999999999998</c:v>
                </c:pt>
                <c:pt idx="359">
                  <c:v>0.38500000000000001</c:v>
                </c:pt>
                <c:pt idx="360">
                  <c:v>0.52600000000000002</c:v>
                </c:pt>
                <c:pt idx="361">
                  <c:v>0.87</c:v>
                </c:pt>
                <c:pt idx="362">
                  <c:v>0.57299999999999995</c:v>
                </c:pt>
                <c:pt idx="363">
                  <c:v>0.56899999999999995</c:v>
                </c:pt>
                <c:pt idx="364">
                  <c:v>0.314</c:v>
                </c:pt>
                <c:pt idx="365">
                  <c:v>0.60099999999999998</c:v>
                </c:pt>
                <c:pt idx="366">
                  <c:v>0.878</c:v>
                </c:pt>
                <c:pt idx="367">
                  <c:v>0.49199999999999999</c:v>
                </c:pt>
                <c:pt idx="368">
                  <c:v>0.45200000000000001</c:v>
                </c:pt>
                <c:pt idx="369">
                  <c:v>0.40899999999999997</c:v>
                </c:pt>
                <c:pt idx="370">
                  <c:v>0.89200000000000002</c:v>
                </c:pt>
                <c:pt idx="371">
                  <c:v>0.92900000000000005</c:v>
                </c:pt>
                <c:pt idx="372">
                  <c:v>1</c:v>
                </c:pt>
                <c:pt idx="373">
                  <c:v>1</c:v>
                </c:pt>
                <c:pt idx="374">
                  <c:v>0.90400000000000003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3-4B25-AB87-55D1229B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SAT 2400 by Burough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Graphs'!$AJ$88</c:f>
              <c:strCache>
                <c:ptCount val="1"/>
                <c:pt idx="0">
                  <c:v>Average of SAT 2400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Graphs'!$AI$89:$AI$93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'Exploratory Graphs'!$AJ$89:$AJ$93</c:f>
              <c:numCache>
                <c:formatCode>0</c:formatCode>
                <c:ptCount val="5"/>
                <c:pt idx="0">
                  <c:v>1202.7244897959183</c:v>
                </c:pt>
                <c:pt idx="1">
                  <c:v>1230.2568807339449</c:v>
                </c:pt>
                <c:pt idx="2">
                  <c:v>1340.1348314606741</c:v>
                </c:pt>
                <c:pt idx="3">
                  <c:v>1345.4782608695652</c:v>
                </c:pt>
                <c:pt idx="4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1-4681-87F4-8A8E43CE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86560"/>
        <c:axId val="264088176"/>
      </c:barChart>
      <c:catAx>
        <c:axId val="5501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8176"/>
        <c:crosses val="autoZero"/>
        <c:auto val="1"/>
        <c:lblAlgn val="ctr"/>
        <c:lblOffset val="100"/>
        <c:noMultiLvlLbl val="0"/>
      </c:catAx>
      <c:valAx>
        <c:axId val="264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Racial Breakdown of NYC High</a:t>
            </a:r>
            <a:r>
              <a:rPr lang="en-US" baseline="0"/>
              <a:t> Schools by Burough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'Exploratory Graphs'!$AJ$98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Graphs'!$AJ$99:$AJ$104</c:f>
              <c:numCache>
                <c:formatCode>0.0%</c:formatCode>
                <c:ptCount val="6"/>
                <c:pt idx="0">
                  <c:v>3.1214285714285694E-2</c:v>
                </c:pt>
                <c:pt idx="1">
                  <c:v>7.1770642201834836E-2</c:v>
                </c:pt>
                <c:pt idx="2">
                  <c:v>0.10108988764044943</c:v>
                </c:pt>
                <c:pt idx="3">
                  <c:v>0.11197101449275361</c:v>
                </c:pt>
                <c:pt idx="4">
                  <c:v>0.4577</c:v>
                </c:pt>
                <c:pt idx="5">
                  <c:v>8.581866666666671E-2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E75-9FCD-EA4296CC8C4F}"/>
            </c:ext>
          </c:extLst>
        </c:ser>
        <c:ser>
          <c:idx val="1"/>
          <c:order val="1"/>
          <c:tx>
            <c:strRef>
              <c:f>'Exploratory Graphs'!$AK$98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Graphs'!$AK$99:$AK$104</c:f>
              <c:numCache>
                <c:formatCode>0.0%</c:formatCode>
                <c:ptCount val="6"/>
                <c:pt idx="0">
                  <c:v>0.28974489795918368</c:v>
                </c:pt>
                <c:pt idx="1">
                  <c:v>0.54989908256880715</c:v>
                </c:pt>
                <c:pt idx="2">
                  <c:v>0.25425842696629208</c:v>
                </c:pt>
                <c:pt idx="3">
                  <c:v>0.28700000000000003</c:v>
                </c:pt>
                <c:pt idx="4">
                  <c:v>0.1678</c:v>
                </c:pt>
                <c:pt idx="5">
                  <c:v>0.35318400000000033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0-4E75-9FCD-EA4296CC8C4F}"/>
            </c:ext>
          </c:extLst>
        </c:ser>
        <c:ser>
          <c:idx val="2"/>
          <c:order val="2"/>
          <c:tx>
            <c:strRef>
              <c:f>'Exploratory Graphs'!$AL$98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Graphs'!$AL$99:$AL$104</c:f>
              <c:numCache>
                <c:formatCode>0.0%</c:formatCode>
                <c:ptCount val="6"/>
                <c:pt idx="0">
                  <c:v>0.62711224489795914</c:v>
                </c:pt>
                <c:pt idx="1">
                  <c:v>0.28790825688073401</c:v>
                </c:pt>
                <c:pt idx="2">
                  <c:v>0.51191011235955064</c:v>
                </c:pt>
                <c:pt idx="3">
                  <c:v>0.34369565217391312</c:v>
                </c:pt>
                <c:pt idx="4">
                  <c:v>0.25209999999999999</c:v>
                </c:pt>
                <c:pt idx="5">
                  <c:v>0.43902666666666634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0-4E75-9FCD-EA4296CC8C4F}"/>
            </c:ext>
          </c:extLst>
        </c:ser>
        <c:ser>
          <c:idx val="3"/>
          <c:order val="3"/>
          <c:tx>
            <c:strRef>
              <c:f>'Exploratory Graphs'!$AM$98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Graphs'!$AM$99:$AM$104</c:f>
              <c:numCache>
                <c:formatCode>0.0%</c:formatCode>
                <c:ptCount val="6"/>
                <c:pt idx="0">
                  <c:v>3.9051020408163252E-2</c:v>
                </c:pt>
                <c:pt idx="1">
                  <c:v>7.4477064220183437E-2</c:v>
                </c:pt>
                <c:pt idx="2">
                  <c:v>0.11173033707865168</c:v>
                </c:pt>
                <c:pt idx="3">
                  <c:v>0.23515942028985512</c:v>
                </c:pt>
                <c:pt idx="4">
                  <c:v>0.10740000000000001</c:v>
                </c:pt>
                <c:pt idx="5">
                  <c:v>0.10450399999999993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0-4E75-9FCD-EA4296CC8C4F}"/>
            </c:ext>
          </c:extLst>
        </c:ser>
        <c:ser>
          <c:idx val="4"/>
          <c:order val="4"/>
          <c:tx>
            <c:strRef>
              <c:f>'Exploratory Graphs'!$AN$98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Graphs'!$AN$99:$AN$104</c:f>
              <c:numCache>
                <c:formatCode>0.0%</c:formatCode>
                <c:ptCount val="6"/>
                <c:pt idx="0">
                  <c:v>1.2877551020408145E-2</c:v>
                </c:pt>
                <c:pt idx="1">
                  <c:v>1.594495412844036E-2</c:v>
                </c:pt>
                <c:pt idx="2">
                  <c:v>2.1011235955056166E-2</c:v>
                </c:pt>
                <c:pt idx="3">
                  <c:v>2.2173913043478245E-2</c:v>
                </c:pt>
                <c:pt idx="4">
                  <c:v>1.4999999999999991E-2</c:v>
                </c:pt>
                <c:pt idx="5">
                  <c:v>1.7466666666666662E-2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0-4E75-9FCD-EA4296CC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320384"/>
        <c:axId val="605114000"/>
      </c:barChart>
      <c:catAx>
        <c:axId val="5983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000"/>
        <c:crosses val="autoZero"/>
        <c:auto val="1"/>
        <c:lblAlgn val="ctr"/>
        <c:lblOffset val="100"/>
        <c:noMultiLvlLbl val="0"/>
      </c:catAx>
      <c:valAx>
        <c:axId val="6051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Racial 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Writing vs. Math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796205040071552E-3"/>
                  <c:y val="-3.8944045782814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4A5A-8B32-000E8047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Reading vs. Writing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174713127451495E-3"/>
                  <c:y val="-3.7779168109756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A-4844-AD20-5F2D76C5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52916964924831"/>
                  <c:y val="3.1912987316376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9-4AA8-8390-85F25FA882DF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9-4AA8-8390-85F25FA882DF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9-4AA8-8390-85F25FA882DF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2819732760678"/>
                  <c:y val="-5.0007832790534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9-4AA8-8390-85F25FA8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6-4143-8BA6-CBC8B51D8AD0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6-4143-8BA6-CBC8B51D8AD0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A6-4143-8BA6-CBC8B51D8AD0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A6-4143-8BA6-CBC8B51D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B-4C6E-B336-730FE24A37A2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B-4C6E-B336-730FE24A37A2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8B-4C6E-B336-730FE24A37A2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8B-4C6E-B336-730FE24A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0-44FF-9B67-EE2FB47D1F8C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0-44FF-9B67-EE2FB47D1F8C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0-44FF-9B67-EE2FB47D1F8C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0-44FF-9B67-EE2FB47D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"Science"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Data'!$C$2:$C$376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4-444E-8ADD-096CC4AD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Contains "Science"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"Math"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5-413C-9A55-00414F07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"Math"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_xlchart.v5.4</cx:nf>
      </cx:numDim>
    </cx:data>
  </cx:chartData>
  <cx:chart>
    <cx:title pos="t" align="ctr" overlay="0">
      <cx:tx>
        <cx:txData>
          <cx:v>Average SAT 2400 Score by ZIP Code: NYC High Schools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SAT 2400 Score by ZIP Code: NYC High Schools</a:t>
          </a:r>
        </a:p>
      </cx:txPr>
    </cx:title>
    <cx:plotArea>
      <cx:plotAreaRegion>
        <cx:series layoutId="regionMap" uniqueId="{688377B2-43BE-4D54-8498-B67372A82143}" formatIdx="0">
          <cx:tx>
            <cx:txData>
              <cx:f>_xlchart.v5.2</cx:f>
              <cx:v>Average of SAT 2400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1H3ZcttImvWrKHTdVGFfOtoTUaRkSZYsqyyVa6pvFLDMIsEFoEhwfYF5jo55jvlvZvq9/pMJZAKZ
AFwCmLRYjA5VW1RiOd+S357/eN78/XnSD+Ynm+kkWvz9efPudJgks7//9NPiedifBouzafg8jxfx
H8nZczz9Kf7jj/C5/9O3ebAOo8FPhqZbPz0Pg3nS35z+xz9wtUE/vo2fgySMo1+W/fn2c3+xnCSL
73xX+dXJLF4kwaQXf+u/O9U1TbNOT/pREibbx+0Mv8q/Pj35Sb5C6W4nEzxQsiTXsrQzV7N1zfJM
XBUf8/RkEkeD7OuOa51pumkamq/79OOxG98FU/Ysfzu5+539uvQ89GmCb9/m/cXiJPtv9g7puuDb
NIzOw0UyD5+Td6fkUs/xMkoIWAPg9u701yhM+t9OHpIg6S9Oq7CYAOMJ0MDy/vrk93g+Pj0JF3Ev
vU4K268PFJufRKrIYBWw0b0z27N9z0+R0TRdwEbXjDNL8wzfcqpBuQ1iPG0Nmb4LS7pSAubL/Snw
K2BlvDu9H8YR/jcoQZZeIWcLzjU5Uo/DICmjdPtzNUoSbOAp6TcF9pYx/bOvJIpatkLu9jTX8EGj
lIa4sMDd5pmve7btGESm8HEYvRh341lacTdfJ1As5W7hVyBidx5HmxPKq9sSIb/L+xSpnKL0QmWS
NmZ8yz5zbMO3NcMX8NLtM1t3Td/23RQuCETK3gJcvXkM/RKw716tEShmfLGA0rvTfwaDef9rCR7+
5yKrS8DczIN//yv8v/8qY3P1+c3ZXTONWqgaK3PPdB3T1jJ2x4Vldrd0x4MyT+nHb8zoh2dpxe58
nUS1xsqcYJEztFpl7lm+rWMn4xtZARuizG3T8F3L4MpHAKWdMidwvlqZX4XRsD+flXi8UpeLQPGl
8qZ3BOoczKiQv23XMHU942/ZWIE6hxljal5mrEB9ifoJz9KOv9m6ffmbYHEo/nYc29QcLTNXysaK
bpu+61hmyv+V0LTjcgLOq7n8fX8ZvNZgEdFiK4+RxzWuSkvbXWMd7uqO4ThOBXN7ru05vpcqb3wv
MbfWUnmzdfsyNwHhUMxtW7bhQEFzw0NS3haUgm6XDBKNvFs7rs5XSrgoMMRFoIJNPC2bJseguok7
WOPANGdr0wANTS/bf8umiecbLhRY+n3JEodeb6e62TqJio1Nk9Q1PoCfaWDbQuAAjkq2rYmq2yYu
uAvjBHYd/XCacAOFvGLmKPw8D76eXEzDeeor1xCv3vusvZIE389flyfnw+BryG5WMluqH0i007N4
AwP158nJQxB8C7dBcnK9mATRt7JY/Hzx9ha7xg0LBdrecA3PtNyU7d0KsdB8w0GIpo72fkuxyNZJ
dG0uFtRHZBRUaLEb9plmwdiD0qhSGbqhwxvVDMNkKoWpqlws8IqPQbgOIvZViVz1glBYK0GES876
4UkP8aZyREb4UopjsWeRZUBAML1Ame8ff3trvtehgWqBbLwd2J7pw9li7liZ723Tdm09C0vKThl5
ljZ8n6+TiEr4XvgVAjM3iOku2gRmUqRyUwiBmXg82YINZdu1cWwGu4Hj+obmeKBFwQaCtFi675qO
J++c6SvfhskQhnfzsExpuYDSu9Mv4QRXXS7K8NFvyBeSGBQeRZAEGTW+Xgbt9vGtRQGxYL4Ll3RK
Y1FwQU7D1PIIe4GuNAIPl9Z0rEwL8htzPae3tIzYOomijbcAgkXO7Aq3AETgDXisug63ln5Ey4gE
bRxd03Vb44pJAKWd4U9gqXZne2Um/89gmwyDCDuBzOU0+i8weMo1OVL/GYSLYEW94RKL//z2LJ5H
wxWwuAZ17/iZtke+RGZx3bBt18+tINm1ddpoe/BMtm5fFidY5IRTyOLUyrE8vtHJSSZq5ZCIl1+W
e/JyzKZobOgX1krgCCaM8B32ROFLieXZs0hML2KXXqC8E769fYNYASyxGiCbK3VkTG2LJGoFVoev
Z1mmp7u1IXijpUHP1gkUa5FPTZM+hzDozTOEKJFwM7OtTFQDtolUtKU5CPAyKnBlTt6t2p+sIVet
XV9/JQk3RQ6uiOZfxMG1XIXhTGTISegiV+2SPHguXDnbM9IdvkR7PEsr1c/XSXStMvT3yMASpPKN
QVUGluwKJBykE8OmgBd1ek0PeDmyR6TRF2YquKFYCGslwASNL3zXajvArYqIHfN2oCtMXLnQbJ5n
ZjZ+VZjH9jWYAakUcPHjGlBvmbhi6wTCtdgVCBY5nys0gGDjm44L7eBSE4uXHtGMLMpvDKMiI0ve
qqVxz1dKiFRF9R+H8XISjIckPC/ZOundJUtHBKm4+hjte5NnS/a37z3D1jzNy+tCCkqr4xKjxzc8
yACPcqYKirO3qbdS8hpbJxGzsQtLsDgUe3uebbgMGtm+J0VktqfB/YdOqAClHZcTWKpd2PuyC8uL
B17D4iJQfOkx8reukL9dJBcdO2PvNM/JNRXlb98HL2o5/0uk1FvyN1u3L38TLA7F3zBTfNNnUXga
zObY0BCNadgOKcOjnxKXk1dsx+X5SgkeJbpcQOzYdbnOo77763LXQhGJC5LRDwxyWZdjs9YRu0/p
WRF5axmr0RXFaggWB+F11EVavu4aqBZN3110YN0zzzF9mHkZcnlNCN/myCveh/3p2d9OrlHPjahh
Q0NdK19B4n16+bKSf1zOQ+QfJBWfPYRsxggAfowjPGoSn5zH86Act7l+82C8bpncGdqf+x3XQY2U
mWtyiftd1/EsjRUMy+4qeZY2lky+TiJnlbuKeup+1C4xRaHKheNDMA3C5wqqNs5LdUgVA8x1CECW
sqP6k28EHcs5QxrbQ41apjhkeyeFoDsPduGkqVyIayUIH2DzSHzP7iIwPrlIUXNcLoP5cvS//yrz
fPfz20fnTd50sD/PuxqqcrIADKKgksZH/Ylmm7BgM+eVbzVcrZleG55H8Ue2TiJYc+udKuIDhSwR
j3T0an1AQpaWjdgVUhf0I/N0+opqIpcErOorSfApilwSBss1xV8kcglTtFZ3NA/hOzZ6Q8z6YmPP
0slukRpK0Hey0d8ykq9n6yS6NhYLgkVOQYUxGxhCSGF4lmtmtahUb3JdD0MIyACWLJqVVxFyjUFe
cU9DqHQFCS4VhpAA4EMyD6ZfwygubwhHYAQZKnsCHd3FTi7tA2SDt0zbQDqeeQYCw6O3op3tw9dJ
FKyyffaoyUlzcWyXUFiTYxlnsHxQtO1mxauiX4AUrocYj+8jzkM/sqZIgXvoz7+2Kc8hoLO1EoAP
FzBUhN8hZP8h+IrKSlh9J6zpsmQescuJ5hHlsFyf3PYX43gVPJel4fPDm5tHlq1wH8D+7ujger7H
Sy6Bh+CH41pZbXrJIcaztDKP+DqBgup7CAUlpzKDhXiZa1cksBANNSzusrE9gb5u2/wVgZitleBS
nb8inJVLwRHnr6BzmEmyv4vgwSlGnVU5GuSB+x0HX1WqNg0P0ZL5630DgcDQaHukbwlEOTGVMr9h
Id9XX7pMUwLYZumH0SmXBbw94+eGISKKOFsrQCVV7wjftcvlivAdsSxoBnfNFMgC5iWgjiVrpKsw
k2zDw1/kxoBgJsHBdluJBF8nEK5FLpdgkTO9Qr8AMSDH8RDpd0ULiPjJuqOTRvzsIzM8fbdq77Yh
+3/nShJuivxkEc2/ip9scCN0f3lARNR1SeiPfkTS0+QYav3hOGRuQzl8ZLRMjrF1El0b+8kEi4PI
A5kgYoDxMUSE3IE7yCQrhoJOz0RXY/W2iQBz26xYvlLCpSordtOPTz4tv722wEFEqrD4GPO/eR2h
AhYnZei0TIXwuEhNyuIeOhtNluMsuQDI77dU+dk6iZTNWZwabsz3VajyweKOZtg65qyk4i9uh5TT
bQ9dy6QzHx+udpipQ6Fpl/8loL66yqHArFIyIL2E4OtijxYAKyw+Sk7nzpQCTkf60vAL5ZgFvUU5
HU1ZBuqXKTUr+i6MVjEgAJ6t25vThRyOWk5HpJ+8eRbGEfMkqU5HBZ9hpNhUcDpesSWn85USPCp0
ugDYUXM6YjAcVQWcbvmkCr9CmSO/S4LbKYuDzIL9Th6ijTLP10k0bKjMUxAOYq/Y/pmFGXYuklqp
MhexMawz10ensst6+KHrK6C5WCRxm0ZDiitfLIF0FcxHy2kQlGKVfIGgwGWQHoPJJIwqGjAvLt48
VqkZ3CTen6lRSuiSbiHB3kyNcHQYImmTErbCQmlZtWMoqtohIByEqWGhWI5jeL5dVtg2GmaR3uX4
50YJ3qqlquYrJQ6uUtVfwn40GA+DV9YXixgVFh+hUYJJHkw77M/VqL30DCNTSj4NX3BninTI6hiQ
gVx7HqEX1BK+aMfcfJ1EyqrE1OfweTiNo29t+sXJAxa5n066jGpHYDQuzkHTOGwSlCAzHxy7aMGs
Q7cJZmahxRjqvgK4Qr92+m2JnnXdVhS/wnIJRnWt4zKAR906bipsKyEKXYN3lZoqIlmp1seIBVu3
akdGmS3bStg6iaINTRkiskW+V2utQ+G7ni1thdRMd5DKxKBEmdvxNG21fr5SQqRS66Ple0U0f8mY
qXRFRYy+5IuPUOtrJvzmGi3RuP4GAxuJyZLydqksDeUIJmqvMKW0zhU1WwZd2DqJlM2ZW4ghqGRu
H+2BGIqAlrEqwac8rlvoEswHFXHLhrxcO8smXykBo4LHBajuh8E3Kh5HyOHwCxVyOHrEnbLWRggG
YQQMaqUffj9GQzxCGwcUHaLZOol+VebMHjlVAlBuyavMqWIqIsZEZHFG0TelnbEWEnNONhwUqIq2
DH17lhetUVF1hoywVkIvzXoqGweFWxXhO96cKqqWuL1Ysggb63pSP4PMNUsQCvYpMWRgvCKxmFUZ
5KVumUiQZ2kjEvk6iahVIrFP6RllVhZ+h0ioGgeF2jI0nGCTxJj69CMgh/7xM6QlfM32qisNUgDg
SSYRcUKbiYW0WILwKojisGTh8FuJ4RrKS7nSyNbK6v/L3dsHa1TOQIOCdz1MvhFoRs12+GIuJvUy
ijDNr7WbegY7O5uWJtGouUlDn5UxskqTxjtDhEYjgxAFNIgtY7quh3rj0j5I36qlLQM80pUSIips
GQEjckTDJgg7UOTlSskjmPGK/gXGZftrcU/H9oVxH1VWKeVrjDhAbXFm0pe3aLvVUD/U2tSzt0Df
PYvFBMKqMmxQTO86qJREVxm39wrBGRy6gN5jy3Zzu5NpA/ra/ASEZro7xYwvFlBqftqCAMy//2c5
/dqfBxVnsLz9cQuwqxUmS0EVhNTY2TllQ96H3sLum7lppUwSnqWd1cLWSWRTbLUQpPI9WaHVYmGI
JTY4lI5mmoDeiEd0DQ0H7yB2ozGRqAaOVak3Y3zCADUF80Q79CeDOZzPkt3CbiaZLSJEl/P4eRyU
1fwRFMQjuqtOzaPYyzdsRp0qtneQVMny4BU1Ama7cDzeIRWXCraXajqyUsKaI6MIFjljq7RiSGAG
zjsao0pWjIUhnmSMBFXypa2PvltLW+Z7GScJl/QOAhPDOAQcsql9BJaJltu/CiwTA0W5aM2v8pJS
i9vFUAMEhulHVjjAqF0PB1+3N8tSs/gAhjep2cWhKp40fomU7BIZ1kvzhFMs1NTqElSrryThpahW
N+1pYyj+/NcYN48R6OpUNwaxoM7CyntWC6YmzaTCAUPxRFbexfcMZnLiWdpYLJiNk62T6FplseyX
SSVg5bpddSaVHI2GjmAdbnuVJtEdFPxiB/ARGqnW8xQIbnY3M11SFPliCcpmJ6RRpspxupmH//5/
5V3g7e11TPBV6J+6ONcOfZrC3ky1v4N0IKIxKU35DRnX4xlacT1fJ5GqcdiFYJATS63BguFN0PJG
ZeSVRF8MRA4Rgak7NopA085uyVdK8FTFYG6CxbZklFdaMyJW6bojtG5QRKtOq8NXchFXyZWOoNWR
KcX8VZyPlHlbvBWK8TeepRV/83USAZvyN8XiIPxNgis4PgXH21ZO10dwxU8TRqXgIn03rmsbKmpx
sYROM0UtYcMWyxz99poaWx5XnPvb645vYk42U0qiN5VqbBQHwFZJt1nZTiHP0oaj83USzarslH3y
QYI+VxhZMZ0zzFK2MXg8Sx6LNY8dBBNtOqaAm5SZDkjf/OfoWzBZLsIAEZJZQAaGNWP8uqtIaPLb
lKcT9HD8066k6LOHEfxWcq/irvjzZNB/xrlXi7IZc/Hw5nkjy+Fad3/hwDmAGnRalg0tx1884rpZ
bA4dl0qm7vEsbYQDufVsnUTOKuGg0fFWtZAUqXwzUBVmJyO1MZAAURhRmaQjtVFD5+H0TPIphWbo
a7ctHCCQsbUSbGlqX13hAOGwHLf06mVZOIJzFiwHwYwaxdK4cAAhHdR8aKwqpGTak5naHulaSD/s
xrkstAvs4B1SGZKIqloWhLCPSllwUGDkp/2cPPBOZQFnbOKEKU4hASjGyTXEqy2fIWCxtRJgyqVA
QOyIpcDweJRx/x0Bs/nQ9gEjVjD8ycmRFjYCFu7hN2RExTO02gn4OomYTQ1/ikGusxQ6tiR+6Zto
1sv6TqXyUZJiQo2dg7yqrBE69OXu4/T4yYacLi6W0PntY9ne+TRZ7BJyMpwUqGf3F0wejVy+qOT5
atkduL99c4sH7UYM2v35G0Eb28L57am5X8HnPuZzQ2ul3/MbMz7Hs7Tic75OomSVlt8vbEnAygVB
ddiSNoCgiAa+Lt8HC5qCNIAg5osJV3WVGRSIQidHQ7GQl0twKm0EEYA84kYQRGPAxzVANjaDXKRq
LBwNnpKXWoJ8W6f+MurB0ZmcR0HSG2cCQp6ljYDk6ySKVgnIHmOLKVSyjmvcBtVxzjyNznLNnONU
6DhOpo9gp+maOIiS65kKmB6DaNfqJE0Kcr5aguw8mJ/0FzgAeRKQUkzhW1QmXE/wxcnHJSb3hbMA
E5KlDSO/rrBlpFyWa5b0Lh12FxnTx3+++b6B6fPqxAJzSA3NZ+eOiJ4fEQtSFvud/ig8SxuxgKec
rROoqHx0H0EqJ60q74CM8sZ54+iGksY4kRnejo/x58gXpHqGh7DZRktfnE3XrtFt9V4CQGNrJeBe
O8ObIF/E5OF//zs+uQ+Wk4qhrW8/xRv+FkdQgY2E2AZOks3HFhR2eLoFoMwQxeCZBVAOmeqtkgDk
HVIZkUhWtQXsETIlSAm8rqqEHkMPMLgHH1ZBL26eZOgBhkDbOGacqSW2adI35/MHmnF7ChtfLGHX
dNoB5aMcnWOedgAeZTgqYHmcjEoL5ak6ohzCd3NazYAOQd1kfeHc3GLaCs/SSr3zdRLZqlh+T7dA
cPeUuwXamWXZOJgXUz/oh96NI2gSJ9mCZZmn4AXkfh3PkSPo15KzTtFT+PhiCcObbbjKYqKShcNX
CAYOtikBI7K+HPX89ec3t2tgVtYi1djctzGNFQPkKotQKOOjAtGHQ1znD+stGZ+tk4imnvEJWLlC
U834JC0M1QDbrzJljjIeS0fa2CZTJcinHFAgQLTNDoMTCoslKFmCV2J+fi+J+UWcbibxv/+VwJG4
xrHi4f/9V1kQjiJPzG2P/XcAF/NuyFD6qrAGNXowAMFBcyETPb53txsJAm+ivgZZoCRctj2sHXEe
CCx7VdYObRhEOEbXK0thacMgxoSgWFbOAKSvzvv3mpo7BDe+WEDq3WnDVkGwT64ajrdVEIM3GNft
z+cYyKejSC3jc9FEpXxu6GQIfa7OhMAFun3aBUD5OoliVQqf+p/tUr4EqZykqhxZaHn0vZo4qCSD
RYwbo/jHw7EMKJuStUMKF1e5zVhdWiwB10y9UxbKgbkPF8E8XoVRcIyKHS/OLWwFDG/rMEtxEmH6
IfzBDVPK8NBgaGvOFb/M8K0CmuQdXu3N7sPwlBVZIboqhic1DvD/0WVSCVua3rUMxAE4oZhBT9+b
pWgbMzwwY2slfled3iUslgvEEad3LUehuU8OmvIwSLpOGKDHMGO3Xvs77cx9vMOPEAaCVE5TlcKA
XdPCYGJuxBd0CBUGy7J0Lx9ZxIWBvDdj6KbCUFx7YGEQgTtmYbAVmvxot9XJBK9UGOSgD4qdMSmE
TLxIvy9Xv9mZBd+UsGydRFTVppBg3aoUBowmxumc1NLiOymVAkRQEOaBTSlvoQCqrRQQsNhaCbCU
T9XVvRHeytXHMUuBy5lRgX2E+cTEJ0i5vOwQeJgfpSOdmX5ftnDdVgXS4JNsnURUxVJAkMppqlIK
9pwhhbdnbN1UfxDk2FoJPdUiIcJ3zCKR118pEAnLw8AF9F/TDzUUuaIjLgN2BNNCaTw3B2R917Is
2v4hZdEEqcOIBNkYED3gsMhWEg7+wtgWOR4EV6lQ29xUGIprDywMInDHKwyYTKHQZXAxfgEzkzJm
pxa2IAyopcMMDt5hI23+5FnapMbydRJRq/aHPeKjBClBGFTFRzGaBEVSCCgzZ0pUI6gbtXzUQPg5
qXhEmSDGxoQ0E4cUNbZWQK7NTBIRGz7RRK71OYKpJKjcZ4ynRv2jwyPrBKBGocDxcKK9/JgaOZtP
Jke24fh8nUA39bU+BwmRkogRDnSApsh3RVn946xOHGJVVv8EL2bPNOP3FDO2VsItVdDq3IN0vioL
tR2z+s+n9e4vDDjWAHFvFjCS3QM0BuCMH01jgXEuhVyZaa3aYkix3asjRnuof4LUQdQ/SY+hmRod
MJWnO9L0mIFYG85BYYpLgIxnuJoJRIobXyxJRMP0mIDNEafHHB6E3p/dodhxSHPa+i8ofTQzYTqq
mRn9/I55pK9lmsD5IWkCApHA59GmnPlpXAdNlL6HFK/rVgSDSL8Qi51V6PxCpL8Zi0PnF9ZKHK5c
5wu4Ha/OBygqA6NkvJVr5DX+hZ2c+r8YfoKDzDOfQNb55FlaGkDZOomoVSY/jeS0yxETpA4mCwgo
ZyOPRE+JxkfReYRJ+mkWoRo1cNg6aNwtnyLO1kroKRcJAb6jFglumivYF+Dj2j4mKacfwkHC9oCQ
EEbWwhiiHx6ezbeHVjXRIOzra6L3EQma/GCmrdIoqQae5+e8CbClWWQfY7Bye1XAizF04/0BmLG1
hxYGAbjjFQZ070Af1QDZuGjUJd2wNnOQqZkoCINvoDZAc2qEgTxLm/0hXycRlewPUpXj98Z2pljk
O4DKZmGce6hjNBj1iYgjTM0Hjg099xB9xCbLOcp2UfqKvJi/hl415dDSYgmkpp0AlGFykI64EwDv
rdD2wfgrtLDaVK454dLCOAwlxzhaJkbMXcPdW3JzvbXTjJuFDVkhN5M2RwOzZtHsIyhu2t6IrDnM
/jTYI9syhCJEBbdubxRWS4x8sPZGAcajb2+Ep89h39+8QRwaB3+Y9aUQPubCeegLox+wQ6qamAzg
WVrJAF8n0bjK4t8nygOkclUG80ZVkJ9MySK6HhNQso8gKGRKFo7Mc1kKAIdTVyLHx1i1n5YF/MtX
kVDlf1BuCm40LUtA86inZUFIOK8qEBIcK4Khtll+U/Tv6A6Bea6YNl8zHJE8S0sheX2IaB8hoUq+
4AOoFBJTx5h+PcuoSHsrhMTBgBUcgZBql5xkuXoBApx72wtJ5VUOJCQCmscuJLxkS4GQECrabEqW
RGpaO2GZJppCUlrzLSwndavaCQjX62sn9hESuXZClZDQdhpoDkynSXcSEbk0X4CSExin5S0Er85D
/g19BoobXyzJQsN8gYDN0eYLEHZQOBcCmgsHIuu0ykx0FxD2gNLLaojkgBB5iHabAVsnkUqxxUQg
OojF1NFxyDZmQpA52ZUmk4uOSthTGEKTl19JxiaB4L4/XzJBKCmtOgeZgp6ulOC7fg7KRtE9bZF5
7p/Ef5zQP5DcsvRKQh9lylw5co9B0j/51sdg65NeMAsnE9xGLp+4v3jrlmI8NdcqJTCbR4d03XZx
pFSq4SvMJDRZ4pSInPwyeVv6Enq2TiKtaskAUjl9FfoSdHwEBlCiSqJqByCxI6TZPRxgz4GtAK5t
7Agc8LcTvliCsGnsiLJTDtIxx44Mlc30SIq5Ppq9RScQRo+vm5gdZOVNlzLl2gVE8fDpJiLRSzXL
Uxk+gGdAWB7uMfowRGuH8jriS0h/cFGoQIyza/pdSXPVbwOAjS+WsGvO6wI6x83rKp1hFzMxTVYP
QZWiaP+YxFr1s4bZcpGL3tIZZusksqlmecF9U6zlESHAwS6ZiyQqC8L5GEfuU7OS6Hm+L3MHiQDA
mbcx5xcXSxA253wBpOPmfM6AJS3R2L7BsWwOPY2R7sMUA5HzsQVgUkQWzaggYKuTj2Cjvf7koz08
XPHYI9Wcj2Ms7WrDn3A+TEYYOHVJBQpAe84Henzx3pwPdvqr2Dfc9VTA+TjayLXJuBvyEfdsGgDF
SY44YbZ+027VKgbOf32r2D6cD6RyoirmfNSB8mN10jlTXGdQawdNeKi4Si37CpUBADjzNtb5xcV7
c74A0nHrfJ6qVcD5Hqx3jDxMCVTh02JkLnbtvGJONlfb5YhRLv9DDHwh9amY8zFVCUq9co4EtXZw
yAyduE11Cgvp5NYOAGjP+cXFe3O+ANJxcz6Myhot0dzawQHKqELLmuBFa5XqfCS8cIxMtifwzSYn
YMt4vv5D4vk6faEDubZQ+aQDLNUZop1ION8i6UK0XtNPhc4HAO05v7h4b84XQDpqzjdUhvYtjDpH
VUT2kYI65EgME92ufNorEznO+UbLCD9bJ5FNsYdLkDqItUOmPpMTkE2/UP1frJbF8GcDx+gRW5GL
hrRdEgjYAOcaRVYb3CmulSB87fBntFEK6DwEURIvypH77ue3j9yTk3dqIGqu630NdGOzKiusHJzu
jNPysgA0NJpMtpaRe+OHRO7TM4oOoOtJqy+yfQZmnae6QtwlaasvrBzDzHQ9gK0AjnXt1hCznt8B
Hlsr8Hubjl8wU0EpHHHHL0SU89/+5r3to0Qdgfsq8qVGjoGxiGziednIMVoGM9k6gW7VHb97OLYE
qQJV1ZW/EcZHsQesnCyzIYYE6NlI0PGYFs/3UJnxARxj3saMX1grANiG8UWIjpvxOf/tz/gOEu0a
/C9uhBY3apK4gtrCISaZYHCHOrdxWkZ0jB8S0TGEYIVCvxaM7/jo7LWrTwMmjE+mYmCv5MDKjA8A
WjN+Ye3ejC9CdNyMz/lPAeNbCNKT4lz6qTB1bBenmRP3UCZcy0iO8UMiOemR9AeycaDpcXx7Fp6n
CjOPYZIJ/9AVbIssHfuI/RoAtOb4wtq9OV6I43SPm+N5g9D+HI8IDc7CzjbqquA9jncEbbMSf77H
5Kq+5SAH44cMcjBoF9oBGB8n3qHxAU1d7MxAaiLnjI/qZXA9CeTU2jgAoPWJd5AbcbnA/u9O1Z14
R+5UtBOP+cQ7mCRMMe8vGJhwgpNJWC+TqNeo8Y9GRsyQzmyksvNmtozzsHUSRRXHeQhSBzH+0zgP
Kv2QuKrcRRHnQWEP6jwrSpbJu7cN8BTXSti9PsAjwnLMAZ4cPQWs7mKMvVmYdS6Y+whpIhxt+FYF
j7eM7Jg/JLJDIDoMj5NqZdQwYQIquQPX+h1SpawjscVPki3vl+TV21Up5ysl9lZXpSwiRtg/DAYV
R9sdQ22yydlRgQDYtonAc15aLhCVCICJM66RyqUfhDMk699sWajJ1kkEVa3rqR9zACOI+LukzUGU
AuLmYoQ27P7Mz+WE4kYjee+2Rn9xrYBbi/gO4aGChjhqoz8fI6+A36HwcRZzlmgRyUdtG1QsIDCd
0Y/71zn9WgY2zWydQDflgU2CVIGq6gKb1OjXkPRGdy/9SBF9YvTj6FKEjdOvuZsmALeH0U/wKyyX
YFRp9IsYHrfRz/lTgWCQXnakKXl8TtgIyOx/1Daz6J5fsbu3DAOZPyQMRKZUHEww0LmD0m5aAckN
IkyCs9DWhRxJxR6AVy7wctMwP0GssPyQoiCgdtyiwAOT+4sCLeNH15Fk4UIGMJ4BhxumIlJRiW62
LO1h6yRSqjaGqM4+gDFENgc0dqKoLUtrSVkvIgoe6X7A7iSbj0CswMuNRUFcLuGndFcQwPsShPOg
XP5w+/j25Q/5Ycr7CwKqmzUc8ZYH8uQ9AeeIGcXydZm6rWa8YWb+62e87ZEFJkgdbE/wPBzvy4oA
K+TB9VA9W2El4c33kQdx+SHlQQDvmLcGKB6mdvaXCHTpOqhaybJkZfcBZ8Ng9jMLfZf0HZ6lVZM7
XydRtGqH+GXZ70eLNpNAsbfRPY9tEemVymqu8Vhc0taIwBCcgyyZQp1Pbivp3hlxmXEWRhmwE4LY
w7r/rd94CKhuCosl6B6S+Hk8jCdTjpTwB3Cp+V+Uhumx5xE73cntihqlsF7ucH+4ePONAnaMQrFA
xQQm4ObOn7RReAYKHNH8WOMc4llaisXrqyb2EgtAle8UysSCJgzQ244QW7XbhYQBjCYU1brc0WP+
NIWsZcJAWCtwPZj+vsTt7C4StxP+yUF5+N//jjFz5RkWQL+sMY6gLtQkEwxr7MvGdaE4CQnDoFlf
lxgLIVEkHPyA07FZeSMXtJx47QwjvMOru1/24ndhc1fG73QbQPGbXT1Wj2wDmBeAafN1LQDQsACA
ad8aYtbVhYqLZbY/xG4goHjku4HK42Jc7AUmJnMQ/cA3eSoWGABEDsfgMSbRXzDbnROj83USUYl1
JE2o+e4YXFynqNIUDg7V3TPMqfLROZRvgQVsfOcMA3DR/4ICOfopq3sCzcdtEE2Dea0aq+V8YbEE
0u9BNIijk8/9QRjDxBK+hRF0F8+T4Un2R+fhIpmHz0kJVv5k0h4hAno1DdZft+Xd4ePHt7eGHJVO
ggU+t4nzTD6irUvFAIdrW27uqPNtwWnpHbB1AvHS5EIz/hfsV4X8TzU/OgJMVFylH0E3EM0Pz8DF
8S/8a0k1nJB3bK35i4slkLheVugHEGYqmEZsbylz/jH4AeRol5qttLldhJiG6zMqVmwAiKBi2nfm
BZa9PaelH8DWSbRtvgEINq1CAaCmPg4JMREm5Sxe2AE6pDbIxwaErhlGjlwtABVmhNdQql71F9ZK
6Lze1E9P/2FhgeM39VUe/UK6mHB+S6aYKk19A5N/Mpau2Ljb5cVMdmSMRLTmLC3kcBSyNNXpLmI2
5HzrAitTZY7OIRcloGwDLClzgNJemRcWS+gcRJkLAPI7HKkyBy1qVERzZY5iLhxjyqI2ApGJGeOh
p9VC/2NKZb6L5GqrXTbMdLJ1Em1VxzodyrZMqal1chHn5CcEIsgvS4drIRKabQOlHIB5QgBoLx2F
xRKCnHdVmjoCivwORyodsEiUSQdG8WEOT+0AFEz4IPn/Wiqzc4xqnqd+Q/8xISBHCF4okw6cD0D6
Rn14SHxzKEgHOR8AmJHkWPo1qaqQNg8C3N6jz83qq0gCw29T9osbnA+AewnuQABvO35Z9ssycvHw
9o6wy61yBdkylMKjlaDsB3iuhxH3rDeqvHW47arsTLZOomNjo4mAkDtwzY2mn543fx/049v4OUgQ
Vln8xz+k30Cg5tvP/cVyklBJL/zxn311IsVYXA6fAoIZmM6CIS2p8FEQhAAeqGbjNKd8Hq8km25L
/42t25tuwOKvQjdPJd00WBSwxtLdpkLe8IWDPgdOV4luXku6sXX70o1gsQ/dRHE7mUDqkuW3/rtT
6qToOKKEVCwWNhripFg2zhsunbSHrDF5q9b2V3GxBAu3jhTaXyJy/A7lveUIQk2WyqHqaN0EvxtZ
4rSsqlzThu+CWgz6KQVV8CytUs58nUTbplsMxeIgLI/WBCRfcPYmMu7s3Qucjx4Fz4aWL85xErUB
fcWWPQrCWgmih4vPZTvqPv62jILVZNQ/qc0usGcRNz4JwYcpakTm/dViHJzcB5MgGlcU6H1+eHMD
C52xzKTdf792fAyiw4T1zMsQVFyaaYAt7dnZfs5jA8xFx7O0FIJsnUTh5kIALA4iBND7pAsZQ0Yr
Oz3ItDkErjCRom4oMYWm7bQ5cbEEUtOp0pRhcpCOedqcpUMPp8pEAW+jn9BAfClVYhUK3sbYafgR
Ke9X8HY7HwLvUFtj0SSZRrHIydbch/ieTWOBrTGpJguwitiAt3H+HtIsrPq0FGGir9iet4EPX7w3
b9NnZ0G44+ZtHttXwNue5YF3s65KGkIT/SyQ13WtLOnAHYVcb7dLKmBqgyLeFmLiqnmb8C4bRCOW
2BK9jR4lTAHmm6iACefLGiVUF1WjwPDFezO1gM5xMzXXmwqY2sWoep85mSLhaL4Ag9DJSUhcoctm
Z7t8gfWdwbjNFDaVQ6aLVDM1WsF4c6SYEqAKG4cY2UY+E7oCGs6ejXkbuPLFe/O2ANJx8zbiIDVY
Nc6FkbI1zHXO2uQreJsEV3R26m2Fws6i9jXPU6+X6qP9zXhbCEGr5W3Y0ZBpL0toicEnEmfBhAEk
QrK9rmyMnOh4x5bhFktYLPE2D4YoC7eQ2xUdFn6H4wy3qBwI6upEe1s5FQshBeppwl7BET65tyVp
MDbYs6kAsHUSbRt7muLIT4UCgHAL3BQD7SuVNfwk3IJCcZxvlH9dAQ0LcbSBh62VIFIdbhER/MuE
W8gAwBpUG+8CpMqHHNPJLRhZCDAYB0HJrMi3vAuwkYc1z1O7C7B1EoWbC4FgmKoVAsfAvEOXuaQ0
rsNdGggBYLMwU4zRglvtewxBxPWwcfTnX0NE+gRoms9DwbWKir0bzINRf1Ux/+cYIogGh3F/o93F
BHPHZIOeRcOU6nWUOWBkSmb4VLB0S6PdyNYJdGtesowgX5FualkatW2YAQi+pp8SS5O5YEgw8JBX
ztN4N8aXjUW9sFbApg1PC9gcN0+rnGmF2hLXBWNX0Y3yNCZXYlhxRle+P3D6sdlUTWnH1gl0q57x
kxbUcMO0kS0vjm76EEyDkBzWLPeYNu7ShSWDs9axuxXy+4UNjlgyFnxY6IOSFi9OpmqDGpMWCTnV
JoyIHDNhjlTLK5165XtIFelZMlSMF1OJ8DACEbGbMmFbBtEbjLvaSxSE8LFaUcDgRwdV2FWpNYiC
a+ho8XSyFCsCAinb5zoEwDGubiwRhbWCRLTYA8RpVh8nARrp41XwXNYXR2DZ4BBYBuT+lg1p0bVN
t34XQJ+pi95BdkdGOjxEq6QoXyeQrLlJQ0E4SOIIM6ngv5hoPcuYWjT3cKwkpvTjp5On8QRQHoNw
HTQfw0CBYWslcPDrWT886YXJtmzDC19KWyS7nlgTIGGXXqDM6o+/vXkZgOPzytb9Wd1G5J10FKYG
D2SosG0T9Y4Bnx6Ck6z5tMzx7foO8Q5K0kkUiwNyPKa4m4zlBWxSjkcnJrJtqUhUQsN4raEep/Cw
tYfme6Hj8Kj4XhJcqQNbwEVPtWURZ+F7KrViXhylteIvCsV/lnGGNgsDJ6tRR4iHI8iwYjJjwEJl
TGX1QO5G1j9KdbAmXyk8+Gt2gdfa71Il8Z/UFkt/XSgu5sidB0lwgXnHyfbV3zLQpaVCoE0AgMnV
9bd3pyAI6Qv/qXgRwXzKQUzhLyzqB4vk3WnH1VHEpiN0gYMIUP6E4zZPT9b99Cv/DNEKTDS2fBxX
qCEsdXoSkSb2d6cW9j8MGYLfh+H26MQkrZaLeEm/0s5QSGIiiosJ7baPI99O2ePdx5MtOuQ5XNm/
T6Ll9D4Oo2Tx7pTUNc7SPyPPiuS1jQEImHMBH9OG6e1g5PzsOfgcRgPy13/TV87LStMG8fVWG0w+
rbRJ8vnJiLuj5bC7Xk535zv9adfb+lZvOXj6w3bGg6vdZO2dF0CregrogNJTYGKrBpiAhe4hd1F8
itVC6+xePD26jib+y/uZ/fSw8qcfd6utfmfvzOn77XT+ce64vdXQ6DoDvXMxsJM/tpvZ8HJo70Zd
y5jPu99/JBKdkR8JkzINAykjHCUJxSs+0rxjGu7M06JrYztbdceTTnKuLXd6bzJxv02TkXY/2Syv
XuJFcmmag6/oKI97S5wtf657RjeyO5+fIte9WEbr5SWG3DzhAtNR1/V3416kGXbP1Trry5n5ovfc
OBlceLMn+zx251ed9eJqbehPHzqDza/ffyMd9qL8RraG4Ca6nlHRoVsSyC8dbbGJF/PoWvN32o3p
bvQLbxjPL2bhU8+c+daV8TQPLxfjjXGlz6zL8XTZXZg9J05mt94megxj1/gUGd5vT8gOX/zJs4HV
S88GRjfRa0GEhPB7kQGSRTKarz13ep0M1p+f1s752tQm17HmbC8HOPiwu/CHcW9rvvxu+8vkw8Q2
pl1j/XI9cYabnvk03n2adj4NtO2fPleJMdHnDPULGUG0AYQimBbEY6R1NjNjMfevrPH1SxK5PVNb
Dnt2ZzvvzvToNrGT7naY+Bc7PRpdGoP1l9l0HZ/H0cumu7N3+sfpavgnjEmGAYlQIXWFRh3kcUgZ
veGRRy480naha7vB02Z1ZY709Xt79NS5cebTC83wOh/9STh/mDx9HBvm4JeX9WT0GOnOxdbeDHs7
ywnfT+erTVd7mm3uIit2u/GqszxfbSbWh605uI7infbbfD3ouqun+cedOdl1J17H7dlj69HZbvRb
Z6V9sJbW+0gfzT/qm08jnJx4venEdnc3M3bn4aZzsfU25sXqafs1XkarntfxN+8XcXxrLdxVdz5b
XNtm/PswSYzuZmFOupORfmV2Fnfmet55H8fz7d08Ove22z/C0YtxoQ2d5fnGna3OXSvadJPlZnPh
+PPwfOfv1t11tF6dbw3v8fucaKCgpgywruP3kHuNhJgkgKOp7w1G02R5ZayXXceYxnfm4OnmJfL9
G2Nkzq9HL4NRd/zire43T5u7TWTtbnbjKLofDaP7znIz7DpJZ3we6Z3Bjb+a9+dTd/t++wKAtstv
62GMd9++PN2Mn3ZPN8Mn93n2Mgovw3DrA1/jHCdfrc8dtzP7/SkZ94ZDz+9NNsbiMn4y3A9rw7of
e8ajvx2urocLV7vrzPGD/r+xPxh8SJzl/cp3XnrmcOtcLDr68BP9MRn6d/qTF1+vY/3pYunEN+4i
+gwyLu8myWZztUhs/XFlRdtfhk+fNl13eR8lU/1SG+/0x91i2Rsv5sNP/mj20l1vtc4FmGd3vhic
O0Y86dnJdHQ50+x5T9dng54dL17eD7FNXc+i0bVl7cYfE382/mjYX7dLIzrfbPTBR2My1N7vdsvJ
NTa4c81Zjt5DuMOeZszHV8Ptwrp11oPz0e1Yj5Nbx8PTJy+T8KMeLnpTYzD4ZTr6bdtZLK+wtS26
Q323vYnmK/0uCrtGZ7u9Qy3tvWe/dM5Xs7l3rhuRf7sevsyvLTt2P0y0jdvV45l+Hc/Ho/NEm666
a2sb3+jectt1huHidhn6vVGy237oDK3N7WIyez+ZLs2r8eIpiFarX71Z7H2gNHImw3nvZWjq5+56
kbzHOInf7aGvfxi8TCbdzdq2b0dJfG1OO3eDWRJduJ2Je4td9dp/ccNf3MS7mSZT83aoj8Nfnjqr
8Bdt5A+7sfZyZ87jl8tO50V/WEbuEzSzF/WcjfUevtPg1p7hHV+8aHu37oBbDGu76S4n21vDHblW
d2C9/OI74eg6Nufa5XKW/DNMBtHtYqNH51t/uegtXavnj+3Nh63rrXvmFrv8qDOYXngry8BNJqNb
i/xYbDXz6mk9vBvv3Kf3vp4Me8NYh5r1Np9H6yj60LH18NNGGw7ej1bWrLdbamE3cuaT69XQ3N3H
UajdPzmzbhiOwuuX7TLYzF+298tpZ3O/SqZf/PH4ZrdMzKudvjE/W9pL51O4tmBv4F+mpT1Guw1A
1mP/03YbdZ3Zwv9gT3bXy4HvfqI/7ME8vPa9ybBL/7nzIy/9YmzjPZLV2rugvxuOwrULDbW5nBrx
7pb+Mabqh+e2F1kX/jT03k9dbdWbDRaDX+bkx2S6864hJMMu/ef2Bcp0bg43H625c0l/ZWnRcNBb
6x8W5nTdQwfD8NIwxoOHcTR0LwdjS+tBwXQ+0x/ayP4wnGx3dxr5i6GnLa8mXvLUNWcf3YXp3NMf
iQFAt9b2mf5rOvd2d3i98w0Mxw/bxWrWXYXDyQP9sVk9/e7t3Oj9Fkq7u1gmm6duZ6TpXTexLuaT
6fTDbvMyu/cn66Rrb/zkYRC5F9hgd7edWfRhtDT9L3qoud3perF+MOPVuR4PvsyiqXs1tN3t1dIe
Jd3YWSwvkuVs1NX8ReduuRgvu8udEfc2Ty+z372XVS90vq3DcfhrsgUTa6tFz5rYX3R74fe8eOpe
69Yw7C5fLPf8xdg8T+Klfz/3uhPX+Kc3NVf3q671tNx+WTrJjeUsL93hcH7ljCbdKBqsrraJPu8+
+fb5aOlPbiZPo+sN5OKis7C69nI9ubYn9svFYp3YF+HUvv3/hH3bkqO6lu0XEYFA3F4FNja2855Z
lxeiqlYtXQAhhISEvv7M9Nrn1O7dcbpfCCBJDEKac8wxhsDqviK80Lod8IgOtAiu3ks9k2pxeztO
QzhSF3uyiQGdY8X/TiC0HSvlMEQuWzajgzih4Y3RNWrDHI01S2Uzad8/s3H6blLLjhiC72kSkkht
y4c5MqyJekfWeJvaWAlcR3vyLky+Ewhdy1PO5DOP3Vvvo/zgaFXWPmN9V6FZNuNYsUNf0tvIuP2n
NUcconOQmiD42sNZDdgRLr5k1pqn2OSNWBT9Jz6FsUzfdujLev1axpF6hkz1MKXBXSpeyRqV/rXI
HW9tdvFQh7RhhL0A3fODTr3qnPPf8YrDEfP1wSaO1tZBkIBpGw0OVVWvyk01FuHEynI5oZTVG5zg
Gx3Da04pvnK6Vgcp07kd5Epi76pDXPGoW5aaoVXXFUPTBZ7fU0m5uxhaPBUqeDLEfXFY9iGqS1ac
snHWJEJlbQEKt7KXkuCyzwFopPsxTOXSeE5nEjHpax2hn3EkNeBVe1BCTLWTdr6ILRVwlGFXn6KL
YaW7YnpIkQwPyG4XOYvoSwinvZpw4xK2n0o+DqeUq4dgS3mEgmxsi0XyI45YF9x+ZMP2hc87wBXf
v8XpUNMhzl4HujfYsphAd4w+qKVlw/zcVnYrmj2j4alcnnUmUNevnB4L5RX8fBJIbEpIrFu4lF4P
Z7b7z0SAxsd4KvOuGsONC1HTnrnzsExZp8oJEDiFzLqrubqyTxwwRUdvMt3lFGddWLeijqkU86+4
nIcmdkqcUqtuy5jMD3H1m7l06/o+/QqgJjsPmf7NxRzVS5yn58hUj8imRZftQR9kPmUHOgp3skXq
X3Ic0EUWGNJxaRYSkqFoY+P1k7b9RDaZ4x/zWqpvvGAf2+CyLl11WTuseGPHKaqBnE3P2FLd2b7T
uVZtuY4ZKfk2nOMlf1i2Q6E4JXKddxKt00kO+RMS09xGVaOUms9LpXZiirlsCiEEKYten+8XHxm6
Pitb3Waqoi5eOCfZPse1sTy+VdPQBjqhI6vetm3REAY2fk6Nh+xfYnbKuPi2sD26mWElGO5sj7R5
xIKtZMV8unjmy6YStj/OgFEXu6WnKl0eR73pk1+P6xqp87yp7bT53zqT883NpWtCr/9WoUyJo5DA
RabqKSxnJJboWNJZn8Y5TTtIavKA4eHVFVo5lKpyIWwoimZdIRTa3n9JNpXWbIdbGPg0NUM0R+dE
QG/6PIfpe1lLiZYWetA5tWlGqiBSqG+pOaS9JNQN2cFTA7mHVtXRjfl1ksuh71V0HTczNkFnQ2PX
4gDdJGmMqbnIf4+YhydmDgkvinNiqrLVApMR72VnlU0I46VoOXAVZMsFlFrb+GZdY6OlPFCll4tz
TTGz9E1bREqqyeTt/KUPTh0Nr94S22vCQ99Yt8w1XE5KIG7oI7yDX7zbPf5bZzQn/V6IF20nuLg9
/bFtUagDmtQRRWauWbQ5IsymLiOH3xkzGLrGDpCajHjI1wKwaTqJU8T80Nw3rd38FTILNPFWXpiB
HLVlg3+103QeouqwLS6/lZK5i8qzjYx73t8ApiZNkQzTV8T6p8iJ7XdarGfgHm6lVr4GrXmo9STz
SwI+uUu1WnuIt6TzUMbd93Dn8kuZjDtZQjocxMiVhh4Hx6r7f1l10VuFCZ4KVo+Su6u2VDU2HlQt
J+MuebFTwhmUSVgnsBn1f8FXbMajcyo+8mz6rqEgu2yU0+t97b4o2MYaFxe2zugcabLEOLpUYiJL
suHufsjKh84vJmp9qP4uTMKbLd4fokykXR7lyT8LOcLTW7alb/hWBFJA+bWvkogmi+fxsQz8W7yI
/RjFDwhKume8PPkxz5+iDLLP3KuXeEyy0wIMDom2Xb3c99nM65rqrWxXlUYApSN0CDvTL/PA6tKY
5em+1QO73eXlJsh9k54ySc0RurFslnzih7zM1AG6TPo8wAcfn/eBz/Uwal6zsFuigW05L+nOap8j
/xA7c7UxXV4p/AakjZcClbSb92U6YQyXozVarmU1vKPeFVdkynOJXdHgWNFjTBl6MQOKX1iOarzC
BfamwsfZxVCBJfQA1JQjif0cPqU8JKo4QbkxX0uIvzV8ZXQmWRQ9orWKuz3EcefCHCZy3y4UjkmB
1dKUc04EFEiXaC/LOpnGvV6BROtwRF9SW+o2pL68KOZdtwGws86H7r6Yx9JO/7bN9p3BePPhkEA7
Q8rc898crfshR6e8WJgiS/Y8Krt1BQyiC+DyjYSBkWlSVQP/IS4Fo7r16/KQ9IEeE559jeIAw6GI
ZQO44exlLg6Sl+PB0uma2PGrnvOfvY7pJRr1Ka5EDmfj122OOTxY+hw78VAF/qA1lCMmeQOEdxLI
PngOl7ojDOeeEITIdLwayAJl5iIidv99GdlQL4n4EsWYoBCntRD8LZdQeun0nAJG2/oc16uZOQzB
6lcW8I8iFCdXbu+RZLbewrcpzkOTSz7V9I2pnpPNiLmVPoIKsKTQS9e9Rqs7CWyeAZx8YZ8ZZsSu
3efjGidLo5ZTgsSZjudEs6dB5n1rekC4yUoJknQivZslxAp6jfB+dsXarMvWxWv8Y7YvgPP7Q7/s
KwkeUA3SBTqLtE/qbPOnDeOhHbcIncYcxtSC+IXHs67j0v7GUWGPeTb88ENQBKz7X5I5N2epiO8B
oZd0zM9AtdX7NjYCOKWu+AyX98WUNblm+QmJ6vca4D6FXdslzc+oNPEB4+w5574iRg91MiNFIqnK
GhS2o9vKiQxpFDVKJCeRRy9RytbjvGzFwc/jT19ZAPGf9M5U1stQfsBnAqJDn5ecLKuvmnwPFck0
VWTmgyaQOmu+QTk0T+jvHppauV42IYK8HSEAAmZYfgzfUqGmJxVPS00XPx0/GWSpgvkLAscjhCFG
FHzh+LGMaEakK5ZTOs1/u8zjuhdZckS+yj5onj5US3aeuamAAc1RJ0eGob5i6Xteqa/a8rHjCkpg
XPVTzSonrsmyXtZFFc9D8Ym+pP7O5ay+wCO5RWP/oZeNE66XH7k1goz5EtrVZbzOt7GvORtiAt66
Fyjahwu8CciTckyBMCtS9hCNVWN4oh/MMBbH1UQfG4QfyaFqF/tWHpSC9FX2SjfwHiFd97pnJzNG
VRvilyo8WMXndi2UeuYcGEPtyWSHnMBE4AKK8jxpN7QTNffTdRtVAsXSe4xMfI1dqhrowivUQgs0
YqIveDH6ojQem2zUS42ieDtXmfkugTgirly7OfHsCHEP4lcWP6YjKp4YENQyyp9Kcd7wHv9QsVvq
QAt8EWO1n0Qsvy+ApdphK5/jkN9Cn/B6yFDWloghMm5VdhzcZg7jmwNS+RRxsTXAUi+P88JfCzw0
UejLKzy1rRYZ8Ek9+NgO5QCUspinprAhv+ABRv+58MNyRFthmnveoFHyXu1ZegagcJ0H6pphhasf
sXguc9e/z0IeZ7V/wGvJXCNp4ki82wWIaj3XgQvZIDc8o6iCuOXp3KFAMqRCzRM31uva97WFPk1S
ujxu8/owRJOqmYC/DztgWh73PZRFy8mtS1L3si8JcBPODJ5Ec3ANVT7tkJ0hb07FfOyL8F5mpeoy
oK5DfV9dEVcjWfuUcKO+l3bsiY/fZlkdo8HhCaJQiTo1jUnHFNSUqsDNuPwsw/hTAEHRBcCAkmxJ
Vnb3bZlsxDPOzjlXc6cSP3f6c3HfvC8wCnwk/98/9yr/96NdUa3H3bHXMpEtUq5etvxbMSy2XvGY
5Ic8wsdpl8NpW6bqpD8PAGaqC3MpIJvsRFd6bAwrlu6+2MSOjvtfDGrwNK49gLVrP1p+HqMJoNej
VaDWWL49y15dh0qUnZzSsR7V9GOfPCVRupbQ7W3UheRxnSoLlWZUHopBRwTlzB0pFeGlXyZJij5M
R+Toc9HqtZ9eebG9a5jK024rlx3M3Jk6TyvitU4uOwpN2qrKFa9Wg6xSbeWX2E/zW9Xv81soFJHU
E765czTnQ+fScn9gO1+arIjWZpgVodWIoGnGro9ZfKImUvDgLDAZuzwH3EfAaJspIZGPpg5ePEiA
XMWvHgKXUkNXzeEveNgFhOwoO2MnS1ImwjRc7V8TZ6oHx0LajlWuoFCsBQ+QjfU6QwW442abS6B1
R2BW7Ejnx0yst3Ke5WWxsq2gJzdRLCs4igNB5Bmq4/WQlGH4mk+TvvQSyIaer7JZQS+7DqN8SNEc
faiqdMcCMMJ5NHR7rqIqfMoP5pcfWFsE027B4NeiYHMLQ0Ceesbkxyz7i5Qi+mF7YO9wibYHP7Hx
AVI0FErVdlAAxn9QBRyP5fVcePxto+w573nxe2Ku2YyuE4gxj2OfbldJxUJ0vJ8WvOY/J5mWUHpl
8FxjINJHy14qD4LOZoHkhYK6aGa6DuckcmlTTDicbF+FNkgIHXs6ppBbzArUXGhm5UQbL74FimPt
VrkKYpjNH+hCR+ADZ9REuY2uhY5os68VbqDY/ztd1hMUlPk5X1JBaCEfB7ShNyDbOgqEAmCUar9k
UMHt6cxetent4XOrWECOs5MpHgwIw8RPITppbM0B7/KNQY1QCwtVMNUTr0W5zS2OTZ33u2gsIPNn
T2+7yIqb0DPkoSj/pct1P2ffpTfmwXKCvI8Iz+LkolIFDVMhfHbCR0ettuLm9HQrheRXNFYjyIP+
AurkfIaYeduQsM/JlP8YMEBiPE7NDIzvk4jXqE4YJCnkS7Lk9sWukIxXGpeNL8Nf6zJtJ9xjQSIg
VwnoVvKYxyDgas2OQlNGCs/XW1oOrhHOQpUQYuKGXZ+s3b8xZgCiO40e7rRUlaUtyEb5C4p/LClW
RznPkMJM+TVXg2qYYmk38pABi6GONkmgj3kNqicNH3xf5CnZ3Ss8rf2cywpqoGELR5lYTIpyd6Qq
bNIONA5HBB0MQsRY56KqwwDs8DrD8SzVXypTjPUGMtKyx/ayjeYKNGd29ehbYadHma36mQVpgYGm
5hZNK5kwpDTtVt9m+7e9cg+VrOIrHcwhg+btdi6/jqF0ly3PLyIR+YPc3Rcqo/nJLv21YBZGoMuH
OvYg2Qx7/lipMaqHJCdDoOtjAGqbFqDYYGf5McwLuxhuX0I+AJOe/bWk/iCzRDSORgC2Bd4Payo/
K3UDzGRUAj6eDtalRZvnGW28M79it7NLiDLerJufT9sJvAK8nWZvb2zZknqkwKRF4eaWMmvTXadN
rBQ73JmDdZrypjcLIxWVJ104ed6Gzda8XNBpH6A5MMYPfCqLb/p9h6Cc9eZxTzbd7dvwSn3CH8Su
kstgUJMvOD74vcrIwNR866MaXq+adFWS5KcI8yPbofBkQOg5a+M2rFD+A1WsvkC0BxQei2NIhfxu
wnnnvLMp5g95BFozgKQ1J7Hu40dOAQkVoDw9sRXCYapNdBU6gpMm9MllQAZ4HW4l7tHJrnY4IihC
DhRUiToP0H4AbPMLm0t7sXP17ny1tEui+xppmb4XeG8g8MA/KZM1rLfVBoqKSC6+h3k06Zgf1Sii
TtoX7kv7ddvjr9ZAhi1kkC1D8IjxiFGrdGBnatleM9Dn9wmkMSTytJ2LTdUujreH3IMGrAD4CYOv
gariXPn5AyPBrtmaLPUuk+owqj6t92ml0Amj4bmEUzS89IEkqejbmLU20HrzxYlD/X9ZDVtIVu35
ZQbM2BsgjoYtMS1UuMsti2LbeQasaTajG2f5Rzxhe4JY9QFSRQTk+bysR/8JLZAGwTcpV+CXEuh9
SammutodJt44foDsEBkQTQYgTnrUbpB6O8yT0Ck8bC3m+xUB3LimnwueQETW1F56B4hQxeVCLMhS
Hc9BbFYcvblpNG0vIt5EywWY1OlCU4nq1UV/j/2ygD7Rq7cUl9tjNAxtVn6Lsz17WyOdvwUg/Y0b
vvF4M7diRPqa2f5UOBRDiSj6DlokAE/H38yusodlCaDnlWZoeiDOLtOIpwujY1lLTXG9oEVefJRA
gTj5WyQA8jGYENOMWW59k1D+OxfLeLQsw10ej+W5Mh8TnUE5QKKv82JYJ5JDYge6NYFVPdLQ8UGp
Qw+UBclXCBhwgb6TK6gCpFrR0W8USL9C7LhOIrqdBfBC2i29Pim7Lk2/ZZ7M4KUgGYf8EpKeJpAR
lXtgWYmOYgQhfpPmPUm5O0nXix0UbZCYRpm6G+UkVBCSh7V41IteH83n4h52RhjB4EMZToV/BNES
sPpiSvlQfMrU2KP1lvnHhGbsVAqI8EKCqWff0fDIPtcKHv0eZii6pXH5yY0ItNFqazY9wr5e3vJ5
W69YjG0JMPaic58dVBjGMxMTVAqMgcpaQAVape9Sj5AmwcV/iHAvIHPT/OaMFyc3xbfBm65a5XSp
3MDOSzxuJ4h74ZBWKAcydlrbcQ4/WJFSqJCn6tUifpNGx9/6NMiGuVwe4oCe7AqF/zRZBR6Uwdcr
X2SL9Rx1Kh6/O5SwZnDVRclMfqrmxUclRwJ4v4OPptI3bdCFO79faGaThonCEjD5/NoZ1u3ez+4Q
seTCQDf65mPahNzkRAMkfUCK9jfsBQU4vB0wECjdBlAPFTP6ObjlGPgE6gGAUFkC+zfZSIO2mQCz
025pkpFpWas3Iau2YqZ2gF2vfgQ+YZuSDiG9PC7x/AgU/WEYEvXDb/HvjNpf2SznU1+t+5sCehqo
hTeuUn5yBsile3+494w+Vi0GyHFQZpybZJr680hzGOeUQ49fh3esl7gugc5oV4n1s4TKdGdJT+J0
N/UCVBnoUN83ZlCNIG8QEOP1lQr0BgJ43IwS9JwNarcjMFtQ9oHcWVu+vmzDhM/LDEyF8GEgm579
h6yy39EaYNc4xi3gzOQ9WECtMiShvQfhdAZViZeA6TJvfjmwpdwmvcbtvi1zs0tQNrVIotaC//EW
1uKDzbN5k3GFbyxNPoblOQf9/zUfMv5WaQQMteSoZaICm0AV6w47pWKgBWD1vp2CremftbBXurtv
sh2DzYrzCnKdgZTARXWGrz0VoR7suHT3hZTuC9LD2HiwYOCKq84WCpT7eIz/7+oAsvbZ7Tcgm+fu
vsg+K7Xqs+y6r8WWQ/aYDRDgMOQFEWUquxKmLw1AlxT9QP5ZlzznhOpUZGBRGM8976dOOvSvRVXy
YiD5ckFmic9rav8azLQcRNjhBG4PsjPRIrv7GhrmHGJ4/kUUGRvJBqRZ98+q/1zlNIELLSAasTWb
GtCVVYcgaXXhc3Hf/LPICsYPywBaLc+Gubuf4H7Cf071//ZpXDWhoPNpggIs1OMw9ofMu4/7YcN9
3/0EQzzDJd0v4T9OOCgwZ4GZ8WMBjrSbcwcPIhJs6f7Z/txJWRSAa9bgndnStS5HKet1gyIftLu5
u6/92exZBECVGsBKcMSf/ffm/499fzb/HJeCzDOQP2ceaTYCdyAtQHt4gOzPU7xvR5GCJ8FX2kHn
j0G45Ljrscbd6Fie1iabwJBRDa1zZQXU4ev9gAj/rJJVnX3h1Xqp0PSv8xZBQu+4/0Q/bxKUYfjL
fQ2xcj3Ewvz6s+u+v/w87L62VuXa7sV8/nO6+/5/zjl7IP6wAv/clEAQBgbPdGLN/7V237z/wXKo
wMfB4pqr1wrEz7NRDBjcLR8PVQTDalymtQNcRBKajuf7Y2b37vbnsY7DcfscVPeR5Llduvti+1zD
+T6ASsLZIaLOd4uSvkuAngdSDzb/LO77JhagMoyANR9Mr4gZp/lwvxEqYJDcF3uh6YEO2oNdpJTv
ldjA6gR+gTEDARl8Lpp8+pqYJ+mgj0WuFNk50H1VvB/KqWjTKgPHVvkWlVYTkJtbMUkPKTo/Tsvy
18TZO5LyJR2AgnX+sIOUT4A6j0igCGwHewsALbmUGZT4aED1DhUeAenwfeTJ45SI8pjsw19lBfUO
COHv+Qw/OJlPZRHGdCTnL+Wenje54lr2jLZrmt4wdDcCLrDbQBdwH2X+I1myR5MIeqWYHln4JJt5
f+2HnHUFXCBxpNjXn8DFgVYOwigBA9igengycELwZJB1NfvB9MD+7wsGdtMc2DhOYGoZ8nOfp7ce
Y01Se/Of2rA1E1lz8RgX1QXva18DW7eZBTRSuzfZar/gUT8BY9ba/h3FFDVsL3+p7IvJp7yeTXVe
6fALonUDIiDcD+WtiErway37rxBAvccTPG4QZsu9KglV2Xviih9R3MbrJGpfmF+lAZ1lr4qIJAj0
gn4dQj3toOCwBIoFSOMcj4RlVtbcDphEfXywwAHdaM+/L3wZofQYEUGJP89gthCg3GwT1JZ9/8RL
0BPpDlBe4p4UqlB11aQjtjWoOUDIwPTCowMCFZvIf/pRApRuyIDVoXwdx5ygFFpuhUqs65PtHFEr
PnUFdlRsBP28Qt/mvE0qKLPSCSC+0v1x3fpnbh7kvKeHeRpqXFlFSsA1jUnrDWracS1FA/ALhMAc
xMEUtT2YbYhfFguKFbCSScJvlU5fd5NUdZ8bW4M34gUoqhvc+0rUzsFRzKGuKji0nq4QEVlIiMrl
B4zOv5FpTACeVKwgcAPAP2MKnQuh5NQHDBpGytqw8eWQ2/gnFBArDNkE6Qb6tmgAH84N8PLEH3uj
vuwmlcBJ859cuZ2AJ7oBh2R/CFmxwA2jl73I/urzvslcp4ZI1tpAG1sdJ4c+mXYQUaa+1R6fMJi8
6hicO8c4WoajYca/J6NNjj6K9gOg5KSVTMaNXubtJKivaswMfvO7AldSLC+hYuAGmKbsLUi0PoOq
fgyfZcN9Fx0qoq1DL7HcI8hCWXVYl/At6ZPsNgVTnAsxTLXAQBcEmhRnmvniLbJsAQW9j4+gK4Kh
M+vfPLiLzxUUiWReJAzQlBdAHmQI7D44aXq4gxUr+YxzGV4ZU82sxQxOnx4QTwzdpgKPH/hawK+U
gowGzMS6vXm/i4dNiXdIFNvbfWF85/0av4r5yns4k1jSvxZ4QxHUWL17K7AGtj+mkArD75Fz2yXc
8SeeRiVx0zFVfQKxaqxORRE+h0nEXygrOobT6wzCbLll22UJGWgExkZkKl5SkxYvHvHjPobtKbbJ
6yL1LxZPFfxpB656T+Vjjo2GQh25c4mGFKKGBrPNjHyDJq0OU6XbGa/pA4LKbpuluYDx+wfgneEo
gEYE3s9zgIvYXQvxMSlRAvp3+tCvHnqBewOjhyHJ5hyBV10DdFIAC8f4tuQlvmXJjm8yAbuiB1/D
MY/2HEayyGpgsUeg/YuaU4auGOHnZdtAXcqpPwBdtZI5+pL6Lb+lprx68F2dQlh4M03MNzBTQjUa
3rINbvWJHcAf/nsfk1dwVrBXA/Q86830nrvLHtbqNWM5xJXhy4R2d+2rXd1EhF7urptFAyvJ57ij
QZ+2HH7+f3YWo88ZA/9lqgW8ABc+LJfBbA54PRd8fvu/GrfDloiKF6k6DagcTm4D0dtMfUTAM/he
gmnx1U+rbnTYj9mnucPnhv8vl5D8t9ke8N06CKgxghftghD4OaX0373jVc+MFWDoP00R2J16mzwW
FCJA5BhvIJF9GxPA52AIUMdq3tgDrmhdJROqIzVv9bqkEzjjKLt8mk3jDU2PW0nfDIjLZyhX44dP
F+idjfqfGy75NFz/R8N9vlwVZk+ADx/m/f+HIRtmM4ypmD00XGXyw5ih8ky3/gGlAWzv84jbbCvn
xm/ovOU7a6FsGr6F9ITw8JO7/dqvuPrhDwqV7GeexB8zkDlA/mS/waCSYYhfAIGBjXla54yTifPQ
/S/X/98mN0Crw+fkMHyaC95Okt0N5//FsS9gzgzKZwh1EqA7juaGmxVuItMgsu3xGVwZsgbL03YM
Y/F1yzmEh//D3ZUtt60kyy/CDezLy33obmwE9118QYhasBP7+vU3YR+PJR1fTzhiHiZOSJYpkiBB
it1VlZWZJa/ixmjMXMxlE9z+Za/flSSunEnVr8aMgJRx8YSVt42HorCHIu9pnYWK3cTyWm7Sln57
EX+Jrrbf3+7vyqEX9NcqLLTmy6//e8wzfH8bEPGv+3zTHv38bRW9VHmdvze/vZf9ls9y3frrneaz
+ddj4dn/OrtZu/Xpl79pwH4ooL6ovD6Prfhy4ycJ2E9x7kf9F+RR2uxvCv99KFYNmErgo/f/q8Fg
Xj0v+p9SsF8e/0MYJv2PARmOoaB9CskrPjM/ZGG4ASIoTYCpsPLXTT9kYVDzy7PfKPYQTK4F6P5R
FqZJ8+hyzFdQZ8mS+CeyMJghfV1zn144fPE+7xRBorWIj2XnGPfMMFs7IvxbZtaTHQukOZQ3ozQV
Bw0FGlLNUtzQ5pH9oBNHJgRJqwePhez6BRiISyW5CxQccTOgpRuAERk6ghHZnczqnKlpxKLRHXxL
nWyut9D21lf4LeEXkBEoOglfxrdU2HPqSvCPY7jIBrIH5TqwC6cD+zm+B3Z60d3E5qhhVmRkk5lt
O5UMKnqmpNgX+9CTM6oGa5EJEc2emrVg8sDsls/Vft26xV4wZSt0ZCt5Hc7FemQ+Kd0EYaMm3bl6
LgguRwshJbqLzJCVTGaaCeI1uktbbR8LNJHRK/K9LFikNcDPg4q8qAROvJx82rXvMajRDUNd0xVm
pGxBmfTFQ9i/omduAJ9fKQVH4yRn1cNMZ1KAKeWLVF2AlKvQIWdhuir0ozxecPto2JHh8qEppjeg
sfgW+PlUZdkOuo6BdoHti3a12wK3xDsRm1mwNUA6kVwRrSMV1KeTUt4m6SKPez20fEgzQFeE2m//
AJjH8I2Hws21o2yTGrQlM219mvHohrJcXSCwtxA3XR6Bo47IMixpO0BA0B2lpzbaSE8NcqEnjemm
wqTvqqf/wPbz37lnKIixmoI5yjpcmf7NnsEjCn/dM74c/2PPkGGLYGBeoSroGG6DYPhz18BNAsSi
CDASNg+Y4/wUk2LXwKAc3IhDYYApISv4KSbVIC7GYESY/sESDeMof2yln0IChv789fsnMenfIzV2
jZ+n/u38PuYXTe5rvdHVnfPQ9mGwnli3LNwxphz6ZTGp5PdMJcpVnm4hGF+G3YgsW9cTGkCgHBEw
VALN01JLA7KqgWcI0m1tYeVhXXESukkveeCAeDFqpvrUeb1P1skTKEuo0RfFvqqJcA4DMkQgapgg
ivAs2/pEHD2eIQcgAQUSyiTKM+wL0znbjkspdbRngMMBkWjrpgYNH4x75xayBX4tScgOeC655qQk
gWMg3W5k2rhAvMkdDXLa2uhTqRW6OySmr6/M2TkHujgtWjd0oqdsK5wf4RVrBzigZyx1Gtrxfywm
/1cuCqScBqTLvAKz8Dly/SaQghCKj/aXRfH1+B+LAvESakjdmNPqWWINweSPUDovCgNqIRCXBExr
FD4tinmELWaLwJwfpzPPuvi5KHCDgkmpqvz9xj9ZFLI2p6ef0ldsBD9eOgwZlS/aVrWGEJNv0Krj
/JRKZLLAzAY7JwmsdjJVjSnACVIrwYZ+MFrSq3bSn7RAocVypOpOv/G76F0ByaCzwIEtd/wJEoUH
e7DmkJkTRCn8qwD5QHvTE1zFXaqN4tQ7zZNwZVHb+IZMdApJNJhQVEGeCGiu46BPJEpCawocRZ4W
zaa1fSj6QNt4+JYYgEZIFC/E8zSb5tAVrghqnEyMfluIaKqvUZflACTpXeNoqLpZNx+JglhR7VK7
TNIdUhcBZAVXqHDOYNCCKS3uHq507U3l+nCr0EzC1fguWM0yaGSwVSIq4F+Gwl/uIS2wwrgwgxyS
j32B9kL31nNO7odmjE4JCvW0s5pLRjPKK+cQMEZJu+Yea9cxfOZbW1AsyC5AZ8rdGGGztdvAnhRL
Qw/hgSBsAhDVEidRXqXEAQX6YaLDyHCrPoTzf23I9Bcudlv9/iAg3MvXhwYcqzq2odlxZrgvRfZ4
NGjQPqHqFpG6O2C6cWZGOZOjme1OxN0fS7y5Lrip7RIUMI00UAcAT8NWoyIBSVZtygC7x6rDSVs+
3DwkKElpGrMZDlNb4lcelD6IrYja8hx8FRBgwT21C27/kGomFJWrIwG6h4k5dDlJ31Lb6El6kkcQ
PgKnbLwOLOpykR3ihXAapprGt11CGit2Oe2kKmgAD0QJTOY5J52IsikapHtPRGYuKgrM5i3ZAJt6
PQPr9HaxuQYw+wgJSHL4EPfL0sqthPUkfJOeort6it6lTW1mCqSABinYq+LWNQ2hViGdLZlLfeMf
BBC40TFPSbtMI/pYJ9tIZBJkT/S5ocmmosNqMp+lcTNk5mVxCs1gE99ez0rvJcQZ72JDHsnWiV0+
MzPiPLCRT1SbIH4Y10JlZe76OWednRb0FLHYVk39BpBtGT+ob0N5hYYcPr4jtErYhh8yKQu2WEfD
hZ+2nQ79Ox3JSBQXiAnlK6sdzaB8KcF6QwToPYWeekklHESOlSVMri/vB+ggjJHqiD7g21oRxUeq
WlZmcIzXwVPqQJ21K1bpqr4rrelLdjZSztvR53xprILaLKCviHXSgv3oNM/NuoZq2h4SUtjzyRu9
LWtPYbfDh6Ho3HRADmcrRN3F7uMFEEEMhvKLghcDmIZI4psmkMriPdVr9rl/4qNn3rDDbFEf5RcY
OzCFltarbGuHlGZWhsciiYWE3OYBEeam8KAdAEoNUjLzP1Uz/jfGJ4yiQvKESTu6Ag8i2EH8Jj6h
yEJW9zk+/e34n/FJR/hBnSdiCNhnBxAYHkm6hvGSOjIw3PgpPgEeA7yKGaMGLN1lnNDP+ATXDhgl
wEqJVzGAQvuT+CTiOb6Ep09n/rXSA0UrjUfxgdydNAygaQVxpq2hO0HBAnITcyL+VnflY+dJK1O0
IO7YaovnYiIPs9xEzIntD2/lL7JINP1/f0azF+/HLFLTwN8BH7JzgvS9w1ZkjaAA3OKciLxdXcGW
is7NlR9pcgb7PToP1+SMwAniaTs5XUtz0GXtFJi5SPKzMFpofKi29qKPJqfbCviUCxE0eRsUDgZO
K9Nt1e46EgNuxZ6Dqo/slX3jdGS7fHoyFqAEgkDktqwxOyq6jecfIVejCUdkV1lHdCszxYbAnwV0
oYF1qtnCSnc4W1rkSE0BxIPtTYR9YU52eC7M+PK4G3SgAQV/ESkpWg6I92QIEGjw8KgqmbKWnyJ7
D/osAVi+FBe12S+g9yEqjVl5AgOOQUpLIOq9v9Qs2OrLkB0N0pq52VmPY8ewU5g91QiCcGw1Tv4y
URGHNIvi8vISHd8GYli33qxY5uWkcnszdUeam/K6p+JIQM3KUpKceTs3kY6QxbMISu8aiJ+ISpYE
Vg9qIhnW75UFrxLyqhHN6u0A+cDAMpKTzUQSu7lzoPmZAG5JSwMGZTS5itSwNIunI21YTNH7QWlJ
eKoQibwO1gZ5AhWQVwvMIBMrnyEHwSN0l8Z56Qg4gBQsGhDAhB2cJhw04EidEh+QhGL5O7C6mUoj
02c+gwvzqvEaJzmpW581XrLqnOiUn2KrtB+sc6utwBQr8BpXsTo3cNBaWmeOxAwv8pDYeJM7uL1t
eL09uJozueViXBlWvmh3/Iq7t0jnd1B+HhQPalZH8fJbfYp25Rs0qV6wCDfhJl/ldrgBJnHyGVQV
rr71XYgJnehN22ed2Tn6tlw1DUGEdnzB07eQL+2iFPxhmo+rIVuCHdps/XfNCmY81QIq+XgNKf8m
w6IOKQI+CVxLJ8MtfJLrXucW28dxjKh8Go7FEfYMRmtXrmQhkpmKBaEInRgAD/xEskJHEzi/VeCv
LlgGfgeV2lIXkuXboylZijXnfCHeeo5sSrLhyE2keD5ikJsxX3NH7RNSSJ5xjYjVM7H5n2TB3QJP
Br8gvLe8Of+JIqdxBda4kaNY83stmtPSX+iL+TKQCzb/FXhTNDv8Hjn4YOCyaM6XRFOlsglmMO41
Hy3ismx2W4mBMmkj/OPrgRPNcL/CgobfAh+VJWZJU5ZaqVVsJC9ZCE5pT160mLzcDhalnR5yO7dj
C10vC38ga/BChj8AVnS0SuzIRlXJDNOgEZ3/FaZGfYR1UNQIRwd8ACcSsre3lxeVcZSjEC0ytKRN
PBad/w+tzPaKJfZNUG3IpvfAerYRyVl44o7KtvR0s/S4V5+iP8XAS0SCouD/uSzUzdDmlqVXekBu
1ygnOVSLOlVYS7Dw6MOev3qvd7jt6ImO6DV2Y1d2tkl3olf1F59/0lRHjVxdo5VB4EHUKgRshWkT
In8Bwx9vk78AN6iUbIVjernULBkvKaNtjFecdA5IwTxr1j63A2u1tgIXdwTXyJy16Pmbn1tpyAxa
gZpEgo7UObxv7F6iOQhGtdkFqxIsg2cBoJ8uoAlM42cZH46X4KjYM+eucitk4i2tRlOsrrFZwKaj
wzWj1ctmiDwc9fgiLc6zpKAl4I8AUAMDrlGIsoI0ARTTHQ/7gReZ9Oj8jdBL0PRcveMh9MMyOIov
UGRLo5kHNlL7fvCmERI+nMTjbOzUjWIPlITPNcuW0s5YdSFtoIG2JmEBHK3xuP5pdBOWHaBByA66
QA/atrB7VYLDywIabaxKp5OJ77MUyXOJzIl3mjd/z7GAQV3vjF5iRVZho56xMiSx0PkEAsnA1g3d
DBSwkMgOTDlKFUo1N7OaVZVAEs+K2yQTSMUeOKw8lAf1LsHrZiDlQRioUhIZpdmhPrQu7/WlmR3U
blvqOBDyXFQqogf5Is4Vl2GMI96FxNR9huumbdGb/KU7iV6f0IK2qBTxfAwC1IBi145vlQxWL5nP
vDg93jiZcSxtGTgrl97DPm3hk+a8jxdwB0Nko6f4lhzSHe/E5vDWrNJFQUH6dx67EUkkT+ZLzQrn
R9JdIry0j10LccsKIlUT9IadsJFvmW+mt39yWon+AYh/wOaBUChzgvebtBIe7r/qH3w+/mdaCTjP
gOgIiaA828B9RD2QVc7PCdt3XPiIBM4zsUEwNZBYfgcJfyaVKkbUooOAgXxzO+IPcEDYFv4tg/v4
stGw+JzBTaNaZ1UUdQ6XP9UPm9OcZM2/5xPtMyYXr3L+1jf3YryMoIYm61tO4EVFVjmBoBlJG9Ht
HrHdFAWzBNt7sKdIhMvX89jcDc0xsHjDZyl87qRzbwa8g4etz774JITPef+cT7ca+CKMDhJX858B
NIBRl9cWjlT85x6MfGjFga/HZnLquRJyGiwQyN1lDjvOKq8eBGgTnUpABdjJFBuSnOZirP3YBPzA
IBQzwYVddd6UPag2QsI33aL0lvbPfv6Ey+Fk+pqDC9V0M8QntUOnAmtVNQhyEWUFtagpxwzaNoOq
T8nqeCzJKsWeaiNNwLkB9tRMzc5d9QB+nF1RE8jldmSoaQOW2q26aGnoI8iAuxajus6UkHCL1PQF
GsmnudZeT2DOOKdwYTRsCKB4NQFUEAjHZZT36bo07OSInNbqPH/bOSXLOwLyL2yDSHSqFMEMwYDC
VjvzNAjSD4nbyxoBSWmdWWBnVNWiMWe7huNLSnq2BZUYORcAGWSiD3+tdgIBw/Wi5CyhF6iHUwJa
lUGwm7Fx8FBluwKFDYEFr5Lg9UEqfKUm73EKzdttukK4XDyAvz7WZQhPtdUU7Fq2lWF+JIXW8ql1
zcW7DAITx0YSm/zx9exDAAjRjtVxB2jxKBo5sIqAQI/bPPaDHeyhJUkfoQOlBWQbRMGnCx2WrWG8
t1CQ80TaovxNu5gmDcnuQFwg6NoXyR1GEXDhOg7RFjpSKfKyu8PDRAhqZltLa1PfT4Il+AHh0Q4D
s4vo65mWUsBGQUIZVb6lFLSZnnKvQHLwUwZS42n+KUZKoO/DtzB4Q1e9AJ41lt/Lp39spwR6V12b
vdaAxv7Wa3MeDQzo9HPRPXdnPx3/YXdEPwMzAMArgZ5n7nn8AIXn/qqG3VgAE0L83nr90F/FIFfs
nBIvid/aIR+Kbg2tDey30PnPj/dn/dV5E/5SdX88dbiDft4h20IBPxnuSw5cqwQuI6x6ESB9RGCF
8uMmsNHO4Nm3Ac8IGyM8BiozNcCDs6ZNi9xQFl05hkUfiSzuNVyJe+nAHaWtOBTwh5GZYDwbgAeR
BSL6Quux6djK4KzVq9x3EMFe/c70Y5a1LFgMSG91i1MrllPINUC2E/tjsODWtaUzEQArupMdbVWC
8whrhv11DcGOxU/I/cu5KkBZMFcIUY1K8iZZ+cCiiZTIJbEnraqjIqIkGM8QgqiWAUVlY1avARC9
V4lUrDZHPEyN3V8jBk3wbOCgE42qx/iSXgKbf5LW4rbRcFoMP2uO6AXZ150ZvIHEOMw+Mikk9K8F
1EXgvUq42BTYojNX2XcEVz2Cp0d3DgIH20dd3saGYasVLDXytLW8hcRM2shbYLiKwSpP2Y/RViku
KDecNn/mscGh3hZw1zK3iguEteCFZc26B+GkwM7BLYMnAYonbArDy+Mub+VegRoDpnTHWN61ARpP
6QJ+LrQgz8ZubOAmQrKtAXniVhaJn5PkNdAiiGSPuUwT90m0tAVEYwMLdZbJdGTaYhTxvnsc8lsY
pyz9/TvUzCSo7ba3IOJ6wB3LzC2RxORU7Py7WKBp7PYPRDHyQKc+9XiBcNtggwJi5cQrWJ9ZAcfQ
oQ+aAk5ry7FKgW9CBQ5YWNgUrB/rRdZOcLSwirUSrh7Ittf/7ORNmQ1cQN0Rv+Fsv0vekDv9Ynv6
cvyP7WluTAkYrQs604+W7I/tab5Jw64m8Rp8g425O/xxe0JHSgPk9xfH4+P2BLslJIT4kpBx6n+S
wGEKzS+2p5+nruozkewDZSnP5ahsVTT0Sxv9BVgY3ttwBXKBdm3QyqmdR4ZyOGLlHuZzQmdHTrmX
zxlypNgUbr61DWx/WdabTiRSPn/DT0Jr7dwBX0DWHkQcWLEt99xRRNoh2ZNPgMR4MtW7PThP3RFy
KoBmy+7Y1sQvvCAjxVZYSqENCdka+tZ23a7r9eDbM3igHmG/ICyVzhazRSIvlAwYkuCTF5W3cmhA
xE3li4xH1pRkFq8GpAt39bAdblHAlMgxzkNg1aopBPBBRJN3IrGzhnRctKt9mJEGDNz9+65oWFlc
Hv/oDi7yfF0B7QgWxlgNiGi/KWVAQ0Ct8zlY/+34H6sBEVk0FB1DrOZYDuL4p2AtSzo+75iB8amQ
0WVRApkRbANNFWa/4J+FDMobNG4xUOMvIsQflDKYlfK3lfDxtP+2Eri4y3rV6GFLOJjwwYRPLVBN
EAGO+PiivwS/AAbHjmyhAm1rNhEoA9hREdKsmg416hggThI4BwPxzxtwnMTeLDbjuk1NfbEZn781
ai+oaAq3EvcDAi5pNrAXs3yZZKbi71rw6TWEL5L7yxDqZpC/uZ2BzmwKGBNqaPjIqM91cCwbCwak
jauJJNtDNlkHQPr6c8E968E1kJ9QUMVb8VzpjtKRGwScRFlCXh/Bv2amjjP4egP2E4DtGaR/mpW8
IAvHyM5r8DJyuIucJxDrZZ2jEcHp7ye3Uknw2jNlAaX/FV4maB2K5WrMN+L18RzXVo8TtzVbvI7g
3gMsWgqCraCmgA8JvlB2oCZpJjj7INIp78jZwb6oj4Mp0Xr5xAPeXRbPOghdT9hh6IRqJHqCLSTh
7BzIRmwLSHFIaMJWZqE6usUz2Ur3YEjFXcSK4i3mNwl6gfpV4GEKAA8YPl8k6iJC+SGchBBWs7OI
C9QpKCHad2xLfEx3sPzViI7KM7aRrrvhqrxk+lHAnobOiAtWFHhu8lpc6xQtQlp/54n+gzN3AUFM
kfR5au6/2Qx43OHzZjCnv5+O/7AZANZQwZDWvoMRnzYD9MgUBZuEgj1oTuo/hEYZxukaBh0JuqTM
W8jPDQGVgIKkHXTL77vLH2wIgvILOseHU9eUObP/GBp5eALySYV+mQUXE6aMMMw/RHtA8sgYJVAH
AINHBNw+XKNB055Z2hX6aw0+QbwLNyO4iLUTLR9AIR3YB+Ag/DoYNi5PoSm/4y4ltLLordRW+Qz9
tXZFAH0c/cRRHzYu4u4JXDSA3wu1A4Hx45itk4HFk1WDySCidYLnwvVJu+Qb9gBIABJfAy5fTdVt
4/DSRZHtVmb4jtE5QMuraEwuWRmhhReDm9XypkhHiAlAGhTAV5zr/i0fm9wIQ2UTrpaZT9Lh9BhO
mn/ABZiUOGAlPtq7P3hQ28apo7yDPwnKYpG4UKbibpF/Unh3lJZjfJQaVqDygGqyWvHNVdefwuqW
pStoqxJ5k6er3rDh45ICNV00Uol9iBncocntBh6csDOATeka3lPDZOWXIrfUdSF4aGHDfrjJnwGQ
A2K6zJX7Hoi6wRoOufoobf7JeSzWBLA9eNhj1SAo/pvF+nMQ7V8zIrS/Hf9hscJnDN1rfmY7gkb1
abGqX1iHPxcrVAjotosihpGDvv8peiOBBUVMQIbxrVf+J2tVxi7zpcr+eOYY7/15rT4CXhX1CMFb
tmN37oagzEW3Bd0E0vNAdK699FS5yrUWVliHfLhKjXvU3vPgiu9M2j2OPEAeeQtaLu+jPuWc4o4f
AUx8RUh9EUzgR5PsivhorGUf/Nod+L2g7CoPR+1qqoywLbl2xVN1eUOtOjTrxgm6lc5gzIXYU95U
IO0T8w1WXlCeOWjxANiCeAdtBtkTCdAq0BgpKFBrpbZMFYzJiJY+4jXRm2syhSw7xuhgoytDa1e2
uEW+Va01D1EsXL73Rrss0EMFw/qJz2j+Wq2lyYydlCLw1SWAKPwIbwbjjqW2414HzRS26npCwTp3
pszoAtgKuFgI8LLWdrBJ2ANOgNIshwoQlN/CFPw3eNpMmtlP99r7Jy8wkPiRoEr4WOs8ctnfLjCQ
G7ECv0bDL8d/WGAIXALkIwJCoqCgGvxRKM441jxZBmZEWIPfGIw/Fxi0JjBYNUToZuZ1+TEaYr2B
cKIgo8Y8qT8sFOcS98sK+/DSsai/RMNHA/WnVALpf7BogUY2GqOCV67aN+VutSskwCsQpbpt4qng
5GcU9k+If4iPNdyiZCeVn3n4CXYysNB73rzgGzbiUX3mAdqgmzx3hGGed++h9eVI8YQe/67Y9Ks+
gUXHxkAyOpgcgScjAdcC/0voKtfojxsw+Ico3MQfgYy35AT5NJHKa6DRIDrk6qFoaHjRw3UQnicV
7m2nh/PwCtHRYf1vg8sFE2MTJOIYWaFVGWakbQQkioh/YPM36P/F3gPcLXA+YFgneGN0LrnXxD/B
M9qqwOkMbPyiX+tiM6SXLr3U8tkHbi8t1JwI4QrxkbNxxQTCQwqR9jWtznXXWoX/Hq56mo4eoneJ
yDmZuAB9nQUKdcBO3ZmH87jdLmEXqC2095HBRNKMtj0yb2swIZbgb+EKOueqMx/+u1geahj2bH0Y
lAwUlLh9EBQkROUugRRnVhAyVLyltm+Bgd4H+iJcaXWClQbwIQ5mpr+0DRryz17VM5ldQS0rgoP1
78Imj0zx66r+cvyPVQ2MB9Nk0LtDejlzwj5TlmUNIPQsz/vWi/uU4/KaJkMvJKEIx8SoT6saB/DI
jcW/FvwfxM1fUMJA4xeRn4M5DXrWV5lgO9VComgtal6Qbh5ueAz2PI2PvqtIzgjLCQ8eIg1P/JeB
VK1I3GWjo6RDnfcI4AP/BD8Vbg/h8+rDNvkLYhjanr/YbH68o1A6zd3Uj6m3zMdwciogSmqHyFkB
l4YGG+a2oIeg4s5BmPJJvZtJT/kb/Ay7u9qTCLQpEKv0ZcpACOlpbIER4uSgCIMMAtISmVk7nDlc
pv1Y7riR9vW1banaH+GXBV+46hCIlo+21aY0z60T1rbS3zj4pO7555lD1ApW4r8jmqsujPI8JSMD
eD/gH5PuglBp7BtUwumtOeN96vJ3NPADFPgxNWxtIcElfFV1+4RGNpTfy8J7QbautdfwKduPz43r
Lzb3jXV09y55e0so7GC0ikJZC/oHBeZbQdAQOspEFYwIkK3np+UF/Tb8UWSKcn4JbDmtQTJm/gKA
QERAtXlVLtGihKvPvVGtDhYI6uvM4TprIGSlgIE5K12Ax3aa5RLwHrSas2Kr4O42proUzB7/cLYv
VPbSndoQ/hLppBh86qSjrZb26LVe2VmoS6zebJ2d9woJkoM2GFz4zt4tM0BC2sxYf+4ILnv1du/j
wfdyiYBNfHyG6yH4eMYVRvDyLUBbrQRJFcQ9iMbZPX3BKBOYXJOiZelSg+sVDc6cA4oz2oBeHZLU
RutjwVM/8UqSgtY2Szg46xqLtK3IIJP3Fk8sU7kkwiYGxyJc0J23YisrfaxKUB0OWkOsVWOtQB8S
yAYkOqiKWffSWR3GWRircCHxV0E+OM61NpXNCH5d99jnGODVA/QnJU9CeL2DKiWR+K2++Pv6gt/i
N+Wplp/j7xSI7/MBf7EU5F/K83ioEiExlNA4m4vUD0WoAm+gKcqxQouXMqQ9LYDnvMygqoQGB3ze
yHQs7VpZg/KEcR+xQeILvx2zTeCqG+i0SUMbm87cFVBUlgGYIuMdfjNF+AamKuVB4/ME9/er9/sQ
ty86iJmuqkG+Pf+YIYGP5zzIodblPlbvdJBvwkG9wYFQIP6trwgomyDDCy/qzl8F65nJaTbBc1W5
6TxFaKtySIbj7LCrHd0efLz5cHGcTXOBLbO3KYEjcQPKmu/EGu23OsZCeUmwUkfq35SDLNkt2ksO
Pi1X2G8UsLhvNRbBYypCqwgfCR90m7Of2yq0c7zV8pA0JgrI+zDm2FYOEOEHmTCdhISHDhw/7Bgz
3zM+uCswUjMoeEf0UM4oKJzIet+BA6XOn1AQG+8znpairzaRvYtBGNQeMaVj35gPAr75ZFIDne4l
+E5xvYQLLMmAtINfOdDuHh56zg3R1VrPHa8YiDl8jCQ9oJnvjBu/JTBnWkbQFMpPJpzZwDdiYsVe
0TTvHvakU9iBtz6m4dhDf5pJUbCIaxZR7Q7ThgsxfYII7zVYrceRVXt09OkEswO4hS3EC1g/AWhJ
4ANYvQOBgb7mjqCkqTx6ZaSCacf+Hw57AaOemTzCHLy136cEgjzPtP6SEnw9/kdKIGEYJKa5zQDV
JzIPKOI80nuoj3Xc4VuF/TPL1zACEqv/W5tojpY/IS9VVyUc81dl8Gd0nl+U0Xjef71sBdriTytX
gXvaGA+Yt8Vj4pEJdrAm78HhTa2uONY9yzRWwBp/E7sN01cNNpvaLCtrqBc+pjNhYUdnLWA9HV4y
kEQ3Wo05GRZ0FWATPocVC55xCYt1XICHvFCTA6fe0S/qx80o7HA1fSx94ahsphfwvBsb5G/Uoygq
UhogF7FEO5X3EJtgAyh8yGkhVEEgPxRLENLKl76+a8bz95+4MAG2xYJzsZKthgXrEMpmeAtGr5P0
LNQUVr5oSGHABUl2KtwPby3s6iGZUoQFd+utmU249A+zNaBXjosJev0IJF0LHfRQxqwsGiFRj+ob
HPES3ezA+4GUiSMVHhhdghjTdUAfwnQYGpzgYp+Z8BMXwRKiGuLXddhiXMErXItE5Fox6zBx4BVe
0Q9r3kQkB85HpSmIZpmuExNXeNB1IWqlbA5X6FnJUAfBbZfwhVXUS/jzNuMZJpogUkoQABW0CCl3
KsEhQKzzTfkgrZSEQPHFu5FCeZeXTEnZiQ3FdDlIvUBbPCQg3Lew26XDQlsZe0AKVv0iqCxwEzBg
ApZJVFsNdlVZBQwgQDZYJkvsRb7qdDTXbXT6TRjzxGcf55ljHhUoVhao5A//om44TPMAWVen2VLd
6AdlscSb6vbX9oqWs5JhZiaJUgtMT1woEc3fOxg3LWHNpvF2ptsjWD2wVtoaNyF26h5pj1jD0o0u
gJYqaziIpTf4nwFFaU5zx7ygMwVyrGzOPw/DbkjX86QcFppK4vUcLZQDEgRttGs4OcO8BOKd4dRr
q6kkzapZFavReT/QtfRU3sNTvKrh4A/pk5OugtI0YuZD9r3pBdo3JDoUb6OTQDV2aGVH5KHnwaCe
0nzA+ghVmDfWNMrdR8vCXRo66UDBZSqQwsGnXgZ4SXFEp1z+ySXXjNcphoYSCPWRDDjxdz1GzOX8
ur/+7fif+ys2UJQMGg9tKQiTH0ouACmYf4t2IeCUefvFTT+3WN2QoN6EeBRKHFjcftxjocGeaUQy
GvkzJehPOu6ANrGHfs6OPpw6oNEvHfe6azo8xwQ+JCjbs/BYgwaQGNe5i1e53DXb+wt/ke/jp7om
d0zx6J/52sJdFFQrYNxmTIC0pTsN8RKg/xImljaHdt5oYfjS8ILxN7gSvoO78qzvRJg7XaVrsIcZ
6sK4FkcVQ6qWEA2uxXMENfRyOsYSQaPQKl7DJz1F+x51S+pOy//j7s22E8fSrusr4h/qm1P1En1j
wJxogB2WUAPqEM3Vf1NRlW84I+uvGnmaFVEulx3YYMPW3utZa64ru6wvYVttDvmqn/STWAexSzkd
igsuwdouj52wKFuvi+cVrsJI9BKCQs8xTSj/ih20W/2jb9BRAiXqJq0QkPq+b2/HclUtlO0jP7Yr
sgpkFg6qN53nK3zdR/1Dt+7EdgR7b86lgTYMwXJiGF5MbUyYTcR5iq4y77yRZFckglhY53iPAwok
S2vqzecYTOH4hu1lNqqDXvyBOV456Dc+2DYTY0U7zBeS1PCIkJzsk+ImXyCXMFR9glGg8iOfSTYK
llMQx3uPt3yEDK0wTcJHhJHSXnyYtgyYCaafeNQ+L1eKPNCHT0J5XPyYTPC3V+eNvDIJFnRj8BCv
1Xmqr36Y7DBN96e/SVrEEwlP0azA9ySvlDDxn++m7lG4lu8pqTRd5ZPuMsNp6O0LqEbdNhsjItBk
zVXvuQWWZnYyWZHlHUY7e/3LWPmU+CKqGwfytGElzsM8zI5gcYsjs9qn17mPCNHYqwKAtbv05eQc
QRMfqL1oSes4aD3OpG7u64f7dPM8pPt+rf14rItqLlE14z44kJbc/976MCax10fDz0L17565TBb5
pjoWs55pWESNxlSbK/MLQ9pkLzkmoWF+GRNx+zhqN+obXF1/r69vQ/ii9T6k+zTmh+2KAdV744m8
6qzFAqbIjKzCtLTDH0Ra/dL3U+c1nu0Ua8ED9C7BkwkVEhYza82VpblKpAem6AnspyzBV+NHEXsf
i4etMdwVbeQAJ9G/VHsAxHFAkp1HaZGafd6mPQ/ZaTgO4Yr3OWy4ugMCsOYrq7fNDTGwGDKXrlYe
i25W5yctiv04alcX4Ab83B5Wuj8JOdBWW8RDHBrbGBpmPVSgOdJW7C3Zg8Q9NPAs6ll7lM8Wr23c
Koz9EAE/DSHQjeD6yO3eVjjbK6O5LBGhmDRsW0q+RLbSeYmlvow3OFnii/FNI3fLp1ZZgJsYCuCI
qSu2UuvYzQle3bETcEx1hjO3ao2CNpKmI3ZeNcEu3TED9M2VvpFWBMI9+WdorGOuTemtq83Sqb64
W1+J85nZNWmWeBZfQjME00DqiiC4dY8dI32/xQ5xUqfxyZXzqcJ2Aq56nL0Thy4Ovstn7HJqICzw
Jd8t9Z2+2FB+79kq0bzySdKFccwW0ri13aKWOHTrWZ94Ax+eyqzmX/d+Ks7ldfwjtrc5j6JziLqu
Mr72xeeLOcMpvXHwcO/EsB7DMiR6HJOMeMBTDkwBKXX9uFt8Q1222p2x4qze7gofX0ZtGRmAUY9L
OGWeFZmjF0Q6i40UVTcka/jhuofRR7VRvpBhWVrAyKTsUtPNbdsywdW8VndeC1LkIelDLHROvtM3
dUCxrsgSdHHL3q4khQkO2e97lL2VJyGCMpH0Ud6FMlkdWz6W3NCWUuvh98v7/DH7p4NTMNgwRcFR
AOjof1z9kTt/v/pjKvjz7X9d/U2GkYw9JFrmmaJwHf82RkFsVUhEaH/gI35d/cG1mZTBEt4A1fRn
wZWTmg6xerinpCz+lt+OoMVfrv7f77r6+9X/XDf3M6RBaIibSp7QcimgwFAKxCJJMN4xub6OUDvA
mSLfEYC9owNWY0mruRS0T5JT8EbjelYQewdkTXDsutTuF0cjlV/pU3lkesW7XtpY42K/eDc0Ly8t
ZLp+TRvPWOfopAbQMWvdBhig25XggCAzyd7BYJqKfhmaPr6bhUh1o5psDXnXsQNWHAmOE81fwZ1t
BBZWQnAPR8tPyZQLWIgDl3UVEy+tsUxmuGA6Z18LZVfiGV96SmAgOB3a9Znw+ssv3NePFGGzMF3j
1FlDFA8E0jsKF7Uj57nyrvR0n9rKgkIa/bmCBEPH09VhvlNpkZBPTLY0paPtAQJiRehxLzc4ZrMV
H0+LAKirAyhpmLkQDk78Gz6hFe/2Wyji2j6hrqoAmeDiR0o+sdsyVAXGxD/HU8D7+BGe1Lay7SgG
y9KtpdLZAWLQb0WID1LEIOdB5/YXPWa6MdyGD5wXprSGs6TajfVyDVtmtKqex43ood6wiNUHKfVG
I7/sAdEzn7VulrKKy3BYufRPUgSDCie6OiRoynCd7uEPQQImO0u9shqGXjpnPoe34kKavd5HXr47
79QNfYOW4RZ2hkucwyPWYJHLXuv0DLV+fNxD+ZhdgbpbgEmP9QZy8cO5rKh7l1T3OXkStG0haM1G
PpOqY2xV1gzwwxFfRo9glQ1a4btZ0kMFzYOBmh2TT+Qi6gh+PBuF4h3jMwYv4mUxhvLY8DgSjULy
Zf/kE81PmoAJ603iCCEg0vyXE40oCRw+flOMBhrB99v/WtMQf1iz/g8U931NG0CPiqooGIn1nxym
X2saKtJwAtKMwUms8/2+qUacY7gBZx5B01h//8YQiRPSf1jTvt1147dpjXqTYbA/XzcO6E6aDhIR
gu7lSRKL9gX/YfhaSVd2QNMPf14B7/Lhf30GBiz72cvk8QFbHQHp5/6+QRa2QWPjgCecfmd38zP/
wKYD8M2Ql7AE+S2fn6kLIQs/rkeMAJ5QSeqn1e+F0teyQJt2LRR1EM7By+wYEuDIz8eYA12xRjq9
o7ZcRxTLeGLtPAUfYv3568ZM6HqiwOLOtIsnN/7HaTFwemYte+PcdLMut+kAXZeMYj6Lzk6IOdWh
/AxkHZUiu27NXcOxJHttCY/TpDd+7SCg8gV1YsRMDxK6H2T1eO4dure0OZ3PNx/N6Q58obtZZfuW
xd595PUlbdY/oJXefLNyyIQ7mPurQHlMG32esujIavhQj8P3iNGMwLcdno/gpU/jYga05z6tl883
0To1c53FuFu3dnJnEuVN8YN5eiCxbf2Aiz82BatObFW3++g8qXFSL3n/1kaVC1NePXBnR289BVlL
8RyOsrX08Bo4KaUr92+XLTkR8Z22p8v2nB/UeHdzRuUXKQNpbzCTh+zSVZ8U48bzMrw7EwAuvvT0
bvIXEbTzhjyxxWWQVpUFKUZ+clRAuA3iouZRuGnTCLUWIpo/BuVwqi0f++RYkBlegkWqzHnL/pOl
9iM+PDkOP9EWY4bpHbrj3R42iMN/t1t4Kay0zGhsLpWskjrbVLaLhLVjl4TdlLBiePbOc5DbneQx
KKp+cK5Dce+eFrhRBke+WH5p8/TYXWeviE+Iz/ndE7NdvP5ar4dodsLXz9m82xm/3LRwiQFzVTMx
CCNJUQoWP1OiLA4MXhQqhCT1ucw4nAqOWWwLwvhqx4dHGgUyU77OVfwgTcw7927HraiLKcoPvkrN
5TT2hu5QaupZ5iPJotfv0NynGq57JXaulKSXonWej97PgFrdRzW5KkF/D+vGz9jvTkvuvHYG/EzV
DJhkiRS2nlFIMyzcbOt5//6PlqLYkbG6UvurErDVGLb/t4Ubp9tfF+7fbv9r4cZCjxmVsO0fc/xv
m1G+FfBPSVO0IR7yXYoakm6AZ/AN/GtE8Gvd1nk9MDUwocxILPd/a90WueO/KVHfHzl8QD7/bbbY
G5WQ3VP2otUEqOSDXoscftfHK35aRefGzcfoo0RpwMdt0CnKJmVaC4Gp0+4L9PwF0/P9+fCvSXTr
Xfl1qqTjS18aIaaBMdvC+5L2Y3kX56emHZO5hRGCWaWzhjzW2SdwRWHPAMw06K6nbLslbdLdkKTo
5DE8ZmGNvlSo2aO2lTF4RTTFiZcD3YX7cZS+pgd0HJyxZwvS2eSR0OLsnD+f0yQ6Zz6lq+BBzj6d
7uLNe7nVTlk8nDKlr5oNZ7jScl8e2TiFauhpuIiifq5OZGAJ2TuyuwXRYtxvTo/JfTutOcknlr4/
HJSonEFWsA7d5Kpx1B726hBJfIQ5Do1IatbGIyWHLcDJPtvjHTQGQ2628vsp/1EYpwzICB4vid7R
vMTaO0tWLyMEcRaq82G1SsNh5Sr5sz/onW2MMBEUa7Ng0FGOIpWyFiYJyEIWx+MhbbrGz49zUI30
iIfu3ELV7le3RQu39VB39oXDeShu80/1S9tTMAX+8/ypwVBbYbb3VI7dX/qy+7pd32lW4MOzoZHr
sxu5XEXwI0EAem9Ydm1swGeFdkP74fZutz0bwYV95uSGYQno1CAANcfLsZ2cFwRdrS/RliPGDt0M
hBnVPA9xHLsAzUQoNgoai63NiC8m8EyAymizDI4VxbyW23dIdQrELFtQEGTgkLbG+y15v18jHEt4
lDJxzJ4489UFTxg8Ws0o0M8fd4mDE5Mc5JXLqihObTt+KJxpkB8uxUmK7Us/5R0yuLVKMvKzfK1u
/3D/4rCPFGiqhVP1Pw3CIifz3zepv93+21rHyRr8FW0Bw7r1TXYfgm7GsLyKrHe/YQoYNqrYHY1h
G4pH9/seVScqRKj3j9Hm31vrBs/Bn1V31rr/e+SK/huo4CLplW7W5Nxafc9CJgL7TCKWn1e2qQc3
cHhutpdmkz/euja8cEAkVspOqw0Qvkt9nJknPPeo2F4a04m1yeI33klrhECAvNjsMeqnZqiixJKI
g0wAjbCI8NTrBsgY8maiXWazpoWKKr7hx+df4fo35Tl2/eRHjkn+8dHVfoJTA8yvWIES8UXdQkM2
QEWZV2g3LF2ypa+SN3w4rKPNrrdw94wN5yLN2reRtgI6tBjUQ4GwEG7g9xTWi+y2i3j8xr+/zTNL
Y+BVelER0cVIaJaArOke4ignkmtCuaFAroKuLC5MgwmB8TW4i1SJ2B9JI6H5fBYBXkM4QhL4w9xv
eqQyfj721Yr99sjah3AL/mhSH/Em8jkAJbdV+gmDS2bp091nTJEGpYf0aPJg+rHyzt0akDxQlJMf
N/B3Lft1pxQX5aN2WtCHLnmqofmuqcaXzlOrcWOMX3o5UbsPqfc7Dp1pi8xma1BUlHLBJrofOjPs
DOdz66fnySgvg8EuRlLYZrf9marR4gLA6F8BKMW+z3RrWzn9LXDkwUs6USf5uGVYF1YEInuHg0JD
2PhNtdLqkAljrjMvj3jGAmxgP0VSUFQ7rXdUg3GVoW9yX85Gl4mCSe68NdyXp0D9oqTF/YokGJ8/
tQHmwSeSvhs9LBBeIS0rKzoROV6DDI1XBb8HUhDt+JptFPRu4522w8xVsWRgE63ZVXtp8/bUo+IA
t2BAPYrJmjHoUwm0dm1qizSiRDmNIuXU+PzIyF4NusV5QURDjGemz302VQ+dAy9pB++nekvO+Nb2
d3b9CSjundqRoPzXEvn/62ISB9/Ar1cfr2GJPg262cCR6CTxzd/Mw7e+G6m5iD0/9j9Fx5CjPqCs
r98MtO2b9xxNb90/On4s4/uW5UGDJM4oc77+LztQQVH/sgP9y+1/rcqDhUXhq7M2DzSD79KBKQFG
UEycXjLBZ07tv6QDPKYooYBzf2ql3KFfW1CDxZp4KF504PV/Uzr4+Yv/9cQYsPnf7zpmmz9vQdOb
9Ghosu6DopLtO2GnCjB86iO581aCe1bRXGWyJ9hk7ebWr0Z70QxBDlw1Tyb+Y7MmNQoVq2zDtkpt
U8rO3KXjpeNeZ7w3MNEO2mMg1wLNbeXKFpYlh0bMF68JWWaskhrjG87YnhhQR3k+5JD9DvUbSsZL
+jofy215bCY1JZOLchqH4XUqjjFeyOPNGQTcA6bbeUoZ8wkZ09bdYQ7XvgvhMKyKPdXtmbwpFjot
PHnRr9HmKIuCKchGCAoZ+xSfwY579tEWZ/ECy5l/jihv7CwowVEe4eD0eck4A26Wlr1pvhiCmo/H
RFJtg65YqsbImgylcGwHkY8HliGmiLN9kx/D+s5fFc+p8E4/sGwEScCIlh9SuepL24hMu/blFqVv
cJcPCuADWu0EPv1xYMhgl1HsKzWbH8qHMa8n2UzwZMC2pj/sN+lK7i1OrzZJTzp4x13kgrmzmCzy
4cdkoGAD9WKrqjKQGtC/A3exZWP8PIoTkZ/8kzVNmba3d62IpNtJnZUPHz7Z+epRanV/eVozbR4f
8upYyRGQAnIwdzRero2JwCKWLLrtzx0olahlcRAATIDlUl06mxeQFK7CrBFYkk8gE1nIDepurGp3
g9JiVzv8MtWMXe4d8RbWAv+aH4Z1maUrgmyvEacUxGJk3aZ5UmzmGSn693b0+bq+veTZiFknbkRJ
OQwAvCwZ34XDWTo+1R9UCuDKTD4zSbWGMVS/vFZjIwLqSnCG8Rgz3/f74Eb0L1wUXtARB6lf/0z9
z0/DFhfyNoaDWMLbZZtiF3AoRuvXNl/w4Fn8ezJ5k9c7CJsmozQvaDP71c6pPhApWBLDhoycZsW0
c8VjLWpCz2tnCunlludezVB6S4TBu1h3z1ibhya1UXXO7XJk2CbDztS7tg5/Hw9H6dycLjBlMIbC
zIl173a7km38eL68G34icSEw36b1yr7KYRETM/AuBQZNktDNaEasd7hiDxyif7gMrJu0e6nQXtkH
//e1nNTBX3fYxp9v/8dazjZaY8kl7oNNBaWC4/ofaoLy/4lUM2sDuGag2QwXiF9rOfLCYCkE/vpv
hfjXWg4HF8SEDqp9UBP+lpxAAGrQef+8mCOB/99916XfrvKPvEfukAjM3m6VI2mgtqZ3ASrWhHMr
pJJ7FtWsCKE2M3Ro2dSkncrWNjX3SQgd7Re3x/15gBmYaGPeZ7qNAoiYTOM7LsHHfsS0Cz/feXYJ
q/C2JTh+1PfSouCVDaK1H1/Bc16XMMSJAE2YU0W0bBDiv8F3PF6HlPfbbTwKOz99BuL8voyPGQpg
+3GuFzj5n9F1mx8NPybGXzhcGOyK73VzW87rCkrlogt5ZYFkRQ3Bg4JBTvXaqy2se2bXkRopH3Hi
dl90w18ZIe+TRbmpZsLkxTGaSIBzc9Ql6z0rUOqc3ZzLEhyd29nGGYBLgHUZU0BkoENP220SYHG0
Lx5sgEX+Y6BPiuxJ59QeEN7PZwaHc5nMsZUbdoHOPniTLTF4YSzuxsUp3RWIo89AfwaPKJPDandd
wtecaJKveg+MjJg6sjUlpvxkniG9vRwynBYf+afxsl6V9Vrgh/m8jtUz/XfUF4GQt+qxQM87k61L
5mN8lJ97LrA3Tu7kIR9ElDgBIBltCrybZ7wqUDLZZNd2jnJAaJGQo2bRB6FFEryOFuMlonh4OWmj
0BRsbS8h1HaOvErpmfWMRbXjSvt+hRGkhZfdPbN+VGOcm48IwmvAaBOlZ3QanJApNpmSi94lthOi
lgaQz9IfrR5jZp9O8ibobrW5mgBDknGzKMGNEt+IziunmzQT7jdC0rb3andERsGcKKt0OvoEM+Rn
03h2G+uLbGqsirfhj7m4j/l/s2zKIQs6QHlSVspsIH2OvNdCmalh4QdfF7/ygUV6gzGhzJCrGvDj
W6V0Li0yLbD36XlWb0dznkRDLI5JaReUZVBXb0NEnJvdrM8bjg2cTDisOLMUzstK4NdZ/ek6zZxT
O5xQvPzidxMVU9ft6/kFvAhrkDxpdYrl5vv0Et7XVAajCw0EBcYTjuCJ9nuLAF+GFIeDfwOX78rT
ugxKKTQ5m7CEZ9YjTPfGj8rDtajAxVVJe6AiwZNToueKExB1iMHVFXzJb78aPaBNHqDnAFWwblHv
PTyUOEftAsbAVhiGnuV5h/k0gWYB1jiZdQ6vxMLm+XrdxktawnkS8ASfZ14CyFc0PEB5EiWMbGxw
gTao58LstpUxDPNkwU0GFeZJmBC1Wyq5jF5PlBBJy/p1oDzdUR/RKwH8bun4oqoncbaxuhe+2ln8
dZ71e7ZGpAwA78EZvvjXeb3WxuY2bkOJZxJ8GWgSBnPq81RLxllACSQXa3FhtLNbf1LbeS2H5qYx
tjrEuL6Dvm+zIRkCeehtJWZfDpxhwgmU/aZXuPIP8U1mMlu7Rs4+jQL6YXaFM5r+kKPYD1N5apA6
cr1Gywqj1TZpHR6dcuQKChg4XwnL5zncdjqQ5Wvh3g+Mwu5AuKYZ98uV6DZDWBCWwhEUyPI6lRYa
BuLKXJztj9ihlQH0Lqyt85cYHwiIW5BtFv08oatg2DfWJ71nCR0UA48h0G32dOvLYl+9z/GfMTXp
1JNcURdQOPvz+GTmNntOk12dCSknL99bjNTs+KCHCTY1todpNuGcLdwaz4mnTQig2W8CX9pUce8T
dIIviCqKJYlXMRl/M9IOT5s2Q8hfSUu60VZ+8E1HeLNHQ4gCzm/tS6GUZnbvjnxsisvLZWbahYcY
wosXTrVW5yxZts5LgzZh9pp1KbkgHOmOeNPHI6xNL/WUsP1VeaFUrOI9aFOEENn2EZ+Xir3XnqEC
/ZiJmZW7m+shniICw6DdiqxhU0lfJOq6xpwrf2aBcbOSpcbG2qeDNf5JP/TYMz7hAiZWMQMriW9u
WhxvXjMetePy6ac8QYl2JIbbTnmAqN9W/JlMcYQLNHBCICt4bEjAoFU57w9aBx5uK28CdmQ02F8v
k1czfhBQPRlnXyTpClQZ+PT0qkNoaTztOdNTQJWeqFrZVvZTkx5BV2sjuZ20mIwYixokOkzGkSXF
mgu9e8sf+wr//BczfirT+ZJ9ts9hQ9+jAidnp0xHtOd86rV3vkevWb8ErMTQavpcFlrQcO+gFOsb
EiGPzCp32iwXrDGvQDSLof1pRBRsR0+Hq7KUjo4WPkYXpRVxp/8sKpfNezFe8LwztDCZXMbMUkWr
X3frZn1lJxnAJuN6xezhpCzSgKDSgHnRlw21lNzkTbnu0965l5vH2/U+uwlUf2DYLjcMhW+qJa/V
YvF6hAYdKvtLw4XrTXyE8a5d3+5+n26M3n6wvNHHyle4ix+geRnoubWTjlVeq6VnX6LqwNFDXMlE
knCmPO+8JuynPgXkW8/bNeM3RZs3xbj0Hg82DcauWiYf9Mf6tJlyWIIIsBcj2MJH1qCyce57hoY1
qeAv6UPAw3MoJ0lDFAAg5fjusS4p18q6fIm+sH+nDMI/j37ACT3pxAgMV6vecs3u6GgB4dxDH+Li
NwBICRmSE+RvVfuMQR7GuyGt9RnTkWLMWtucwDZfmIoHSeKzzxcjBjGRDKcHB4x1PL5dvWEk6SLh
uZpkNTOqj7kkYGB3asnSPjrcpEuI9p4KL/kxDIEHkB1jRjMnlWWTrXJwySsnIYCbbOCMnAtjISjn
cOU6Gj/MZa2THPRorAAiAAIbhrEyxjtZFW6B2qbPX4BMWUJddPp4qRyaDxpvJWAJy3r3HKeu4fLV
vCd+0MGgKplR67WsyMNhpXd5vmJSfWmOLERd8aOv7DgwtVkxKSb9R8az18smQyZk6MvAO+le9srh
6nJvDuLN1SdYZRZyKKxkrs/KioPLT8JBeaKdinu6Kezx0rnGzgWu0B2aaG0tDAjMe5rPyUKpRNCr
CbIa6UQiBtHrHF0p/WWKSsGO8i5QMmNmdjzPHxmtJLR47kUZw48vp1ShAOIbsgGj92SexO+jxYhG
6ov1PP2jz0QyMwdVps1scKr8D2sMvK+/nIl+v/0fZyLCVKpEg9O/6QeD8PjHmYhPYUrBfz90s/2F
/jnEnChE++Mzv45EnKH+3dP4NzwxFH789Sz07T5rvyeY5a7sMr0dklT2QbB7B+fE/Bq7eE24pMui
pei2WIcaWpDmXKplft1exK2g7JOCYb5Px7Jk7rI4ym527yl4YIbrnmCfcYCTvErE90TdPyP9uqma
/eh84K06OsTKXqX3sJq2+CQAsGeHR+cT0dJPd3qoJeJLLCaZhx9G4hXM+JPYIieP1yQju1gpATFJ
GSbJ/V17CFabxo6phLd82yJhlaeuzkkkB0O5Akf+wrDk2HmdcPMwApmnhpWzZrR2QwMB5RKsu1cv
ZlxBrhB68uukyTukfTMhJ53/QCrw+lOpWNyM48ihWIunYi2LdnjT7PaHeBJ356V8QoqTg7x54zKQ
u091d3ss2yk4ieHjsI4etjzUFNrPZ5TFm8wj0sW2Oh9jWqHkgrNSmNxsdaqsuww4smWaCzWL8B9+
tfRFs5UlIothsrJxRZiH+r674dx5znHRXDep+D4SIKmRZw70g9Lu8m79rN1X5ZXKW7kW06hTUVxA
Snu0Y1tcee8KsAjcxDiLhfFzfPbS5XkOdj1kIcisy/S5w54B8/hpfZ2d0UIYZ1E/XT/eBra/CJ5V
cO4kxlUWHbhmc75dsbzjVX5huRzZQoATioru3YB4n5uYdDxlzf/Uzb6JXVnwlZtlZlG759GcJ6rg
ZwD4E2fw/RMP06dn8KttxE9DoZucjfo57O+unGInUTkIMpfQD6/cl4L2ue0o5RAnPFBNwMstM0se
HN3XOfaUtWA1/nBNAOxfzKgC5ycCg4lrA78M7052trLOp9GNpjOPiZRu/aMXPFY7zMQSGhA8FxaH
/yboC+JfF7zfb/9rwaMz9hsn8Y/VDnGICQKsd+knFHRYCH8pQExSEWawRJNi+qkbfVvuRBgxjAAw
JDKd/XusY+0/mZt/PW6gT39W8693WUpvJkPWBsqm5rLB25AtKogvb5rYT8aHPsSEAVQhHfE6STwT
1Pi7dqYu2XkeOnKR7dKoU+tcXTxh4B8hP0vzi2qrgkcigNmpTbNr20dlHOJQTsdSY6sbcSAdyb4w
kfiTUyAyY4uueem4myWZFSdjirAaymFHWPQC3rm6eb7CMRhmgckOHRYa32ABl+lCkr/o5oL2sjQF
652VyetHSk0rZ8fk8TZ6rlLcFeU6ob4uazaEcp3+EY0+M3/0We9wOaA5IQZdwCdlPpYH6IIV6cIl
pZafX8YM7lkbMGyroS293/LoMpE5ALFr2/eUY0JyAwqXPsc15pLJ040RhSGj02XrEb7yrxZ15WCM
8zeFjbnxxWzjrpGqX9AZkzosp8EwIsA/zUi4m0nxSltQVct8uxtfIFe+TvBsKiR6w0vSz+S1v15W
Dd0Pn3JNANXYGFlsP2mfy8a48q79KiGtNSPLUjP5vT9Y6j44U83kFeGli9dyhMi797ibKndfzvYp
B9gu0KWpdFuqT7AL9OiSXTrK9TwhinbzYhQu+3Vx6sp6buQi1OKBYzw2Js93nTOJtdCGuJNOmIf6
I2nXtTPz6vJ3hExAhod9MwoPjPcYG53uXi5BceF4QteopXyqjD2ozxsmxTLVdpNLw1EiiXFXUwTc
Tjm21wE61utdWZ1F98WvGomLSc2LWjb7JTHunKJ0c8It30284Nfkn25hlpGXpQGE/L/cIawYzAV/
d4dQc/b99r+WLRRoJpeS9O/91fd92uBmMwSWoZ8GkT/NITUCmzDcJcrR/iVr/1q5NFKc1K2TlNcG
vPvfsYewRv11u4ao/sdd5/78eeVqKr3uhbNwC54UNszNeczEf5Mf98/n8BK9MJTfa0vRtC6Ty0RH
kG2CekjzOrxlR1Ks2RmZVVR/IcsyOsShmhzru4MNur0uFAZhlx/aUlu2Ob0qAuK2MySQ/Es1Scxl
mdtpdO21oa7FrIiFzvmOGYIV8nDunoaJWeGoTeeKJB3isDmNZo8dat+Vqf99uA+I4+IHpurLRAXr
QlXPC/0xrPs3fQ7N9DLn80Jqq/PHzsj8nqoqw+tfDu/jVEDuyaMRWyD97F2widbTPGH05d/vIRvC
Z0UbvZvNk0M277CYVtS94BdF52gxRB9eCNXI0igvZMJe7MK8RnB0GLnlh5DY3QgO3k7J8afYFUfw
3HldpoC5CpLbdDBQRFVsO8HJ01B7Lh+onZBNcN+OEBbghQzGZ5ghmk0pOQ2c58LNMdmqyEbEucH6
+Td/s0mscps+dor/MOe3J78clYpI2CIP6asAUdC3bipZfILmj/pHDkoDoy/0i0F4jK5++VOlKf0u
GHqeDIoshhluTn5imG0OgcSP3uavgmr64G05ue8RhEip3/ajA+lGJKIOdgFNTPPq674vttrc5cOE
dPw8VJetw+807LOQ7iK8exsR08gC6at3lQ9qjMRyqpGkAdseH0dcZHpae0Qa44LHmPWR3VkGW4iN
dOo8mUGeydg4DCwbEoFEgaPbhLkllj4VOfjYHcHNR5cVTxg0XHIkNLJARcmIEAbyNUApwDXNYf7S
Rk8mnOk0YUu/MN3m9NilJPrc4/pYh0UNiU09XIvTQzqmwom/L+ko3e2hRSVEldN1l8JVMWU8IVlQ
PZm4pnQ39zqZG2pYhBOR0oq0IB4ifqCD0VqjMGi0qk9PvKHERvEASceYhmcwCv17k0Q5l0MUhnx5
hcJy9eQRxvu3ZG4griv6Un3PpoLo8jk6Q9qd6ZCsa21uz7+TAflWbk/P+pAmLPw7vRuYYqSdMhSI
VtSiaM598XGJMlcJkRFPwsIYU6paBnF6YtaLJTtdrlM3Og7hGeEy/BrhKSKbSFE+05ZwLHj2NM4I
J5JLQyy7hZ58DW01OIxwai6vayqQuhd7EWisd+vlx0FC4zvglqVSRyi/6ot9saUz3nlliKaO/qrY
sQN7mMJKimLBMrmy9TPM39f5bS4WM8LK6noIhY+gU3Xuzn2lmEBxLdXesLVBnQ6un4jVV1SGzhkF
NO1BVHKVoJomxAcg/dQT7OPiheKI2tVr+kwvbzE9Yy4rwJCy0AMlpjlQyHaPfJtGtRJAJTjPhRNZ
CqeXPBagNJKAx16DyxuMJyXM7qHxWqXC/rYbot96kDVLE3v+XAU3oRHnJlswNx8+qfHbiUjQP3vL
r1EbwtQTMj/lS/9ry/8XDw/+xD/f/te1k0yRrMCGFAeLJJemPzb98AwgsirUXUOkHDSOP236udiy
6xeGFnlQq98tPBSRDv+hYV77SUH4G0oHLdv/4dL5657rg7rz3UXeUGJctXemvleXIIL78PSQYU3K
axuLw+iDIoHe4v1h+vd0i4W5N74AD9LHSFvgJo4O/YZO6xk+PtWrFtKRGQnlgM0MwJw46TbdgCxg
YsK2rlzJDJqoBnFjIId6mO9GJFJO2H+vARc+kG/pRLk58micIDfTOAQ2KqcDJHo1mFt4grOtp9fJ
XIlXpzpR7dyeBtMLFhCM4ucVqDck6dbLJ5dPDIvKu045qErzz90aDDjsr0PsmDQ9UTaf2DfeGpYt
lkyCYDJaI7zLb0CT8bhJyWdaTDP1UL7ccxFc5IAP4rhDMimd83VyzsZZMeWtjP3NnBW36HKkstu9
OwtYzclSvyv2hdHNhSAigs0lZJkHwA4T9mWLQijrzDFYtpGCDtnjTY06ISC0CC5SWyl8osU6P66S
fVfszvkVRDIz5ympRW0UJfdPsooS5Fp1AdWVIw6E5jMN98wSMZXqk7r21Ys9ktZ5O8YOeI/HGR19
sNS1lbpQQ3zbmvsPf42DYcVNQde8qf93nx6K53/wdqBHfr/9t9c4bQiE+IAwDvbpb94OXuREM6i1
V5WhHnhQEr+d7DWo7Nwd9Sc0ljXl1/6Y78NyRPDkp1qg/Z39sab8xxf5H3cdlwcrzfcX+eNeoz70
OLQYXROPP1xKO/WeR9Xak2f9f9yd2VLbaNe2T+hTleZhV5MtzzYeMDsqg8GWJ8ma5aP/r4d0d6C7
/34ru6mQhAAOBqT1rHWvewgAL0cGAjyhwKq8rqeOdW2sLWO8EVmgrYQvH2ot5+m6Jqq3wg6cFHds
xOHHfujVItaWSrbt5L7Gev057klvxnM5yiK7p0OJUKBKifxeB7mHyB8imZSMIZrOo8crS2EIy/qH
e1eAmHCZWJyknlECbZ7PeD/ZYxtmLw93/HOKYBAChxtvH5G8lWc4LTJJVid3RnMwqjTGSdIVKpqX
wzAjXGDGJFtN2M/W8iZLgjzxIfNms1fegjNH2rvf6IV7uhJdtvk+2/NOEW2iU7dAL47H4Z39vSBS
sdZBAAHlow/1C0CE6OElwbTif6kjsemXFJZOcRCPr9dATSJNGYm3AA6jiwlyxz2zPiq1CX/lEoG2
xBiFBegEuam8kpF4Powf81vvGrNyVQY3KSz04A3AU2oDvQ11XEwW2LnB8UBBfOVGRy0HiKeTBY4X
TL0U2/i78N140YbNuy7ydWk3Mz99ObSRSFrF2ItfWFS+oH95IQ9ql2N10VcmufjuxRXu72N93+An
TaC0hYDR5c2nV+aC0PTpxp7yjQWBpHuGgKfubkADj1f+VG/ilR9vieVZvovt1+wW1HcCP+3XkzVM
WyZ3j7XW8PZYxIiijfFNIfb5Na3HGsRz1o3eydmCXJRsYFF/3BanZm1xItDB2slbIfVZocUgMrNz
D/nRGfv4lMFfkCbrw7a0t/jml31F7x3x8NbHD1qwMRx90jJuSwsP78wONRw3Z9bkSJQeOnjgB5nF
XKcMK4igbc8oJ6zpBjd3NNqpYX33UiNIqsHZ7ncY37AWPAbOuX8BqgFHDQUXSLyRce5TGdkh9CfQ
3sJm8DgRYYA1dKHzkkyM+K1cE/sJAPZcrkcbGIOsxSseySBQ+aNREAxQ4QiL4C2y7c5vRhmH0sGz
w9xdbYOt5t0J4Btk7j2CFLm/j+6RxAEkGtjR4Gm72RL7B2KLmSs5nrzW2dEDlia6gdME2MfHAs18
s/indu6r5QCrwgA9L/+DzOUUyGG9buVx0g6tXgF7lAgShj6PpWKr9PTn0+5M5u5lYOU814ZsXazE
EI+jxEQc7MrYkwAVn99tcr+RSSVEibU7vkVogaIt2Ssdy9WaFuIepfEjrD8YuA7xAFMtklOT42h+
aUmGHcjxsqn3d/0yL1PsmhFCIZlytwoYED4bforhJSMtcbrx5KZGhsJebybbwOFuBjmjwGkyw9cM
kXDJfA8kqU5ivlryuSky6cCgHJnH8IYjml8qoVpYC8lAhlu8eJYddPXEnmjt1mB+c0a4NExZl9rE
SBJh2Z3RhdkEeWltP06D/2sPnXXpLAb70lo6We+k7CDM0j4XbwTBBoq3ylxALMl972Y77IRgqSQL
Pnuxy6MWK9nzqroiNkNgAM3qskw3N2yfLpHOlEIEM124p03AswJoVuqHaLUmyNMyBBw7JlEIokef
FxtnFzRQhR0m5gASl4VYv28/p5A1TVwjD9guwRGBwwLK5kEf25nhRenrYebiQR3SIXUHrs50qEXw
TTqMh5LZKdaD632KxGTSOoiCeVie/DAC/n2DUgzQfoiRqPUVjun/xvz5gL+DZ+b3x39pDkDwQbpw
FmBEkDnm/5wAgP0RpLLI/CMdFv78l+YA1T8EUzIOcQ+Aqf+1OTBs9FbYSf66/h8I718ngD+/dNzV
vjcHyuV0MpJrjYv03QPHdirvYg7Qx2iwoc6MoZcNIQsHY0y4Dv0mMsBOYSCGVJJ3YLs3zlc8yd+k
eMqHEdXwI0zBbnZA4RkZSsiVEA5FLZ7ESoCz4rkXaxPjBOp18rJXa0Fhp0d30kfPmdyGVcFuC8uM
2d09DKveBagHUehK3lpQCmY1jPUkulJocW+nVlIqMDHKPVRJfVTYUnCHOkAaWd2nMT/gtmQ92zTh
ySpBmJNjmXvW8LPfwDaMGqFDrAvPWggZ00KotTKOBlklqCTCw7mckUVYP5pxSVCRNcgTgHA1E+Yi
ab6MIUxS72AqEmOtbZHkELVSYBV41tedZnpNPs5Yddh91WDa7x3pgo7T2hxRUbLbiHhIWFqXqIX/
YLhpkPYrx/Tv2DxhuEZlGVZu+hp751t0f4WxSe9uT0ysWy4g89iAXL3z4qRD/vZIs3mr1s6bPoDG
Ca81J+bKcvMjHB5MrIFAL9Kg9rGlZyBxLWznaEQgsZNcODvNELfC68QcRfVpCdkSIKwSpHbkVZi1
Yb2iBfak6DNokLFE8qpCq9D5F6nPPKETsy5d+yKViX852oTL43YQ7zno+HBZ87baskIpxFty4ZZ/
Ov3usk3sh7A1RBb+aYf0n7VF/bfB4/vjv9QWEb8CYMGh9MP56M/awuCBYb0DLM8tDVDATPKttlA+
VHxswTvM74OHydbTVgil+BFW8SvogizQg79zys2/njp2Jt9rS2WmB6U8IxDS1UExhOZZF31ndoYi
No91bZLfLk/5SI4XWbUgaQx+9Ljxxe8kJlhhdHoEn+Y/NnN+MU7BgZ0JjkIOHCcWYkK+SewncUh3
iTcYLzYaZo5CJBboKxuafx1JBD0PTGJufXjNK2ToDyil7M64AQl8YM4mB0mTI+EWNGJQBxCwsskd
JeRlc82mvIVhXW7P/v3w/MDBhGqHns8UbGPsVzmKiTRi2HaqsZPMSkgNEOywFtrSUD1C0sq61Bd3
hyI4d9r2fHlmeYVkzkpmrAuTxRg+qPSooUL4SuMG173yux/BoGFI3oSBssld8N+3yb+s3bnBvj7+
y23CVY3Rzg/IzPoOwgGxkVxoaH/EEH69TYg65L4yzT/9Rr/M56bO+Uuv8Icw7xduE8Qa/3ab/PXU
2cB9v02sa+NcZZNji+sBgrlpe4LtDP60OGvzAonEQUSTKeKOCMnnZIonfYz28rZs/fy84uKEax0/
phZR7XfvJk+MT/b1dcKHnVDcYSJYPvNOM5vw/4jjnKHyMjjNGown5adDCl0dPytE0ywb+gmX9p2z
vWl7igRHlZM+CeuNFDhB1i+hpZjEedYcmM+H9wSJQcrH2umqIK8AXxmWZ8eMzT9U8M0d0p01cSbc
dwQuJaw4xunR8pBTZ5N6d9hmi+usGxXgg5zmkxZu9sXtHOB679SXR+bs3en8Rx+vCrHgEXZlTlC9
HEPsDjBRPOHJyf3+wBgmc99rVZrgd1UzTVXafQw2l1yPW7y7unJ2gtP/4GCPA9bHsuUmQrhrLjSO
/5o2wIosEexEa3CnThxpFY4ri7YhJruJJsKeQIlQ6mVmjU7XMB0/+ih8mbiPnknfn5Av9wjVAX6D
GECsDSC2x/a4kiIpwta410S720S1iCdtguvQntj0ORQSvBDMRfpKmKFOJ0SJOLGKdyuyG5Tg/9KG
QyS5dXXf3Goxeghm2wu0BnVbw7hyemTMZTN++vpHtW6smumPZEbEi5zK/HQpLKVxRGqAybGfkGCB
mg+DfgTKRTJl7b7ns5EdczJmGK4hl+MHdptglYa5GgAnYykSPMLpBzrp6nUA8CJ57ZpvJ6GsxFEh
McMTLryIFgCnxos15PzvZROIYV66raH6Plkm0oWTm86g6SuB4f3miCOGL+DrYg0uTsf/rmic0f8Y
Kr4//ktFw0NGs5GFqbYQZ38bKmQZtRg5cn941P8895ENmFgrokITouHvWwVL18ms4bl+OkD8CuCo
/zvg+NczZ/z5XtBqtaitssQluZNPW8AAtS7GXXDak05ecaPuHbgkscetqMysU4C89ID0pnyxAy1C
T4DXEwdn1+e63huzYlJHYTxIrgMphRwyvM0QFxcQjCbXRblsdqf9ZUafeaOwHMfH2wKAvEl9WuZJ
RvlBEk8pkg6ZiFqkg5YlJvHVjZJ1pHRB/dkpsCGNmpv3OII+HMRBtbknoQGBnuJXs3QUHytKYl8W
7n9nCqV0Y4+xIujE52vLIv0jWfA1mIMs6qqF+XihILfZljpLc82npaozFZGCnG15D0+CyEdGE63b
WOUfI9NtyQB1nVyrVyx02izgT6oaaNXh/R0QLNvkrw5CEMTGkMtxJ44O7/pMlkRzwwdhyIBcwV6a
e+5n+E978s6FqIr9By9k68Dq1OsgZx+BcEG0RT5tEkR0lsjDtp/j+ENozXu8fEeEJeLdJwvnCsYD
5yiOyiENEiOO08Ms8G732VJQGSth5fjjX/hgOBUTTkI+xeio7tijUOFpwvDMoOzzyuXGXn7oTNRk
zfAHGMMGusHuayR0ZR1DB1mZHGqCOXX7/Hmf++hPUtnD/lIGN4axtOjIdfdS3MSu6/Y52dlz+Fd4
tk3tuT1PJv4t6j6kaYa2EPVIhJ91X6iaFF8HDEWftMIwM3BCnbeZyNhEnkgxuU+EUhDr6sllZg6K
HSAMfkBsmhinhDEQYN36sGB1qj3rg9PSeANsIpbgvCPvF59rdSBMe8fwjoDTZ/xYuwGBM9Uikadc
FmzLrDfSCiGFMUI7RH3auCYcy/6DxLK9fRmUyizFsPrmRCps+dB6Fts26a1YX5b64LBQB7coH2WM
dLdojE3/iGZAkVwH4LlQxqon88Rvy7s1PORrJjnp7bQ/FG8ZKis82MZKmEUCb+fWQyZ9gwtv+xxU
QoLYV/w2MkZGP5sWq6X2epsqQxTruGoIeP7l5VQGTOUnnzhhwFEun5WYmK2FUe/pCFp8n9LuMs06
uBhteXtK2iY6pk3vWuYDNT94FqI9ja/frnpcX3cwKxtqbB2P5MtLurRkKDYwQOrqMtbvPIv0Q+T/
Il0nCbgyVU7t8KSByelMjnzb8GIRmnQcPhtIwPFTw0BdZphccPxx4eMFWjGj/85HDB0qfg4Yi5HC
S7Du/zpi+IDvR8w/Hv/liNGw0jcV3fo8Sb5YAonZ0iTtBKP9z8Pn2+baVkkE4zAhshOwi3f9bJpt
uGnkhzsEHuJo+Wu+lfo/SV9fn7r+d99K7ZKnx9gBt8r0NYFS2SxZ6CR8zcgDpa3tUXzMek59zJNd
Ke1ogCkyDtGbnygV6aBHaI/UqXwjmqbz6EcTfd9Rspu1mDID6UhOIXpZXpjqyhmT5iPBVps2qMXW
oA9caz3rV1gvwxK+xe7CmiKjNNu+3A7g38OdT1a24cUcHvC/Bo+BObXmjxxakT1NI23AcItDF31z
zs6jHJYnvA7jhdq4JdZe1UddThhzqaYW6+0FeyaKljSVpkdkcBarJcs13DGA0XP6wUHqG2FShJUR
puUrgJDfBGgvQy3Mlnd79DbbaBNkBX0HHfIi7ysLYV0R38VQW+6gGl28wZan0yAvEvoo+F/8vdtu
QbiBvLSPZNUakdiwP9wMghHGhQsjHRI3umfllzAPC/Nw+OtIdGcowYggBbp7RwSabwqnd1w1pC26
N5rVMzZD71uoEihOUQyzXViI7vu4oqGMA2KCsUgwF7dbMJnsdkhhg3MoD69T9fUpX6WEBcRDUotZ
lOihyGbCBufKA7DF2WKD6/TaIADUihSGEOe13uW7BnO3eJV0w9Oi84WyqsjHLTYQcgyYNjMGchiI
9HMF3ZWFf/JhlkaW4ZFA3rRv9hEBlgAA6C5O5VRAnZj60PriF9WuuOSMkPTHFCRUE2hXKzwwEh8I
lF6AAE0Ro3npj0sS9mb5MpSJvwMMxIKUGHnYYWwXg7YPYXCcbwidxWWKK1C7v1gsFGbo80jl7Dfl
BE9h6MkPsqk/OQEGMwtP4nAZ0+YU5zmmQ/YEtyFeBaDjifKnZB8DcLr0lT/YiXmMFdrsQVbkqScr
Kz7mmI5+/4oJCYDoREuQ9/+7Kf8H0v+j7Hx5/NeKKTuYMsDQ+cOT5wsax1sJTPmXnlzGDZ289E+K
rOAH/ayXQgJFzSR78keoya+ADKbA2r5jcV+fuC04RV9JAPfUkaw6FlicNng5StMuIXfgVvpd/pbg
smWlRevKRqjCIuG8VaQaMen0UvWaB434NFa2pm/O9KfHpO3TReabZKVhXqNgqCD+NJQV5zGW34gd
T8gD4ncbscCFdSvr2yY3wKtxinLvVDeWsfKRpI6xcA9T6bPpHD9N1URGM9yarHq1NZbw4l4t11Kv
ybbEKOsF/jjYz/b0T5Ns5HrEWJTD9vFKjed/VmNUhuz10VEWvjDSxjgCYv2hh03PypyZEZ0uAqIi
FHY+lc/qc3SeOb1iKfv3ZbJvcEDEoKaj2WNnmM2KkUb6m+Gl/gWRIR1KX7gKOEt1MsTHKyyCSwRF
feBML9FtlAO2R0LMiKvhyAyKPka1Y1zIxuRDk3NOYjzG5k6PBSgzCIlIL9LYmiuD+wgf8RHpG4vL
Aq8Y1rt9wgaKxG+Wdj8fwOfLvDRklPYND5gkEtvg++jxgUdFaYRMJ1oH3d+9ca5BKrXRVgh7m3KX
Lln9NlG+IGNhiPM3K4jYs4P7a7oBsd/jowh9ke0I2V4EoDDUSDsKL3zPyX0DmYjT8soiwV5TKthr
0OdLRqjNIB2dUJxZwUPbVI9XGuSLMnP21Mpju8suBEnQKYN5QkEC19iDDsQe09dMHe/nlCyGvePK
Dhyqe+db0c1jkySlVfC7VyJMFckzwo9LNDD/WYkE7f2fvdu3x3+tRFCRvgTL/bVzpHfDsFYh2PYT
7xSZtl/xAeJsAf5/NHbf9gLwE2EkQR76Yx35C7VIfI5/KUV/PnN8bb6XIv3maOX50uIbFruGNqIB
Y+WtfnCaAkzyQqcmtUMWVey5GMo4GMFDmaV4/cJx+gh5V15E4KR2OgTwAvRkI8cCncMdshELxLq/
oHUjiYA+yuCip2kjalql0rDWpFyx4uTfjpjtgBwCYVpL2yP01ef9YWsXUUoGXgGRaNLRaOT6Mn08
We2qlad6iMk+4S7XWTaJn7NseB9q9ID1GuoeiFreDgS4QZ9I+2CWM24vVeRTezHdpB2wJfu9L3jh
lCeExFyb4qz7rwteFzqOv1/wf3v8zwuesYJd+l+y4J94GBe8SmCYwjHKu8XY8e2Ch16LWu+H79Lf
hhWWAg50YEYrgZX9wgWPDeC/XPF/PnXuPQEFfj18z7LRxmedUFWuSNRw5IH0yucS/5qu105JykEC
L+h3hC+iF7bHuE2Mct/EpAMG3JjAxrAbCMm8RNRz50Etk3v12zGy54arY3TZgQZYeF2kbnTkTKzd
pYCnMWrxtL5Ey84Qz2j/KhPsC6yDkXGHjXEZmmOlDZH5gr0dfAzxYchvV4Wv90+DxN83wUuJB1Ql
jTKfsKUnP/cxbXq5+Tc/XFThYll4r1OV/xJUjg94Po7KN7z4B/Bz8rf1fC4zESB9NbwVhF1XPnv9
4YdwyBG/+djwjvJ/TBAUUjjUq0NArixi/cATQpnaY+JHN83o4SqRycJw9Zjaq25eEY1UufOP2wCn
B5UnesCIOA2OEPFSN+RAIz8MTypt2W4ZbYqh4R97hBDxBds9jbhjTEwIXDqBFDYuuoMUp2eh36ug
NnoZTMfDpYdEJZ/KkLvQ1VweY+dMJMC4lrda89JN5bufPj96eGT7Oi4kSHv6Rp8wAa2Z3XOCHQFX
puKpgM5AfD5jqF0O472DNkRsKawJHdRWnwHgzUDBBJA3kwJcYCOl3RygiV0gEkx0yW3l2UHbPlj1
AKRE3WmCDcl57LC68Ip0JAUPrN8hYl1eL3V49eQ0PPfsmQrtYWHiptVAawAAxISJkLb46XIGOMPn
oMKzBpq2HBghgdNSNr3jW/MA+NON4MoOFrMcT6dOJkt1pjYXFxtHG4KBCqXYCiFZsxyK9/H+clra
frYBIULfqOLaeMAwRt3i/1Tf+tc6ipcdNBF+5lkADJnXhDCFCk7dFvhlLA/jUd6/6sh1eFAkonXb
R3DY3uoFaWPVKK8XRr4mbztOgbrmYsarTgvl4bXSk7DuWKGtIS/SvHjdc8H3ZppZNBMcJq60REvC
EkUJIWJOuiPaE9ikFGbRkYyuyfSKWQUrKiau9k3RUG4EMQSzdlXr6/LqJWbYrDu9Z0TQ05Wh6eDo
z6W6N3yniS6XGfxM+KZkIa/YNYu5dSvkJvkC3hRmQH43QkpWs7ZaMfzCzDNoT/HTwPtj/oAgj8r8
qRx37tN+v7YHcnA/Pxf1q9Q+n5QXo9ymw+T+ZFV9KXvBs8UXyxr55WIWYTu+DeDC9VRk3ObwNsCU
atAS/dvOlANkluA+VZvw8KZLS/7OPPvt4tmT46p42lfu733OkKvCDIZ9vyqLdep/nTOy9g/ChZiU
vj3+5zlDzhROr7oilCKfVn1fRzyHd2joNmRhQvHtnNFMk94JkM4Wz+nrkMcnQsUNL8sCwePg+IVz
Rv3/gGJ/PvUfxhZfQgHOxSMurJbV4XVxTXsyOUn9kni6eNVIT9J59fDN3mVWZMOG7fJZiZqd/dHh
OoXG0AOqjQNQBeNh+MWucEjXi6eO/n4DYEEIkS0fTYXhs35/ya/QFrXofBpak0XDvSd+gxTD1WYE
E3CX4GZYC32rEPz9GD1G2QxU2GYNEuKTN2jW5gDv/S6Qg3ZkPMK8GN9ZSCdeWeKXuoiReUDuJrOw
9twNBpX8qnCNmBTLfGI+wmyRllF3GcmjKnJuEMFO/TNkZljlAFSsX29PeO/7Dg52exOZSKQSWLl+
BOww67UaHvZIM1SayMCcc2WIGCgjQAe31ac42Rg9WNhXNSyWvB93tNYvN/HsYYxNZQgF1o7IgsUP
RuuB/V3d3kYn4jAoz0xLJFIpHYK5Ewnhymw3CDCLAFwTlWmv6s82bnPygh3SAvOwtA9MP/mMAsiI
y10Iw37h6wM7OmriHVkrHc5Z7E5x/Xwb3T7gvt0IhxIeoErvNMHsX/A1AbBu2hyCltCAlJOi+gCP
g0diEWoPlFgM78CK7LtorxEo5iP4+HN5gMZVejLnN1YLbejwswLvYt99I27cR+Vn+QZM0VPvd64e
CIwBZAi3I0+E5Lj/rB7KZ6DS9y71H4//WT1s8CHVhv3ww7zma5dKOi3YOJb56DM+S9LPsczSsZXG
DMcwBNuL3vELRKTAOqVwGNhya8ovOUDoJvvmv81lX546eNTfIKKjdU6Kg4qOOlnTi+Zu+tGgLcZi
7dFvDLd+a/C2+Shy9/pR0n0+SG/t5jg3jeN3/YwFpZX4Z18dyy852i06LQzmLa71DCTBmGVCGdnT
ouu4jFEUB+X9Sd7CUjzvjsv71T8uUU365px2NuTWpr8lFVQZZdlY7R2jY3ReX6c8k/RDxQ9G6Dsr
ntlTJ6xwLfcGVuOMnbtPnLmkjHiXLo2KIGVcZOFM7A6bvGLRjGWyRVNPUE3RnRFO65flk3YPeOmM
Jyx1roNm9SlPxg4PE89pFqIFDY3Rte+EMnzHgIxQCUQktNfXwCDre7ks0F3Ukte9N2NneCa0o4dZ
fTXBng9oe30m3TXrWWGzOpCFbYVl83zDN39c75OspwbHm1ctmglbztoYVQus6Wnbq/UjOve1UXfz
z1mvQB/XjMxdOQOjS6qlYi6vziLPegaEkAj7twfrZU9ZJBRp1HI+Zgx9rBVwp3NyT4bjSjbJMWys
4KT17WJ6gf52ZIV3sEZOANG1HbQaEQU67m/oKK6n3j1+f0DtISmKP7J5vJFWNHJk3JJrq9+giPQf
spdBw1eF3TeOgmfv1rfVidr0smN46NVqH4rbKB7Fic8TO6ZwUIIjAXSQcB5UWnsEMhdYXuJZq8sQ
s1Oq/kB7OUSEJOOv4QovMSHZVrD4Idn8mmJmjXZbd52x/dS9SS8yZrLsZh8RUl5eP3LpkHQ3L8gc
61zDEBlQIvbpsqYz5C2iP7z2MudJwRjToIAaJJ7f3CSy5vGravae6l6L3fY7DnOHN+PgSXhsgvYd
3foF67M0LKYo5/kIwp1SOj6Yhb0Tpb2DT3B3y/eCLnaobmpyYIc3TOdIKmG2QzoseTlOaJt+8vRx
nEvwhPJebIyd07BCnkvcFpTnxk3Icnn4Ej9n/wyqqIY8DD3v0U0zH53Eeapu8hVGZmo5tJq+Zgd8
8gH8A31zdJ+uT3dMoO4DdZicQgFRXs7urXXVTVv5no230ZSkcp4QfgVoqu/WoO4GehIW8RaHI6LP
j4iOxSs8CQlSd8nXNDhcxwn6b4mMqkvq9Zt+DHBB+iomQpxP7D5wQRkWGyjKw6OwU92bZBqqUK5c
RXM5/bJ4gVWbNOpXbjZ+2vetqH8IG3eejY9zeQLYnHu27R4+hO0tA8aHsGSAncyS5z4k513d/NbH
DhJiR8PoRzEh7P4v+qP2D3BESJC/Pf7nseMIuAXrf1PWvpOFBBpo4uP/JzZCZ/rz2OGwwnIIiSKm
1cKj4+uxI9IFWHNg/gFg+EubXEP+l2Pny1NnsfIdHGnMeyLdFMCRwy5BPIgF6oQQDoVxPSMhShh3
PJ45UqziGceEIjhMWlSFZk95a6XwGNVhM+AVA2JBwO0P854Pl2+sG52VJiMYI6/DWJAGEmHLkWYz
0xweMEGw1FED32NefVw/7kz6LA5IWIddcdlr7DdparGvBmhHXwxx4zmLQB0njdy3e4UNBYfolHJh
2bDmgVIuY+ZCYPjd/CKyEHeJ6cpgCS9t3+xIeE78Odu3e9A+C5kl5Eik1mYPncIErgru9+awpoh5
xa6MaoWD1OBeMjfV1Yzqx8Mrl+/sUKLF56IQDqbpz9DEgSZA4Vm8u723RVS774urlw/f3xfM/QSI
EiJ6cKexf/L553mFxyWWDuxnpOD0IEUahpC+jZEn1n1rokru4kxSgVSFdPR4S0jXT/+K6R2TAaRj
1IM6LFYGcSWkBCK/PE4xfztUvghKR2vgs8W8997e6dvvcI4YAEYtiTGC/DHEBFUkmx/bqdQCSLjW
6ta/w0WaOYtsQzMNeKIHdu84i+caLrbTJf8H9JwHXBVkjRirrGpwVDd90/1eTCqYiafKksHgrfBd
fWpBVeIXfqTUt3d8SW/h5akg1/SOSZR7xUTWRq3JHICcw1U2Ct4c/Bg8HZ3DNHxt/eXRT+8YML3f
3AVmeDjQKuhPTQyZHq/3noKDydtj03ojU1+0p439hONJoPVarzg8XXARET7YTmAFRvAgD8LIBK9V
EM6lgB8YKo2efui17Js2INGsd12Ccu6nnkNqpGDjsPM1uO7EZgvZN6lblceK12h20uOFJYtRzy+n
iRo2vprP7Xh62CezOJ7a7iVfo0LnUynK6kw8Lu/mP+DlLu0SyvN5ziad3coDrJtl8KmH+mL8YN9G
elfG9g1IBAZ6zUbOmCEyYWfHnu4RvycPvhk9s1uwHNI/18RdOmADpKaD4+q+wbqj6bfTwxoluR/f
tmeW8Xn/CCySTg28XklcV9gc2ph/6ikpHPpHZ7+qGWrErPYu8nRCnLaFLSviEIT1MJXSc9TqE7kY
areFngUCcr9vT9IlcOq5JX2k+IuegO4w5AwZYx4zMTxxwiDX9bDHINjt5eXs7j883GR4457QUXff
uPvrMEMvZ/lgQbzjOEYchAeyz0KdIRIX9MwD1QKWLPLeIbxO0Q2tsDllVXUIMWT3JB7sfeDl0jv+
3n4YGlspRGvspcVy+n8cRrhb/AtS//3xPw8jgH/UZkjXFBisOofBTwTFNhV0MpbOCQhoz0Lsy2GE
yRRSegspHIfj99WUJrzxVFXRiUX7NaQe441/zEBfvnSeBF/ZV6T+YGby/aKgle88SduX2NSeRs4h
SOaUlMu09tOd9nycjQ3+ADVeCu6gPaBkEUCoBzokj0f06EPCb2bVOJvewixUUHm2WmBe9sYDbTM0
Ocikl97xrW0mCSD42bXC89DOPeHSfJU070obT116I8m2Rb9i+KcOfPr1WA3NJrjlIBxuTgIuFhtE
6Nj+EU80oq3AFcpliqvauoIx20bWUbiAy3yu7PU6v4jC6pYRqtNAp8vGfPMcpoQeDEp8lOnC1aeN
tSpFYOz9rZTnRhskAKsDirazSp+7vTY2aNvxPV3o/g3CKP4gaFfxMZaPaz3p8crpNR6JZBx1Zsk7
eXbanDbq/spQhxFvWCST06usoCc8wAfd8CApDfCNM2QvxedKjZTFbRjj3lvdvBOULLcQ7HJXxT/w
TNxZ7c8S/EKaF2el3/uP61DFkWB1KAa6uTo7ruAEqEueGPx77KdWecZU0kJinZzvz7l+wgiqxise
UTz987xNA8M/+B/Hbt5dloOBuWFQcZ8yigP2hWFhA9v4NNfQaGDtZ1jYf+hG70YiW8LEY2ORt8aS
yyEgnHDk86lPOOstxUxsIY2BhxgVtUfAX3odlnZwDKRI3pDoePAYC3zkij1Fd8teZ62uenCIKiR3
h8DKPBYvU2LBvTXEHsg7GRagMAqIgu09VvGmMfqHPKgGaAz2aR06GAueZojtsO8h0vNq9E4rp44O
woTpmHqn99O7ZHjVEVs8omIXR12kfRd8evPNid8VLJ3vS4CkImTPAZw1QMzsnT704fEeEuUoyAzH
6NoQnzwgZflsDOW5gjsU8s3sENRmH0VDp0Up1LSrcFzAp/1ouFTQk7B2QXCvei2oweqsbPnyzxOn
ZTqZy7ht5a6jL2wDh3NXLxZt6I8JcnAtDF5YlJ56oGXJq1VFeP6VaKLITYP2hmr6vuHKuKya12ZT
YlcQ8K01OQF3ghsBC9cGBvBPA7mfv//OAwSoNSInvIYg9+jy/6QTUPm+41b/ePzPmo3SGEmBYRB4
K3CmrzWbA4LdqsYpAa9ABEd+rdnEjIG/y9YnPPV1gBA5ZHgYMXngfMoh8AuoNxD7v9TsL1+6yenw
tWaf77laa61c9xHHOgdmT01hV0lPcBpbFYDowUVSuLLPfZh0V1/aV0VoLTLIRIuTPSAShkiTZJzM
1HD0DvXSaYfQ6qC9pK9guEA6BuEz0NNhJbQ/rlfh+mFiFYJDElcuimVxEU+hkdLo7WVsPN4rrmQ6
XnavY/aB1WF+1Fo3AznWPzTsCItIC8kWubpDU2gKTtFBxY6MTZYJTKIMO5CCWbGx2CvhCB/K64sa
AhdUhigIc7Bc1WdnDB+iZaU3zQgs6xF6qX/EPfTXKb2R8xxfNnxpKJ0/6L9kKKSu9nhKD2GO2rAG
FeaISPoGOcGDYpLUo0aJymVHbttMXquTEp8lflnu1WXrK/JqIfQIp7Y5Teul38GdxPwsGV/K0BnI
nx5KOFakyyISkp9zEuCBhLXGALatL8OONBcHFgICbAathhhEh1rzDRK/56TInoasHe5iqXB/QVnJ
mHboywFxMf37AOsSdnZutqd1zs4omYQaoNthIRdSM9g9s0XwnDeCdYArsU94QHrl+1X4SE2IAEV0
onuo4PLa1cmX92tfQd9OtAQxZJPK9hKiVXaCYq/nrtaF1tt1d39MVXksk2eOWdtO9spRw7f2hmFU
v5opTHoNRswaIBGLw7TOSOVxL2qOkOAMsEWviXbAL97vi8Pp6h/kQEbGh35dCmr9xs5YfkpGWUfe
A5EC8w5BSHQtA6aEG0ozg/1pxVcEbVeL0EpkG6H3sH04cvCVq+StYqpiqSwWx4fV++ydbTCHuhMK
brD0ebiTthdTQ/vMsU7Yxq56nyjQhA1f8/On81pGVCBSkmCP8YDXRLwkLgl6y0gY8ESL9yO7WlY3
Bf0zki6COfl2q549Kl3bL/uF5FqMoG2Onpx5k8iF606ztmcRscJC6elMnsn5mRc+c4gCl6utwlPx
bMHkrV+LJh/ErTW/yWCXiuEb1rBsjKGJfYeeTssacI61lNxtpBLsUlwk8YRMt5Rv/LUaXyadf49u
aA8aAEyEOXq9/82rvcgSZ18gU5b/Z4dOTfxHtf/++J/VnoxPi0actE9h28o58bVDRyDGUPCD3A8G
9bPaOxhZsPpERqYRhUlf/3NLgceVwvaTBxnCn/9Xqr3270TWv546Crjv1V65dg8WN2AX2LxWH84F
syYcgT1MRD/460JE16SEqdK5VuUaU6xcP3KN5B6XhYbYaaDfJAMpHjQ50UcPnB6n1lM8LgLlzRfW
LOb8uHw8a29kfOOaoJvDO1fgja4mOP0/7s5ju3Es27b/8vp4A940Xgee3hupgyFLEABhCZDE178J
ZdUNRUSOvCO6WaGMkqOCpIhz9tl7rblir/0s9sd0n2C9Ret4lDgwSjYzEpS0n/CdlI1gBPFUWpQW
ShKbmQltJXhIQxKaDGWL9Q72LBjHk+bzMyzywwjF0Y4dJweOG5It9yO99rNRsW8/VRQ8b13LDMUt
adMqb2d5XFezx8O73dyC/pgZ0GSihxV3ttDb+espCW4odqLwGg5qjdYvDK9lsWQKaU5kkYity8Y1
yBJDmA4x6wQPtB5aMV4ueXc1kC/r9bSRCPJMvAo5yGGpsUfudeuzV5+r6llKj223Mt91sJFpcAHb
AdKvPDBguF4/+xhCZd98RV9eVoxSyg3L2w7VPLDcsOZMzmJoIUjBdbW+rSui3tqddNCotu9b6fbZ
DO2bdldvmucOZ9LVSY7qRxvkhIVhPBCB9Mb+V1mvn/ZWjxOgJlnXBqRx9xbdmFx6KEVgRWqH7V6v
A501bEaWDutIyQAFDe/9DlyfbZ/0ToOQ0vsVYdKcloBsQ/WNOdmdnk3iyvmBYzwYRrfvOC85Z3He
MXfRj6owTjhbsWDLtP/vZH7SjkEaVCpP8RqnlPJYk+/CW9s+nYWwGlKQun1Cs1um7SaSpNV7Kisi
c197MEpQWAjoPCx3EOiqiE16/8KeydCZYBXMdSn9E1cLUPdyalmfhJ0KUJchu+ApGZTVz+gouuNB
C7OhFeg0OLACxC6Jc0MCzKuWqEmL2NNyXlfP3SV38T1TrIOWzdUh7CUJaIpolebQrJdpBqHLNs/e
HcFU4V5eU9MnZyWWJmp6PIscePy0CrgtauLCjc9v/LCWjJtXPhIxxrgNrcMZuzpKYLEYY5mwME3H
Pr0jbQkbBrmwdi0dq9gJW9Z0mk/0df7V82XqbF0dLFK0O5BCfm1Sf6Uxu8B+/7NMz18uH//v/ww6
Xard31bun2//Y+W2kDNKELctmbJ8mBT/WLktONySSJaABoBgaLv8WLmpwvWhx4+E8rfeCgZj5uA4
mBmFQyH6gzqdCM2/q9P/566zhP+8cmePUo7qFluwSg45uhP4V4P7sx4Bwlu3c012DWNdAc8cRdAD
6+nQadHHg3G43FKOHmUHkLZOCOvVS/hCN0U/3DcgzmqXnHJqPKK+Sga4ggKa28nAG9TYCZevhYOj
YNtLQ7Ti5tKBFMz49K1yCAiAhoeJCMQB5S6O0jmsMkSYgy7SDAaI9eCiAqcg314eKep9jPIIPmS3
3YtERlndc3H3By9XN1Db8jnFnH4kPDKaPz2pdtWodpTOYyhqdzrCltM2XBrheXHeWDiU5XX8EY9P
KMMgk06yoEbtpjgvXNfF4jYRpu8uJ2Lkx7LvXcxQW3k6mWKoQuYkX/rM43yZlLNtPMdq6QljxvJv
zC0TL/fu85P/coUbqoHtb5ugR9+cRjt4oxKeaisPhkqKZ8vtqFXPs/L1DJBvki1gpIzvnFkGf9LZ
I9fd3t5DjiuYOD6u4dDvRwMHhA75Czg7lkc60PTAsUUF0tOgcYbl7KxW+/3kK+4mC1GfCG/lttyC
I1jLnzhqj3ho28+Bzn55oSIfnLaMej+TziFGkz5CtiT1eV8vDQYA54mvuM/4QJy/KJHkjLprtEGD
I/pOx/big3f0B6aToQYCcRJZM4mK3aN9QtsNw4VcURWWE2y0ZkJVyxxcJYRAwf82RAnzRbYMZY4W
ocUvPGvsxWI76u31aJgqsMB3s48AIGKoPfxk25kQaTgwNqdVbyIpnFxmHVGFvGJsdVzYN6/aG/ZR
OpJeZedId1Hlam8VxkQk5s0eQFb70jLfwYq9j7FoDf5jOJCnyeK5i/jwFJrj9oWXNDgaJEXpjvBF
Ya40kzvSvwxrucVwCo0Wm71TzB/7Rt2i6wKrm+q+cQR6KLQOJz++9dY71RcDcSAhMp7KPcDlIQrH
imdRQo+luD4vXDo1N2ZEJNUCu9zce37pKSD4srwSRzZhDXm5NtqLajDKaqwR6lU7WxfpkTcYctlG
p9xPzL1sPN0vLwl8utK91TJwX92rBcBPEPRsY4pAEish/5Qjr2s25rVo0CV6X4U4I91wEw/64C9F
JapJUlCRZYm+AX3d3FSbgr4hPj3OznNJtyufNBDdj9Axq/hy4nC4AVHgPrE2yHvf9+/Cll++w/jj
OhySzm+Y3xh/DCyBOCgO0nnPGfMu+RkHLNwoF45b+AgYRbC+EEopripOTJymZ+YOYzqM4eiL4yGC
fm+924X26bL+wKbHU2brHg8IYUb39G8+f3yNm022lEEjNRAe/kFjOWw8v+5iv93++y6mKjIgnyGi
/stC/G0XGwbkIk0uzUAkxQ/9sYshoJQYBCCUQpM1DA9+nD/4lAYNi28wBtT2n+xiOHN+28W+33XN
+qXbVHPOKRKLHO8oJR+syA4gGuPzSxvPcnP4XMmBVgePPcWuogiZbwFpq164NIu5YXlwVpmA3uhp
X8fnubAYmg8DVJfGPPmlDAFeiTaB1Ai4JeM6ut7sBPLCdaEnhMzHvqxsFCW0tGcxexVkfurruWU+
MLXkF4lhwh2MZXl9PVus0A+fqs7pP71kboIJ7T+V8Xlb0u5CVjj0eyH6AGO4T7Eo60+NskFUfr6t
LtkriQHF3Umfr583GJcn1ammZFVW9fF2PKN6ZzJ6sn3LOXnDlhb7AivtJSBhPcwX2A9qts2e5hLK
cIeRfkXjgEH0dVjFZ0M0A2NTRseGk08+WMu5qfMhsxl1tj9MrufzHnlOxcBaHpgUNVZlcdkx1Q7e
aEdgWqbVXzrz6eGAOlQKhqQHa0ZzHlYG7t1mKqPun79ZDkqvL81kMfL438BZBeCNxNI8di+Sc6D0
dzYvqk+XT4aRgNgS4TvPzE0mnWH+YkLOLEbzebf/7L0Xr9ha4129fox0/4UFeq94ySSatIuSrVqf
lCv03bLgaGmw0kYUyhkTVYm85eJA7671T0TiBpaLUCmMSRsa3Wf6Z1XR3R6TmTjSKPSVz7kXvanH
p/zl4UcL8CVN6eFfYAEjrZmRKaZg5Lm0yBtmoTWtLsptA3QR4DB1aIYk2ByUJdMj9EkdIweFih4s
WfqqKEQbCd2KmQKaHWP0MFb/9jVrkEqyZInot/9xzaLy/q1nMlz4P93+25rF4jIk2nx1wb9X3kA+
mVcSyqNL/1XffFuzgIaiFle/ZDQi/963NQsiGdnuyGtYArU/WbLQpP7tkvXfe45u5+fCu5EavU1a
AGMDowacAK3sCE4IG9/p2KA6QECAcCGlXNUfR1Qg51kTfaIxIJ4bG0/7VBurmGETn4GMEGszKC68
PxjrgOQMmH0+okUpQNMn3wpaJCak0qNknHdwJFkxxNEDExDGOKpG3HdEcN1dvKVcblBu5tkctExB
GU4ng7yLBxYK1ivkCmNrVXPqBcpismgZAXU2LZTPYlS+XLb1i7Jsz4sKF3z6irGOy0Ofc2Fw/OQK
wvXOdi8ZuFqtd77HnEfqjIsICtadIBOWA8QVmIykEWH1iA0ix9qijeAKokgx10Ml5fUwc8gyvS7w
9mstnJ3OGIunJ92MXI3Ds+DxJOoDEoB/L/LA8g/qa5dCAxcgFv1/95WmQcrXgIdwQfzvDgzGRj+f
caFl/Xz7b1caBlUVmj6uePFX8hWXtUZa3iCg5pr5XhxQSWh4+f4TsPfThcYRG1crDMC/ojb+4IhL
dOnfXGk/7jli75+vNLUA437X0bLtpU39BpG81ewrLxDyX0xyZ3ElbeN4Xd5Vv1fXyjVIC6cTGbMm
o4FRWXvoD2wRFL7gdifLT2ejYkZW3uK0ajQ7zSZol5nI3/OZpo2Uku5YtXpl+OqQbekV2aRno7/5
ccMWPMA6hDUX0b77NBjrjyNjdK9thv/MRnZgeLLIu0PBNOfGLG+m3ZjDpPHcvtWeMOvHBaMT30Le
BGbKeC6QaLnrEzoxUjrs0WmclO7JbgJpQn6Ql79gM1kmun3/LDmqLC7TZC8vcCb4SiAF6VQhU51h
8Wt1lDctPHFpTjwnaTt0IkGVvzEMt98IhAOX3qFPW+OtUkznsoUbApWcT6n3CYl+TInUyNEp52Xf
LNxbGD8CxZiK0Ar6Y5cgouDekPAONcNW6mfNmnPcv903ORkf69uwC45ukyfBxUhMuRA8QtRlrBj/
5mv0qw+l6zrZbiYb2/+yG6p/Zz/X1e+3/3aNSjidxP9wMAb/9/cKHhmqLuvk2wwl/PeLFNIm1TnB
cH9V998vUq5OkdAOSZHYFRnw/sFFqg5ngV98Dt8fOjS8ny9S8xY3tWDRhxqaS3EXxAYqbGuX1vvu
Yfm6fA2uMgbGesZ5278uVS/1SHS4v+Olnc5SObAWxZ6QX5LL3CGM7Bmill8Z7oyMjHQ0i4Ke1IU0
QIM5u0+gbNmMgL8kjc4lUCYFWQ3x5jw+fyhra05pvEkW/UhG0DkI0GJ06DffSuclm/GN+Sb6GxKm
OEBwVk2WiPRsDFN4eQaNHVPrMtmi/UMRyMbLXo3U8MpYDoUniVVuFdhoHFER2SBtz9Txo1LHCQFI
oibvAK36EE7TcR6Y5/O7Nxylja+m+3l2Cau1BeXD8m+F08ShWayv5AN9cLe9dAVsZlLNhtCOq+xp
9z0C0Zz8+nZRaTc04NvzqoXf/bxdfxE7RtgB/Cv5X4doVIbU8uWkDFXeNQj3ggjk1CE22RAA0mu6
08H/CIhM9ZG+pD/FGWUwyF5DuB/comH5qNwayA/nk9HVu9B5k2tXY6gfpEud2SkMUw4e/G44hOyv
JEH0DL69BK3fuxBYY3ijjCJRXypbLFsUIdUoOjYj1ac1qNvz8Y35dULPArgFooHtC9n2x+hYv9jp
tv807fM2Y7GjHwQpkzNUuZ+in99iHiP7gK7Dvp2ANZvkyc1JpeV5WbL8owddZY0v9OFk8h53s8gb
7J3hCnP0Zsz5QZheJR+vKRaKeQH/sDiAzQjltUKrCnwpxch5aGwMZ0JlxKqN23cMXpt2OuDhiKbX
sDbSArs1/jP/EYdOVfbOtH6FwgmjAg2WGlnTvHCdx4jzhNfNbzBPSlCkNtMCBXTCm9wGFFWMDo7i
0VrJb/fPqfQZvZ2Xdy+DTVK/wKh6DPkRuR0sl2u0xqhXeanJT0hcsTXDC493d7f1ej8ZMW1GLgCa
gaX4PXJQQ7BYbz5LgurO/nCHbrYwijzMDREmguI1nln4BzD0/KvX4uFkoYv4u5DHAyT457UYFMfv
9dIvt/+2FisMGkRZhgVOU+XntRjAgUT6kEQHh+bJ97XYGIDilkjDBHip+dM01yAmTTLR/w/2AL70
B2uxNAweflmLvz90yHA/r8Wdca+u2olprsLVWUy0ZmiR5/km6lYpauBCfcKnqg3JGmupmTzUOXKA
k/VKo51DiYmi+FS2HvigAnPmA3IhuecILmj3oqZYf+hQhOFrOVhTP3jBEgEGE0SgJ1sBrJEEgkvG
0XtcLWkCdJCElAMwoQ7MDT79pYF8Wx4Q+RxuTHNPlBfq7K79JA6H2BiGfu0ALUzWRHWh4s5PR4CF
kDFhGbLKgg0D2tXRtcSUiaqaEwIngoGAUzI8KyX4ihVUHoZkBYUfozNOLacrjWXNuRse/B0EDkOT
sqFNz9zRCqwMoU2DsicFxjgCSaw8QYaWiRMroUgS7dPYW+LpXW2Dqa73yd5MSB9Eq82oeYn/yG5v
TjZop+FIOHQObl5jzO7lmpHBSfzoWTvFNHJkjbAbjFOq+28ujOCBoECm9ahSa0j/3CZgKPbbgO63
2/+4GA2smmR8Sxph37QhvhdGBl1L2pRfUd5f1+mPNoHOhQh+R/4b8TNBIHjc6XiqisSX/+RixAr0
+8X4/aHLw8X6zT5etPe+yRXhitiICR283eQpe5KmNSVQP7oFgyky8zNXmgxSLAErtMtbfzivTs/x
opglPumsLhXCmNG93wbF2AivG2OSvMk7a2K+wEadXBntqF634CsL8aNewOkb1ALaa7vLNtIhy20J
uvaO6ieDT9rM8kW50Calfwu4D1t9L7/49Xu7Rjw6ipmhLMix8epNvlCYX2WbdDWi9Fpdni+rG5bM
csEgyLsFw59L2C1T/tMes0JdykuRjcuDhxiLt3FOuad3Z68tJ0oXdBRSjGAs1GO3PbO/azzBA1Rr
70rma7Kt0HDjeMT+1hKEEi/6cgHWtZpbTfgf2u99em89pXlqxqW0Ab86jgiNYkBTM0vsXPmzi/lL
zJ6Ej2wi7CnVHOtFIgWNiI3GfbSeWSFVvjn7K+mlPRpZEb6L/MmstO+fMuIFWSLRo0G6MB39dnYu
0JBGRsSkkmlacJVyr8RGzjLKhDTf5lv1M10PLn+VbEYZwdtcQ4iYGLpXbkFgmBRYBaDh3n5uX4r5
IPdC3Ax3l1Hcvt6K+2gs9b6oPjXd+tat9Wp5x/5ZjNN7oKwZR13WyTtM23piwPY6T+QlJ1jkImn+
YumrkrW3wMu7HgQk6rP5jsqEEMaReQaU+YgitNCDtkRk5Il6+xWtioLNdXbyPghXcRXDvobQkCnS
UA6k1mtpTAhWiPfptH8s7tJTKaHygTXcvci3w6kMNZncU1KViaFyekCb1UpAxAjlN51TkWr0snQc
N4Eu+EMAcDPGQ9pG4zvoW3mq1ser9CRptrK6TK1Z7UnBjU70wjzUK2AzV8tLsZaGlf8YydNiKYwH
Zj1yNYmMZGCb2iGD+IjTMl6dom0lew1wukdQn0a6FqSLMuDPTJxg6yQVPX5VWYp3/YTxK2dkZYW/
CFFHf7e1lb6Qk+e4eT3xAM61qyT8ktjbsGGB36fvDA/eycJ4YsI9kKe6L7pJqOzbzkGWCb1h1IY6
utOETSJlL8xfyn4WWX5UB+Zr4Vuc8iOaX7Jrol58b7tjOyEc6uoiBkEQZKAUzcdcFDfFxlF8uzgU
1LQqvJjh7HnbtVvNrZJVpG+b0+vFWN+QOKXGOolXigggc6OKc5ALCaZfQpAv3Th/LJGqVrho83iX
Mel/03Mcpn6jrDvFvyjenXN4NKgmsb0lbhsSI2yuMZge2rDNR/dkrj2VHO/1h3MqwrMWWOe3qBi3
4Z3dN8STJF5lHk/mEDHchsksve0tjE2JVxdTXtNC7mS3FbFesXrgZjVPpBF9PlRwqZwxivFVCMtk
qYDCxtdm2A0gDNoZ+HaHy+HtRrnaIAKb4NHNwd3lrBhCN8s//tVbo0gahsW5HWWK+r9sjeJXU+HX
vt4vt/+xNVoUogYAlcFR+uvUj4oTKaKGfAVhC7vmj63RQLkCOQUJiyZJBtXj9w46ViNALpSp4h+q
DqXBYfR7nfrjoQ/Dg+9b402SuksbEZTbuSYpVBIr6GOTp9Oid5LHYLfXV2/R0khDorWR57bjxzz6
nMngmK7IgNFgxx6aMcFwiakZcOkEWmVHYFBPsQRlXZmTckFpSrUGjxypgosBvyVQJkJnhvYVmIc0
KZLgRCrneWasUaFd4NGiNafQlAioUYjhdJJBtU6WjfKp5EHX+CyXtNqjx4FcKrFenZcFKvETBlZf
YR5ejBs018b1SBTELMKzcea7zKdT797AsqCAp49PfTqk3HSeRkiGtiQAI1mi1eCICmrkvKdtz6Nh
zPn5RRIZIfsCRss3miruRzr1NwRuTJ4G6x3BN/G/+4inMACi9gN+TQPsn494jHCovX65dH69/Y9L
B0EXoU1IgZUBIfSTPcMwuD5g3A0ntS/F1fdLB88cslzEusA+fh4+KajI0PPSjhsa6X9wwsPa9/uV
8+2eS8YA8v5WVCYE1wta07Uh5DtpXKuZX7P5sTtT1h2NbnJP/eRMO3ocdVAdx6XgHxvV1zZCt7md
D0J1rKwDnfE2CfkGkyEsjXIj0GcKjYb75UnMXPW5Zm9xc2OnJuNYBQfXxztRParqMa6P0Y5bpBcI
GMDT9pfPB0nsD1g6D6fpZzG6r/NzSaNKmbow27RjEtm4zxUOfy4CNeHt7kZBOYAptSE2B4QcCqgt
FRxv2tswvzdjx8VKMEOO3NEDab3zi0rnqeCHZc6Zebu8R67LW5n5RWCy4eMdpkgOb+vbsxbeZjLd
m11285WJNrlCzDtoB0zNCiPzD8rh/tUvNAI6Xy+MBYAneGytZOD4kKCZvePVXgjEPAD6u9hXHGaB
pIR9PuqVMCnCi5NHrjCv0e+4FlpNNKCFg/YHpahZ+JfUO50cpGmnMQbpflKdNjkzBzxvpxF9fkpw
UnKDZEHwVqM71YcSuTiqyezlYwgdoXRoaYxSwqS82UnlJcUoQzo66gvAEThuPcv0mW50hxjGkzPq
JkQBsIBOrgdzuUZjs+4ZEk6Aj8xhpt+wU1+G9D2KQYpAg2hs5KZKiDQ5fzVdIi92VNmdRyqNTgXE
KlXgF3BlZnQ8Rso8ZzsUHbPzVFpF2O3QXb1dVV+d1HTh4HlQW5E35HNfXY7nWCCllX7HW+xVFLuX
J2yV50Nz8oTHCHM3lOArK20TpBEujbC/O/SEgaIbuCB4ApwThORA1sNcGlvq8WTsoirsMje5BLgS
p3k4OCUZa1Qkgq/VjXxyGYNkLl6/og7lxRnHg7TXMlcpHf6Gc8Kn+bskIvjhpRwTYodZjaX6RubK
C+tZXuBvXMiL6ph8WjgZBUcWns/J8zl/yrRjc+xLX1XJ46NY9rUcgV7rajR4WzdbmfcPvtoXcHzw
iaKguIU1v3HB5VPdhxw+ZE/Cy/R63cFp8fLUThMfqaidjGuKV4ef1H1cEr/jyypFbW5b6E3qi00M
EOScwjkDTrQIphrz80CT6NdJW7plUHFATN10UeNeXZ0xFTJxSUGdFCm1tmedGROT9L4vd//uYgqp
Lk0GbHMAOFg3/0lCRV/gtx0BY91Pt/+xIwCpQwwFV+6LOP6t6TfIEVBK4emmhUfzgGX/247AyEYl
8Oxv8oF0kyRShrmY9v7UwoEf5Pct4dtdRxH885aQZeeLmJeXLkSIUI+UJrzXs3NjE8/AJ8TsQFaZ
RdUiLpoXhjIofjtCU04Pnw9K4f1+3ufSkHvyYLE1bGXafhA12VDouCLN78RYNOCMkLCSqEnWnjcg
P6/nwJgWcniZWGGe7x76VjjtjXh+OpSsrlXysLk484UAMjWZKcoMnfxUur9mE3MqtsP0R2Z1Dtud
GT2r3aT07odix9KBqjIDswqALXhNaloR+sdJs8VdtynGt6Cj/fDK8BPmaodoHjFoiXgQTJauBNen
h7wQ8pWqbwwliJOVXi86MK65a2Gvm3TvMaT0lvvq50+N3W/vG84iqHLPHl0Wf93bo0sQo1Lujq45
k1eNUy4kjGEs204/EWRPvwSYwBKAD8SBBub4Xi6SrUDTQCEbp97my4r3zwayq8npoC5Pu36lrDl5
fyT4l20tmWngOcE0KbMECwJN/cw7eEPCmqfMLhbWC3TIZ4vdoFmVYqA8c2eRa90XzzXTF6meZcuS
LqRGuz+ux4ajzUrvrfEPFTBXoZ6e6IeqeWknFy8F3hXggwa6UDg9E7JmbVWKf5VWabnt+pkiBicT
uJQjY/hAvvt8Xy1LJrdnH6SYyKIimVO6pjHneyySr7ih84+zf3Hr1cmyb+/0StgkAHS2YPAqx4su
cZjVNEVTW7/vk3yN8pMzNKF1Xjl3enGBBNuxbS8Q1vYpX5sxWBFw6YMVbvEQ55jaRng7dJ+S2bmx
ryhU58SBABtM+mHqNLeD7BS79QQ7DggwEunSbKqhd63NfVI9JyJHbPdzsxs/ev/psKyKHU56NGBv
dfvRkS4tG8zucvSAm3aE97QkPpoAPsY54XgnSbNqqrrNzU75Mcu3J6Xev+w+V6aZeuONEG2mh4+U
PkoiIZ19uqpbgKk563DjhZ+Oo7XTN36f2hiZznmnu7RAYMk+S8FlUR1wfQub1qsIb9+J60jcmbDH
XjP66sKc162v1Nt0fDMmcLbhCQpExzPIf+pRwZgE2p8nJEwk6GNG+lxfC9OeiyPZAlpFzUhi/ZDR
gu1mYTUL3uH5Tk6al8IZwQ6CSOffvAUMsAkFm92w7n6dbP9hCxBxafy6Bfx2+x9bgPmfdjEtZdbX
HwN4XCeQ3BkHsS5/+fR+rP8mB2kEtPJfazz7zY/DtMmhhQxNZkFf4T1/ciRgd/tt/f92vwe1zs/r
vyw0dZuUBa8LjMz9An7gc3ksajuePpIxirH4tD5/KhtsdPmR1syudZDRxNN4erqQWsOqV9MehfVn
32Z0j7t8lUlvl9WBcmtWrJRwQPf09vDeENR4GbezxweVaggGY5M+Vzuq1Ti2+wM0jhB1DYGS98md
6fSldU9489zig95cWOAlHArd9JnGYQG6hqUel1pHBePcU0eZ3HCwVTdPXNKCtCJXTj3lFfbNtXQt
iXLLMeUJ72fUs7VpG90y39wrT5pE4+vmutFSB8iHfHfqzQOiG4kUr/Wm3mQ0x7HPiZhHnpn4NNSu
M1gf91GtB6Zqa+E9tvMrAPoRxOpYIoqIBT9fZF9+jcQnW2Yy3POYByKs2w8pzHw6nxwnhMi9qXZS
hpl7mmTV+E6NB69nueW+5pscAe0mc8+T0/1JAQvn5SAf63BYIihLPxWQ4W+3ozXrasb8NjKfalqa
rH+O/BbP+b8r3QFW6LcLfrqAIrP1EQWedrgxdLxfonIAVqUvGaQRokRnmkw4LBoM35jLETV+DU1X
4vhS0ALuEPmU9vn8xkf6iGS7rAoyep2irWFHkyY8m3yoNH6xVX22moSwe91X0DG2x6I/8E6ibjHf
iYtS2OR3VzmtWmkpmE50vE3NGLO6wM9zo2O6vL6018FPFx1blL00LVlXOZ3BUcF+HE/uBEg5J82R
Zqn50VAENJAE4EuGfK7Mx3QcJcbpGMcvL/dBy33yY0+6uXketMNZ1L+8PUoG95Nkwkyv8KrcF1h+
c1fW7yCk4U+SHHD188yNnyWay7bCK8tUjuV93m+sULk6+ZHNMuHM4Ok79JFeCtcy36viuDxeri9K
N7k9wvKoRM/nS7CPJdcEZDjwUsgARx6MMuFwxQcIOeMyEde6TBKfq+IhgRRfeD1N9EMHi6WHyXJ+
rZGii77mZlA33s+H86Ff6uKLtNTB1lrT8+vtYivngBvxjjw3sVxA8pwUnrgu/92TwiHvRyJdW2NO
OIDr/mn5Bnn06/JNDsLPt//v8k2ZTgNGRAj1P3aG/67g6v+VAHF8Ezp+r+BRP2oqTL+/zBM/reC4
AiX+NZ2d5svV/QdNHWIQflvBv991ji8/r+DxWbhEZZV1ocZo5OGL6QHDdGqKTl7BAGBjl/NPlYTJ
noKB6CFHvZ28WFpesrEB8Q5oRuVo1yOojbg/tKgRW4S9ZV3axzsxHNUsr7bSG7QYhPRLRtax17dO
r7AysK5ST2dOvRMgFTe4uO3TBXomGIf0RVvos36TCGwPd9cca9PCcG5zSBAsn1RqUOXybUpklzhK
9UkqLI2NtiFXAHGNgDdaeCKF9x2sfu2TwcDPZaw2NZgQ0Wa6M5Az3BUBBupM2rAdDcWmicgAe8aO
0UHhWQNL4fpqcbUFif+qav7ltKrrLUEmHG5y1DUkLvMjsbtZ0WB9Y4Coyk+W8lEDwIFx+qk+i8+w
CrefV3yAyM+AU6xV+SUh8OAI1ce12nGkPA1CMeXEEwZoHmjQ7Z3xRevkU7oSbCdQPVba1MRC1b5m
yRpDitYTwun0jZeMCu9dJy5M9xjarKOVsInoLjyjWc7UOchBBxuaRw/6HqLBnnIck/NA/YzfaYUh
de65A4MH8y67ubQspFl724kPGy6vTXoFwKL7KdSgIZoBj/gWzUsc3zd+qbBRcpBTUmASY9HPo8ir
jyoGw68w5cvG7DmT4K2fgnqLXHUOognBg8tIE5NlU86NnnBitmvNo/NmOo/rVAMLciFJafwwXKFa
JepnV235yQVxbCUhymMSj+f0FubW2xnzG0PVShxp1QysCD58ela0rGbnNagAXl8ykge8igESrGTy
gEvevlDens5OSiIpRL8KTtbRAibIKy24Rsy+5WNOe29c6A16VwnfpzkYuHmxEG8/fyRTlPJ5wJvY
eLU46x+euZDScTU0PW22zGhT1W4iLBGnJi8I5D39Zmv3qdiNbuoQAicupBVb+vMpJS6hjl0xfjNH
w1cRxHNfpYlwelq3p3D7wFiHTiVoPw3FaRG0Opp9aaeCY2APWteTQrDF0VpbQ1l8lTSefTtaalhc
PcwxInFYfXge3+j+eZdAfjLWEkN8ip7GKXZFoIL5QNM/jL3caCus9S4kiRAyutyF/Zxm6haDkXSa
xW7E3NnhvqpYPxHpVMkbnUgiKujERfwyUt20b1LlZcoeKnIyL9PDYMvhFIns786x5v3RjeJ6E58Z
yE6REAsx0b/2gDjXbq5YbW/isq7oWI7SbTXNX/Q3jABi61SnQB2cMkq2yV+SaGPwbGbjIvZiDlye
x1T4Spf2RUD3jACOlsKxmGL8oz45Yw9wqGJudPi01XnUjx9v9We2NzeCtBIiYhoFFJ40M4dfqvV1
+xSXLO3lfb0XMPv0z7I5ikHIH4dvpTvmpNPruF8Zld85nTPIq/HoElCMms584yHhz+I5otcqfxjV
OIl8julquV7HtVdri3TXMJWl/5nkM+MgdXMlfrlzedcLpj0Wv1wZiG+FcUJc0ioRPLObNeY07996
wlzHWt6vH3rq5xMdTxUYUMbmA3uS4F4e+41XWg6JjIBDhlLnpTFmzfCzEHOkOjkZQRdQaYeyj8rv
RRFnbRvwOEU8mEOQosQShPxKcBtcoSsR23I9Vl4UGhSbdqs41jhZS588+fMsmmO6Oi1Py2pa7+N5
PBePd2xVb/3w/ByjEUmYrkGVnE+k+X3dzx8LZdY+yUCac9rio5t7MXcMkq5N4dTGBLVTNSIS3iBK
0xiJ0Qv6MFuBLmbA7znx6ql9OeucHnCeMao/T9ukmRfdsgTDBtvBcq68/D04e+pWhik9xMRV0+FX
0jn3cf3gN3QnH058q26j4hFYSniCFepdoULTLa8QnhYfyaLaZQspTMdNoIS5rzu5G1eEelJ9tyCM
ZumqmUkh9uhxEfDw+FNfbZm0GsAGrGGJ/RQtyGiD4u9zf9Gf+7I8hWXTSMt7zozDYvqx6Gm1WjKN
0SX056hwOUp3DJgfxPNB+z/hdabx8PHgpRbI0yq2HWOZJfbieWbYHNL3k8kqC5hsI/Ica+CpycCk
qMRRe3a1fA3YDUM6r/0GZS2OxL2wQtvsqUdeEgrRNZIXkVg9I+f6lizEchwR2VzZQOUYurOrZZj2
MAMKXpP1JMrsP8+buspdZPVtC18IftSNcQjZy9EB5UDYTE79mol6MruFF58I4HEPHfpoWjZhEIDi
XEpQCCZXzWF4qNrlvN1C5ciezTUXogx1iSS/u9P6fVCG0lwedDlwOmyaQuqGRpkXLa77ZK36ouz0
s8TbwfBzEJWSF2p6Rah7euW3Yzw8ZNxlQYa4v9xJZNzMTq4OpqXnRct+eu9YT96Gh2WitNEnQGMq
YYKT4LTIdooKhB2L84i8Q7HeKDHTqf/P3Zltt4ptW/ZX8ge4CYgyH6kRqmv7RU2uJISoEQK+Pjv7
ZrSzI+Lkue28nrYdu7AtB5bRWmvOOUYfjIR+WLPbnyv70BXxDiFJCYDzZtPrgYJGloWK5Qq/MmqU
+e0V9PiHDVS6FuaIHyn3JPOgd96kPdZxWKcQpuwUNRLUVsqefCp0/vn21j8XqT7VlPBeUKe5dRG8
RIeSoDPtfFX3kSw7vDRuYuCyuIknWQ94RuuZKqxSWmx6Ppfybz2Zyufp87VVdL8E6vuW4oegjCCH
iQKxoGJjh2KgDHY1G3EonW92oXK8NrZZoOwFsx52xojUK4jGJmFa8DkS3DrSMfY01f6TmzOQ7kTC
WYjKoz3/P+TzSfDx/na6/+vj/zjdT/6LcBqd2SpHdYkePKfnP073fAj4qSGNIwGS8f4M6tAVFLyj
ufAffRmdNr4sQhNBPjHqH/6NUz0toL+f6n+7ZEP9izHiociD2hnVMxCnN/2jMS+8tebl3L3zlvXe
80fEQpuORe9th860GhYcqzIjBJ8xnFL5TaVTS9TUC7K/0/fv9A6aqUgUOqEm2fe1+Lpx9K0/tPpD
MC/jAqJakv5xFVwO8ExKX5d8083qxVOHTjoX0ZNVNt1P9Wt4i4lDEXwdDX/mmfTyYz/J0LtBputP
tCr5902/2U8gajTLRfeehvnd6t+SKTQhzzzWthnxWr0eJJaTtmKXwDTVYPmvLV5yhJ+E4pv4Jh0m
yjtBVhyCa3IJwlik7KURazgdF5hDLUMMrLlijB5P8jyZNK0idm7qrNy0uyxmCwtojRjL/iSgMN6Q
Pz/jL7Thz4Nrwg8HGVA7xeq1YAIGGFZx63W1fO4nQctKjcELooi2VNf9Z5MyZraznyeJhPLsjs8c
eZcyu/X2wn2+VqU+Z3RZ5YfOPHaqtWIYy4oY6nNWTACraPQck9pJfHv81MWcWeXrOnL+/ednre9b
5t7wbMGKbBvzeK1ORnkSxB1lSefmbKnPPecY1cpPIgpp5YSaxYpng+jzCLEM5dI56z5te609VuYx
lw76fSutxc6bMWyd3Kd8QiFNsx/sZROGLXujjWJKgJstDIlXM953qyQiewAzhRefdx3Bdvkom3t0
tswIgENhaZH72q1R1LUJLtB7tSforbPkDzIEjuJH9d1odiDTcd+SlUDV1kdXsNiK9fy4eufF/dvY
sN90d0edHLXhQ89s9HAmgxJW5Lszednl4NTAzBl+M01fksTQB/2HfHYgu6KLLPzYa19BzQBTTT8q
3GnJ4T96DWRtgeCpAlXAKMXS8687HKxkf1Gt/PXxf6yBtDHkUbj1y9D15x41H6IbjhKM9IEx8+ZP
gi9EzpAcyJ/nM/Bz/r4WapLGRSJNY9mGW/TvrIVgJf6+Fv7j0ll2/zKjHIrh0dcTQkr7q6fX82fj
Nc06S/fj0UdaiNUqT0Hy0u882zlMK1v6ut0dcVOh+NfWMqZ7MtlhNCdlJKtvePUbHMpnxiW7Lw60
KjLEx4m/ZMUe/Lt1vnt6OsuDBO5DYFL5kZ3za4YJq8yBvTBVzeBOsC5rniO7xeqBF61DHCJqllHC
93w3HhZnxjjIN0RppRL8zGfzqXDuUXxSemdwB8jXuFv7fvaCZEnOykLc3aNCXVc2CcwWeT7wMpdA
66pP1Dm04qWnJXLq0TAXga5eSPiYjg8mcI+FiQPV0PaTubwtEK0AlBHdFqWosI1lxn5nP9lk4sJw
D3kkz4dl1XlcM3LyRFgIpziAUhwl9bfZMtQcmt2kXsVjx1t5fPaYxvCtqh9Q/Pf03mN8a6CzI87l
iFu6DwNHGHVpRaoeAs09ihBfdWtvVjraTzMzSXkkNxZly0qxySikBIGXQ846mSohrm7i1xV/mBYH
CgnqMycLkCrD+i+iKjqH8bSenx1x1UxfkuVTTbn1HNbQBoxUhI6EokMLanOOMISJ5PrpXMTdcyb5
Ynj7ENUPqg8Qxz1EaMVjfTXnOG6fKD5IAoxDNT4Yi3aK9RXYZii8o+x4nuKHV9LSmmb54kUEAslq
0EZnJSdLydHX+nqgSmE2YDU2s0lUuH5Gezl4EECkDm69K+jnWuBXn+o0RV4H3zM8q26+MuN5KVvH
dHTrQqwBQkrFdw/q1SucSPBLZadjSjmD3LY7R/12eDcC/Vv/Hua5dz31jDuWwiS6nh4u/18rPkEk
2Yq7vX6ZuM+varDMgfrP7dLjWXYudKivdruoNu49qKC9Zrlf7wDR5YROWmzENGmYrN7cEXCaOsOw
vLVvukpAocG5nVaOL8+bgZY7BQ0wnjSYGNHkUovblOiI/vKUAyGGhHRps31ifNEsK7b/2eswJ0IO
hGg3WIpZEf/lOjx6uf66Dv/l8b+tw7SLJ3hWgEf/N8H5j7Oo8l/oAzUkJERGyxw9/7QOq5pGKplq
jF78Xx/6x5lUReQH1xltyhhZ9m9F52IA/ifr8G+X/lezbhxnr1p64qiP9ZMnapFZrovzpaUSqjeJ
DpHJp4/XwvEcmZz0OZGEXF1j/kr94eqmjKvBLGYW99KITkE4RtodJ4Vtvhz2V1CEij7aorRN2Xo9
kzD7sa8Dw17Ts5pl/faZfz/xyJYJYo7J93B6MVyTfBRp8uw5zQN1soV+GCU/2eyVE3Nv9Xgfmb1h
qX36Me3v6urLUzJrii66G2F+s6+LYif3pJ+tB3MEA5jjMoe4ZfId07425iOaPnVyL/eEUIhaz7Cv
y8lKiPStUn5qN1uU+H87pMXMBR4seHyJmlSM1ROyL01lTfLh04nNpskt1JLD6ZEJYUO/Gn8rKbQ3
WunO+TuPdC6/gu2MVCZ1aky2dCtDBSvJ5p2m9ud1gZ25q0JIow91Y24fPWKasIM6J7mfrF+p/8Fh
+O6Yi+SMDFJfg/mZYM13HgO/afQRJttxrJr7gzL2We4yDXzNuiaHXAYuqbKu03XHGkIam9Hb3fFu
etfCiwsCaWtb/aRWt9+9+dJbxtQYs5xzuZt5V+autcsAkGEgY0KcSF4NGXScx4qo3YJ6nlwvd8O+
mYsnIS/P6Mkqnn629LAYBNw+zygbp+naBCoG7Ys+ztRMVfwjm8fZE2GV3odvPld/rfhEHYndJJpg
KXGz6HGkoVTe3dedZ9Hp4IyseFbA9aWWsZMqwoC9iRyQkPZUbb2HmUT8MgtdA6M7RM3zcZ4u4R3q
jqQvh/Wq/UI8LhhfNd5d5xeS1CLXzP8ce6LgR4XFqrNW/ttK9F7euAmMSkJ8xhCKKou9G/qeQgc1
nqlzkU5a7T2i82iMDunbSXPdT0Pmq64ScIBNPvFHIhOXXCDUqzcm5e7Kv7qvPdXJeybYycM/M/1D
JkT4ABPM+64GCCjHC8IT7MYFxjaVDmBHASeBlEC9h8nbk7HvPkaA6MhQefINVMEdFtvtlF+j7kL2
HM9PiyyV0SKK00VxxJmO9XIkBSbzq2KhBD3T64qaMfy4irAlvnQ3Y8iLYMRvzxGdZmbBpA4/Ps67
63yy4OcTjT1DcUkd4t9/6GhkP8L77VJyDnnYAyb67djKjUNFmtWNf4M+QZinE4f952SdzGj6+3EV
UNgIe33umvN0pi2N5W1xXgprmBVjKBIYdX5ZHapOfX4mik4MOQcQrkd1+KJbXUQ3Ri79utMfdmfA
7iZNyeEvVe2JXdRgoSptGtX8TuyO8hzf6EnTdeWdvCXEARHQxP2b1hzY5k2xMvRg+BE9+df4iD4c
JKuayRhVX3nokoD+9fijNIfAZOo7sWn/MFt+UXIzr2b8xe/bpwNYcvuKKO4ee7qI1byFRV/Pivyr
B0jQunpyIpD50ds37F/dfSrIXjVVogYMObcR46LoPn1eZ4nTRwXm25NWH6XH51Dty/7waqjxIYr0
NO7L6QuwSLEx1eOZc9kgHcp6dqes7O1zdmr2Zo+cwG4Tx8hD8bFDbJs4aRGk0mYAovNyW3XLuyt1
q5x39xtBtAf+yRXSTWDpc0cc7nh3PfZAdMj8uYG5HwPO1Y5UDW7ab6NGfCVWgcg3jlCvCh4whSuW
JM98j8N8loTCXJqyRgHDRBXI0reUIBACe54xithySPVrLEXnXfNy1VdYE4sSiZFABkisMoD3nlAg
AH8t6x+zmJO9RwlqMNsS7z2abfRW5jJWP4dfmtyXpziVVB9ip7fOSniT+rmC9m6u0filMnjQQuuC
/+RzCsIecno0NETyKCX61+cUZYwY/fM55W+P/+OcMvkvDhPG/wcqQkUoMdXGNkE/bGyQ/aZpMikK
dchcChEW4xz7H+cUNE209ZQxOPXf8jho8t8Frb9f968r+N3jcK5vmaQXuLKLT2krvivNfqBP5J/T
xbAU8Owt4m5ZIaJjINm5Mg71d9IAKhQXQzSSQOUnPsaaaY2tUWYyoXQms8ksfgh293WPffnlVE//
JmOtvXnlzKThe2Ip0L0CaSs+nakCUG/UtXqIRmvRNaqffsH7StILVmIZqa3NB0gT7aFhOHFAt/ii
k4yKr+8r2TwvKnxqzPNMbPMFH8Gdel3f6zX57lK1q+CMhpNkXz1PyhX3+Ym/3G4+se+DDLf0dagG
L/tArYN5swIj/SKb4ekR/a7hKYT7lzDHogxFWmKRJIq25wWQukbdtFITkcA0eCicDKgt5MT2fklV
ORfYO+T71pIq9pKpP1zrI0XsP8byXetDs7sGnHVgtReWAqcXsWX2YbrneBHPX/ElwQB7KxeltFLT
rT4tOuDAQduA+HsmljGgmCo0xOtWKy1qbO8CkCaEBwlP16KDuegkMRG1gDuIOUOkyB6GxRAYeGth
tcXimbX0KVXGe7b2YzDAghTY7Q1EP5nbtjQUg/FqyWpbpOVKyxLcI70LOGbUVt3n1Rd7m/F13mGg
bYGhzu8fyq/wJPr9jTPA/KZjgIWa7hXxTrelZm7Uwmc7pRvlgiuIWvvzGtJQQzWLSSOLLJ1RyfbF
CbZ07vjP3gWG5Ydhzcw6P2FHoCY197efvnQIWcVY9t4v/YfiZTG2FSppn/wnWoeEsvJBc4/7v3y6
93X+lr+9wntUbdQDOYnhBKgwa7HXrLv3eouhomDktEy393W6vK8JHs1BqL+LUTVPt4/35lv+SLfp
kgmXdkS6oViyuWbpJ1jpFulU9HtCCPtwLzsyatpbBGKx3IGn6RmKZ4MrgDfkhETZ+NQ2FZJX5q+f
ZVjeF/QeJ1YuBIlPBxgQDDmx7GyT9WStbCtmRkh4gyvF+xhV0UQiSXcrbZX4sHz3TXQ7A8O9YJwD
LQPYSnMaJkxMbpiTUH+qe/NAaaw6RFQwYOE9LfAfXsjROQbHc7iv2YTE4E5Uae41fhEHHMfW5bJi
7+qtN5unJ/eKKa0J+0GRDVuFTLnMDoIH9mB3jIY9Pt5RwkXNt0IkClIKOpQYWEE8Ypp73XlShMRN
PUJmFfwTXXifeBVCAMD/ia8mroFiTiM7KnsvX14DZEaJ2rkW1csYVuZnMWU8a++ZMDmp186Nj3IJ
/o6A2n2jOmJkN4W3jVX0xDFf2tI+Ei/xqn02axzZ51J/UsjPwYRsFxJQuHbp9AhP14VGnKW8vs+Y
zXps9mspzANe+N7NV0NtUwfq6urACFs9P17R64io/hhv6dEGFdTqZn5nHm/d14WP0lpYmeEzUkMj
DQe6WLwECDEjpU93AMxLb+bXbcyVjUiTBVyJ95cvO5ZAWiCA9YgUg0Vt9tBtQnKAZwZGRAwLkL5A
3Yux04G3p1kPNMxpTYhFtgL9CEW3do0quvuiDcnnuWrW9bbeKkflQ/ywxQ/GkcIb0X+aTTKn/nbf
a5vJSlr9QvBY8vy8n+D1nqdUOimhW6L/hBQIoEydxuMJnHaL9Z+9x4P2gx7BZozJ5H/a49W/+Vag
b/358f/Y403MKWzIGqLoX87D3+ZiJgYUdNIy0L2/zsWMCSRAUWODBzZIw+H3PR7nL+8T/x/k5t/q
CZs0PP5iAv790mlQ8/HfrIzGtcOlk7T4VtzrhXbDPV/ehWmpelTmxnUuLMtDeWA+zss7XuQUQhXi
eMF7J4GofH9hsrXG18GTW113EgrdzM4/qhYSy7oTLteYvLu7Fe/NRbxHcw9E/PkjZMs7YTuviCJ+
dBEyj1rpS2FLfV5KPsHSgJMYwMdANYVAKbd8SZlxx06GUPUcFbaJuiIyqAXjDlf8JJ6PhBkaaxG2
wIWJG7ph9tkPtEKuWe0KxU7bzcQbnKJeU6ncEFEph4ysLGVWLu74/S+SykrRzSQAxXebs3EZmDNT
BFBV6e7tMQNHXrYHYiWImyAfomscc4cr4JkFSE2lNx6keRgx0OVWBA4deRbuO/PL/EoRJT0C+tWm
jPt4fGsRCj93nEX6yRp3Jw2e7jM5KD72CJ8D0ql8oFijFUCtK85sW/DLMD5HjAbZuwU2HTO8wcI4
W2K9bO42UvP67lBUQh6cE3CC+Bl7SrIRTpxwcB0aJiojz2hnsmnf3+SVaX9/x77xNTJLKX3wBiLk
ufpX2VHeaOsg5mOhaom7ouh9tWuOPolMV+P6JcmOeSqLn7t8ydP3bDLF3WIzVZQpBW9I5SYLEW/E
96uIrsVS8Ava7BO7vSg3l7f2gloZ+6mH7dF020morDgoSc0KTSUMIyFUgEdD/mEqSUG9h6f8mGfF
VPkskTX1tozfRXEhWJjzl0kryCI9/b81SZXbTjk3FK68RQ7YEsqrj4cCiup+OQ74PoldhSZHMmq9
PL7om8ubvggTTz5qEb7xNzjFzcOV5vlSooIa/Km6R3RCpgyzsodPc6CyJ4gXrBQJikoTWXQa+zGV
sT6hjzCRHZWrYoNgDZMV2jgCJ2s0jMvmduwuzx53jJQ5e5oUytSMbQGuxnXZ0Znea/DhM9dI4Jdl
7oX+RRnuuzldNr4v92qfI9JdHRP0Kt1vJJk8JyDzcDBaX05m/2zp1gBTcs5EvfThc6tEGlEAU/Z1
5WNAQwWQTIz+k5fxEadgjFR0WrhEBv7rUu0XB/3PpdrfHv/HMs78Dl851RWroURB9if7oSzJgIyA
ObIqw2T/vVSD0g7mSOQzfqUC/r6MqyrdaXECGwLqBNf6b8gcpH/Cf+TSMcxPRkuLNvmr/dDs72Wq
5JM2oN3oGT/lAzhrEG+6r3KdTqXoTvSnwsRIPSpn/IajleP5nb08AKspYcGtg3tbqQ/IAKiY0smU
dY/ahAKhpPeTOg94O3qEP0p70HYea4vJjeEZ8RHXd2Fzw+Nwq7wbusSXc60cYY5PfP2ISvoMjXP+
EmlRRy+PNPHhgUXe1X8kwITte104wxwDAcedGrAK7deZtNeOzVqZTYsNpBaFqAJAs1v9MDnoaCl2
KagXDLjMaPZkouIJISRJDVXNpv9TCnDT8COTlaK7bEs32OSJX5curY/4ZvXRDXUWc/EgZRBERnLi
de+i9fPbLbTKH/01z/5X9kxXeZw19Rhmw0ngL/vp+IMw6BVwo8C94x78fT/thpt0bhKCG1tkJKJq
0ck/z0l8r10DsiyoJfhr6DliYgzrg3m60rbSBl890wILXoKrnybOfWl8ZVlQsLXuE5R+4pe2a47d
MZ7yrI/+TOSrXzol9g5iEPLxPriyJy/SU28u0UiWzfRx6WNiM7avr2wDfH2srKVDtr4uFSg7j1HN
OFpEqmmK4sKW9tVCnSIwpSppL9VUhY3JpyUr6DvdgVqQuyDUQEJPdhievTIQtJAC864A/j/ExzxA
zxKXFIvT/+G55FTzz57MP17QKjPwPz+Z1SNptPsNqmnv5z8KqWI0/F/b9uqquKEaormD1xR1dHCb
VV49bbzKacE1nqCYetGh4lLTSHUEcmUhJtm33UO2OHNIpkVrrPyRqQXgfbznyMSF9ZAuX8O8cRJk
3f0SI69FX/T52hs+ZCyE3p24MsR5gxZnQoBZOb7xF94kpCAt5kbENPYDktGvd/I7lYehRULv0WhM
RQdfOX958UWbfo0aNmfG2b4sxH7Yuthg+D6g/y5vYYPiXFtrayTu0sMjWwZa0hpdEe86z9XlfLKs
TmAhNDBDoWoZc31b/vTT2lXW8hpUn+i/hFk/7aeQWw9ZvkTlwy0ofQ6fECnYmgVeuIE2F9fDsl8L
uGjkhTAzd8kHAVtUMXiOnzSsfQ4xaem3xD9CcKkidQXyJAJEVNZkSCOL1AFkEo9DrZcT8UyKOYch
3LJ4ac60DL/yIhKep/ZplQGVhivC36Jvgn93erOTAAGReycyFKosq8ztrZ0Z/MQ4WAVSvICqCl+0
JKxAYNwKhaZECO2n5Nu804XFIxEdBg97Ask1E0/1WIsY6j8+K9oJASMSS2ZsxCnP8PuxyJnyLfrD
krBfjBToh+17CHgMX4BpITs9jcrGBiQZ7gj/kFvR4WUdzoSFTu9svokVDZ/j/ls4oq86SWYPzZcI
tP1ymGxFfRkTnGBPn+Geyk00g6FEFEvgsuRpvYMyVM/4d2DjKAIktuMpIg9b2agrnqPedLgnVcZq
G/NVWgz5pdkDuee0LFc56uYXZSGl/tUeQvTBdM859sylxtg0pEcIiL8hQ1fyd/6N7S9HJKGOc3l0
ljwXqi2gcmYhTFZnwmdoWMTychRyPVCf0wMrls/rXPMrxGy25ms+X/9M/uqE1/DZae4IJW00HNTA
/MqIdih8qt/5fd0gYLIUsBHWlfKcw1DqyZTFY0QxKLB9vMy+zTdUtnUe1EQ3o/V3DKTGvV/Qnf6p
mT2yMcj2+Efn1S6TmfAWjqx6VhU8s249YUaZu09S3oKiXcVIoA+UI2ky5UV/Prc2wtO7TABQS66P
aUkmLJHmo0yw/kYo27RpA/k1mXUJHQFA/MWBiNMpg0vpk5fF23izd8thKy7SCB8YfmWTgvz8ri+z
2fOHdSG5mEtzOTnhedtcNxh/1HwpLGkdxFa262aDIx+EYTs41VcSDaFklWt86QUeG+LRVU/yCkJI
iSEdLd2+zuv0E5Sd34Q6kL8bUw8FYGBHgohgtbMYTojFaDMJGFEqL0fn+1uf182snZ2ncdDtJjMC
+iaOgD8bXOC6nIrzhAZnusF4dC4WZU0o1nzEB6xoV/JWk/anYlqiV6fzR7oYW57pQmeyEpIVWxt4
O2u7Q7rtj9G+Pb+4ZLp3bCe96T7K8PozbAuuMY3u1SxtcWTwEOvhXsdQXk7ARLW6HbA9ZDsaaJq8
2nDMQLdjeiNGAE2Lfa1mWRtxD/eL6u0JacPLeCkyopwxNg1fU5KA2UAMnwlk8zzJKjOmxMWwIzK4
yPxJ+q6/vGKMOXbFeJpOcRBiBCWyvJhpvFaRjufB9aKL0QFLEEFZsaW4xdmxNj5QPYZsTFCzD9qx
9GhlBpnqQlmR6h6Kq8nCIEDFrd/ArTr5Sd9jqPUeVu2NPJQW6V72o79302561hbPqd5gQP0ezGl2
dQtnXF8HnrQRgMOQ1pdT1pKKtaBncitRzsTuEFVHrV8XvY0P8j0/def1/bOCSLwUH6yeS3LvS6qM
u6dGuGTDMe1lHJBiKwFAKJnrZ+KAxs+Q5kuR9lxmqP4cKVA/uLtBqURPKoLEJcQqnVY4Z9n3wHLJ
12+8KKMxNhl8KbFlBcpDPReY0ZoPxOcrlIkPJ3O67Q3ttH499sx5zlqosp4kbKCo2x/u8+oYlZth
TZaCYvpwU1Zd8e5Vplsi+RbImn/c7SIw0pkAdQJjcV7sK+afj5N2/uEv35KxYzyObQcCnVy9JTdm
dmD8Bo4lTqOtayakG3q+8ldiFzzjTNIRlilnX7yummqRY6NTd7d4fU6xkM5LzVWLLQVz9f3K9pn8
fr1zVsIY/PGsWd531dc9nalN0LO3IKRFYqMB4Ca9jeRenCawCNq3lglZ5YAUr5lIQJWtHG5AewzN
a32oj2TOz7JVG87bHexPu+LclFgd1ZZ8zLhcKI02Oc87Cr439VB+qYfJRVRsxEZ8OyASKHklGzVp
OPxUh9z3B3C8sf16VPNzzo44r4t3iBJnwKHSQmWBdqbAtyW3WohOYd2CzHD6hks905tT2QmaNygJ
Qr2oW6tzqwudYsLvHDjmklw5RQSq1Iar4UkQCcAuoWJqJZf/o8nsA8Q4T/M5giQJQK060hBpxeDF
sZL4EKOCRWBXl/tGC/RpomluPAZuMj7Ec/UpNm8tgV+0va8OaB+FI3D3rvWL132Wwy6q9OmTcEvm
/9eozrZG5sZXw20eM2YFnPrR+j4Hqyms8+G5Vjqr3fbzZmse+/2tIVHcwY4tyxCYUOla9R4a1Lo7
7tBOzWPVGT4Imfs4r67r7gM9Wwfi6bxCAdd+GG/Am3iBk/BEc/eDRtG3zjGEWUYUf5u4C3z1jkQk
Ul4kbe8nmBtIdOHVLu8N8EnXeQVHXQ5LukZz/7pHS9cGzfG86oKbd3Wxf/MfU2EbFtMIZQI0VyKa
RgyAGSjbFHUknn+aPnHaiIciskCuNwRyDnVuho0eM5i5iYVNV/q+tfnWdaszgMyLnkELRbJJiqMU
X2gebf/ZxDWnHQKDEoj746Cuk5Aj4cxA38CtthJCaJVes0Dy0JHkxLoTZcfCVRG2OPFoFEHVM9iu
XM4LMazcklF/HnKIN07qVGWmcnnBN4fFMZlMi/7CvXUT7ZTBF/M2ddds1PqL9Ojg9XFH5maQnBTb
I9rJYT3m5DNZ9gC9ttjFw0fJvLwP+e5Iq7BULKFf3Oix02rO7POy762vMpLejEUfZdP0tsqfo34u
cZlz5IJ9RskT3+yvnz0v36lhoTYC52LjpLKOqNe/9QXTHBew87e0H77rG10JBivqQTkV62xfKuGw
bxf3TbIbVQRE1L8/kQp5MV/kiipoWKXRS14mk1BqiQIMtJRdjTzZ88IMhVUt2I+5/E6E+EkDnGAE
/ZR2zOyJhc48u/zhDnPzUK6ey3z7jKBuh1fMXhwWMsbxsXd2UxABGLwffsKMBiGD3U6HzetNIwec
4LDrSvDF1NY1i5YN7fU0djIMlUcd8TsMfvabU/fzeFgptvpflvuGfs1rJsEyQfaDJyr31QwVY5M5
7aaZ+PSS8i0+J4Qo84wpxx6/DQOPx8QTvrS7vc44OYHDxqDvJfe3xDH9GBjwHLa+/ja8XTnCzdt5
HxLCc43ajcKALrwH4P8Pnerd+OnX1vXNJLaztpITS9v38I3Dv96xro4TEW1R2CU36ouJEDIfho/A
Vj+xJU0nByNQgpySBNWLSjzDppp2e1yGSEFmd9cIaAxgAHwANBsCznoWIh47u5RU7cUiXsFOzdhZ
Ehp67QFXxBppJqKE6iD0rGCys0X1H2zrVRlOVI+gc3BfPvCvnmvpd71D+JpN1MGOieGKMJYMeW8d
XrgJPW2Dcs3tfEokSioWPxYpzFj2zZWtS4YDER/VRueV0xwQ6PCSEezaZ9WwRleiV+/q1TMcCIRD
QDPgG51zI6ZIihiG0hd9PqcTihbr5wUwzYLgz/3uI6VQbNKH9SlzXmBCnEZHCMWiXSNCnbj9tllr
x/wt2zQHQoenaD7UA3fDNXb1Q/JW74rLazYcqs2j8BFIOGS8XHePA8av2STB22prAbiD9zSiCNLe
1WWuO9dLhy6WGnMicba3yqj3y95uPpNjXIAduEvcGxRXJHBTPIAFBMJLIMeDjWzZxyGfKkTdMj6W
RyT+O2MfX0YjsmkJcJhAPtnm7tx452xqoOm6k2ZxJBYqHzOL69IXCzaCgDY6z0PK8gyWgv5rOmse
EaIZlYkaEQ7NDOqPT4z2XFmBmi+k0QZ7d2qQ2bSG7Q22zk8O4OyRn8RNNGyLo6/tfqywJkrWg4QK
7BCyJfWX8wlf6qxYqCyN40ucodoOJCKBm69xyeIulc9j+DMdB21CZO2ogckOw08h+4PIFpsdhGyR
zG4JMj2iTDW6KIEEtJef2SciJlh4GT5tKgmbdbNnbE/rybDxXzvY18Z5Kzf2BKFX+pZP6CrpUx1y
FCa+Mzc/Keedk5ekXm9Mw+Yz0zMM0jCDDNUEmMruGfRh5WZJxGvfPdpRc7UklZMW7oUff+/wKbdI
zNayM7jGZ3ubv7A6W+162Dff2fpWWQzrFI8VTusZd65psNz9/D9eP4MS14TNphAb91sX6J+EQzMp
+2f6mT89/o+mLPoZk0AHUA60ckfNy++es5EUB1VipN3/TT+DANg05YnOfG0U8/4+W4OPT0znBM/Y
L5fGv9GU/eWW+0svcJTQ/HHpwOz/3L5q48Q4a0/8FhjwFfT87axzVIdEzH4jRP2mnj525aFAi3Ej
AsrJqOSwgiPl/zSXymhH43WvO7QRqdGLmTwdIK2rn/GCj5/nss75LSgY4J7ujSsJU/AQPjO6DRyD
bKeDsYGDLk/JKg41Pjb+y38e0kW6uImLF30SgOruE5Gl7DfCvAifB/gVsNyJrwt5B2/8G1pox3bO
Cw3NB+ZxlmsG/Zjp3XYmoe6PbVobi55Ax/FcK12k9qvkKq38/N0Yb+cv9ebdM5QJrfU5+Pkn8gTB
fnXTWPiedDNoQc6mCHjvw3I7W/U7tp7xP4AzaFRje2UCDAg7i12IyLA9fWYKqE0T4WXDXSC885uC
rRzn++cojuxPar7Cm6yv8Z69TrcLS4LwPtSzOGSFeZ2GqTQlFczt3GxRh8XmhvPdMmZlHPFdFWYI
Ot4/+w96VvygbsDW6c4MRhirHJObqUZ+2NgvaTmeV3jTO/QrSCBtVkL2IsHejFtSPI/3zDv1Dekd
GkJlV7PEc+umpn8eFkZPmbW7dc61cW9JqLVMs+LLeIJwOVJidBY9FJMubj4kJK8ZklecukfhxVcy
dSdnxLjoBDfVZLSoWyGurLrawULbZwtBcMfjIftZ9Zw9njyhYAfoO0NReJX0EchvtfSp8FUeES45
6AJUG2XC5syBrqa1h3JB8sYMDmggevgKMj7pGTwD9Q30oI6tkOOkBSJZONHWU2kGfdFaeF4k73Xo
Ff+lW8oG5z2EgPFk+3Q4dRTW2/VNgTkwUPtcbc5buJs5LFrZRqD0ZoRJs2Yn6l5GNnY7y633jmoN
CdCCtsm6mqExvyE33fY2Ulp+le74i6YWrbhuFX+kR/qVK2UBA4j0xxFRGy/OwPVWg4fuA4AJk1wz
IC55ixj9Wm94LNJ0bwJ8hUnaYc3O1vqJAlW6OqmdJ68nS8C59OXsRvgiSyl7BOSVPAt3va4lniMi
FCer234MZM7IgLa/fq1x//uz+z/X7/z/jQ3qX0vJZ1701f/l7syaE9eybf1fzjs31DcR95wHtUj0
ffNCGDcSCAkQEpL49fdbWbUrnTsr6tz9utPOxhicGMNaa845xjdOSVr96cP/WV5z3v+vuM2/rvM/
v37ITf75JcW6+csHflGd6BvXn2U3B9x0qf5Yt8Q1/38/+U/Z4rK7ff73f92uj+oNW9TH579ZjlUG
WiA1WdHl/2XGpukYcn+dsbEm/nr7n8s5i6VEMIgtgkR+KA7/sG2o/8cW+GaRq/Pjk7/YNvAcg3eT
gKL/UD1+W835MgYrPcKLH+qLvzJi022hhPjHxCf6+O//ItSUXebbPVf/NNm5nJWTXvcYVncMZD3R
F9ZCJbxE4Dp54rA0O5W3ffgyplL3FtmTh+l1X70J1YMr0s0ITKOHC+BtdHV0Z/vBE/Hp4cNwRv3a
GegO12El600hwZwV79j4ipsDRRgFnxMwPNCAOMWTUwXbLZpc3wYez/HQjkzatB+zp7dHXXgljK11
lur28dbpASIol67VF0PAXmx2fLy0psFE6W3M9y3jCYee/ZyOCU24Sc1+QKOFO27QPWeKgYoRimm9
LiIFwMvsNG9QWGy7r2SuxIjBal+JxauuYt5yAksSjpR4630MehOxPz2xoBmwfvmyl6j26al/EPO7
JvliM9lveQXzJiYCmb8c8aJb0EjlRJ54s2ohlCL8718MV5pA7y3Td/4uJxfVVxKC5KYd/e4Yokts
DmTsznV4C65xN0pl5j87EXJvefo4ubM19M/3BbwNOh7nt6TD+UspuqWHFk0/P5cvgaBbwNmTONrN
YOExIY0uLCScsZ3jM7JeWKXveJpV4lud55L+gc9ZO0fXehJQJGQQGSEgOaLIJjK8T9T0sk9YSAbM
xgVEo4XXJRvhjf2xXGvZ6oCEj0pGHV/ad55ARs9XHggWJwYmmwaboSPLV9eA+jrMh60PboNuR7Kq
M4rPKGs3xZrVU4histlZnwJbeFH60pxYApUm/0m/L0iqhURHRC2iGAHArkNDmO7IvbxOdw3p8jyg
xYB9sbTHCoXgy0W4uLLG6YoJTo/5hd28VeYMEPXtyFe8PHgg+Wq8HSJA1M/RbQ+EH+lM8Og5Wk/A
8qhCaR+clqfleZypQwMsRhcUPC/scfnVbImc2GTYMJEPhh02Zs49Dm6kDk/ScWY6H4lX4I30FrK7
cmNh77i5X81A6kubrmL9BlTk4F6+3ATVNP8xxM0WecA44/YpscHRncb3dPO0GdMboY+onYXofdDW
94C4JV+WuKhYlSmBdC8AqADu+OSC/+oFfYMZaCAcJU3fJJ7OQikHeRW5sSA2vmTHxtUyYSCH7vI+
aNH38gANq8D0biS7zXjp1vewgdNKE9XlkFExIMd3be8OdK48xPMlHvGgZmRFpyeNT5MEO2zuiMEZ
aSc1/Y5zOJN7ZPuWzz4+bnWnf2CXREJKm0JCZXlhuzyvvuB621789fFj1/r6mn3QnLm4M67bnzGc
8njhY1jCW1i4a90j8Ndnhx+R2M0OxXhRyEduLFRdyMBjSSow5d+SGnJagf4SuVn0ZvgPLmyW4HG5
4mB2dv/mOxundayBNmkGGtXEfzIkajobwG8726+3/7mzCQzpH6kdQpr/XQRIAihaAdsgJ1QS5dE3
oT8QDFnSVJB6/0CKfhP6qzqucfMfahTzL2n9geX9u63tX3fdUoRI8JsIsMryy9m20frfyYvPPemL
5ZtJ7OTp0USJwNa5A4mB8o2h61qdaCNt3+WDtArbu2etVGimCRejXYuydcrpH8wCasLxaVwNH2+c
HbM58zOmrop7PKIPdiZ4vmF81iG9WfcccMRn9HggoED0xlGjRfRiT59a4xpkb+JYMnalPqIrnI2e
fQActvplVnE5BKVKDWP0pg0ktWqILHZ5mrNIK7epvk1fDDMQo5UOI/hbVCpe9vLbR/+CtmHKDoz5
YNrdTo74naDNK2cyQSB3ahqCiH2duso+tvLb7bmWs+2j2+bqJlM3z2pquPX8eNT8ieqxHHsnZ/lY
RYHwdjOu3WD/W07ubrDkV+KMx3Xq0wpIDk5zDlFry4NCm+Qs1NZzhoMMYxjp44gr0+A0wjtGOjmQ
UfYD2tX0rS5CxUNDImLwRwBgsstWzZopV9WngWZ5p1F7dvPTu5HPk9X1ABWMUz72o1IJ6XsJnZ9I
RMW0fFFC9YsC4iaPeAee1TF14ON8KR6hkQEl6xI09CBZ6TwZmJHYiJY4uZJQJlHVDsu3rI756MmP
a34FbD5l0iy+NsP2wq/WduMxtc550KTR5e0+FJGilD2RTCCx6A8yKU/H9gwZSjq+vMEhkgAYwdRu
PNg/KE9wOc3p++CKe82ZyRgesNlYj5MPsl5Yx1jFurC5uTztxBz/6lSG84jat+vD68WPy7AbSsPE
Ji3drSyQsC48gFsenyCL724kDfKNj5uhMr+37waCPyM42W56Dc7P/oWm+fjQe7vbQEJ2msYD6sPB
HqSD0+75hv7gDBmBrr7gu2045zi2exg+2mFNsO1AVBOjdHhuBjKyDbGGcldflDPV8BbxjEPU0Juc
xtas+eq+NHrxGF+VsORE8c5TB6t9IAZUbJv+daxguAqJX4tKDKsoBNxGNJFMqQ+O8oXGVJujzeC9
plEGmEBjUPHo1wqIGbMmGj62bC9BgVuPZJ0Ce3hRoD3N0xFKQbJZRTVHVml85i0LDPwrkzQuwmZg
Tw9j4U+zQKKmIUxW/r5SZrHdYqS9Ezry8NmvKcDAriGx6ULSvxDaSHtAxYHAU7FrHM2I/2iKZ4+v
ulAGRDNIg2LUt6O/d1w8smoqDw3HuIEejBX/P28mSJ/+vJn86fbfNhPD1m02FOsPa9jPMum3hti3
zQQ0iUnG/L/E5t82EwFftfiibHy2av2VOkkzficuff/WbeVPXa/OPEuVfavhqJKdSyN//sQBuaHg
5/D+JMKs0/aolwd1LwsaRNc7IEQkHaLECboRmsKjcnb1HTIU3kVwmnZmfGbNzelhXg+avj29UPak
tFlcqnLQn3NtriFh8ugF+O1UG9mom8SWhGa4cuUJqNX3Z0AToXNVBmGV7WS8hFBhvTeuamCiCnHm
4rRdC3GQKOHQYvH0P+wPpvvsBdKZ9CuX66NCQXdW8bo4AB4a0nVSFmJ2pHnqWBHRqvNsZe3IrSGA
Cjn0HsWlfAzko37UNxVw7HpWz1PUTDQdaHrfBpIP2YTpFBR98e4brp27MmK/wjusX8Jj3Y3tgdnv
RirGIQzT0lC3HBuNtWvCf7oFh4hRZ7nBEmSOiZMenEaHD2V3ZhiHWUiCkuyzSYi/GVmRU3OIklmG
LyjMZshFiLMcYTUP5f5pdl6wba3aTTt4MqE9RLjdp1XfnBvRKUywJd36StRMT8wsUV7HyqSNjcl1
ONTD2xpLb/GGVfjqacFB87X3XQ32DtDHSjjZzeMdLLTY4vVoWd+CQB6Q3lqvOiYOFHX2sYEDjvbT
5VDwiuB3f5zvXjUxB81IH+iDelQiUN0/CKVx0UMYIDmzEKwKbrdMDe4tEbreDbRckFz8bsVWyC5K
8614uN3ZoyvgUNeBCx/cqXVggbMdVmhYmOQpjv2FyEislRI/YLbTy7HpBtdAZl6V7C6kO1762Ye8
TvO4mIvi4SG0aPSsCIt4MBuPHpEqDkquEnTQ7La7ekjvbo2BGL/1Fxvb6Slwm5UcZnX4BBpaVvPr
D5LA0+cqCj5HxhcH8Y+HRXQDIgNVjBIPtWtsO4+Lz5xIHlAs77Ak694oXz7X94gL66G1vWarcz28
IatvB4zYTlN2QwwIJvfQ6t+7wWXOdsYF99fmMpcfQY4Nzbs/kPSse0s9n19O75izxObAhvLoZxUj
nfNKSnZQJJ5QDSM19fUHIAgHnUVLuZdwrYOrT9MRvi6KqkQkkyD+M5+zB/VIrpFbORCKthDKLNqm
vPD3+68Fv6i54kVxdeEBoT2B+NgvV5T7JwJ0rl5c+KsVNia3rqZndXNRNyV1era9PteN/FZQlMq7
v3k1oqgaonMGCGQB/m8bCGf2P28gjDi+3/7bBgKiSqEMsIg+hNX3SzWCIh2pu2YS64Zf6ZdqhChf
YNz02n7sE7+MTWSqEclAzy7jV/5LmCrE7/+uGvnjriuSoBR+r0b0Z1Wlz5zS+MrZnKmJ+86K6Yj0
Us07L2ll9dQvqCD0uAqLvJRm9ZKmGv2o1rsjDRV9qVfQ4FYUKe3n5el1RRKErCPgmtgxakeZmQt1
koylmbbnaLPV9kIUq3DMeRB0Ex6mEEax6uxVhMJDpG+6U6+KxZ3FMouvI6Rq/dsUOZ6v9kUqQ+4/
Fwoqy75Eu01sIfDoHeT0OVK0kzv5nNOZawhbEQQNPqP+OPVhi74Eeax9ykNt/ZgX0+YNWElsTmj5
vMizEfVS1zk929dH6ghVfngwx2hwTLK5I82XwONBa81HuUvS5+45yEbL1kGnRXtRpVGPprZjKUKN
DCF4LXvYfBPqCl/0IBPnKLmNn831YBJFk8ndOXJGpgH4QoGLXQs35I3mIoOnUJ/aIaf/2ewWHcIU
tQJtGnZNL8x9pL50QRmlo+Eh35HGubenFNrLwVF8JcK++Vo9Z2+FYl9l0uSbDp95emCqqQZpfGbO
One2aPP9q3s8hDmYRMVHrYh27UDRg4l0rQIGu4/3t422w440t/3c/ZxT1TDUyCofMwEMe6cBx0TL
ELmZQq0FLis8bJ+Gk08vL4eInKiEzZoyQeIHBsLqSV5xuWyeS1N+qxuOz8NaDmQx7Pavz6i0CPJ9
9rEloVa+bO7hj16h7Dx7hBSjMgmMhbW4rKXtbZ0trxFgDP8xbBCZogEZC7jFfSjHou2m8SCgwmMM
vT5VOFkrtBFvRtCLO0BlHCCkSYYP1KSDhC6vdccJirEDHdsh8oLbnH+9lJD95XBY3a6hWg9PzKjd
EvXmK1B0/yZHrzXza7W3yB7LO+Kxl1sjii2NgAge/jQ4/1MEJXqgH1BtrhOKCpJjoQaqDR49OO9z
+dk3p+fwdQ0ubvYMyssRyU1nIZQpAUu7lolwJX+R1DPmfK/RbROmpEt4/jSnf/NFmR6NxuzYJsbg
f2sRGRgWfluUf739t0WZYYrEGVwkV+Iz+r4ok21mG/hKfsCnfmUHQqQAVcWnJQGt4lbfTvUqXiA4
V4ZEOI6l/ZVTvaHwrf0+/fjjrhM+K6wa31pE6qU7XK490a9EcLMuWADvYx3R4bxkXMniRYh3jW9x
TrgAeiPWiSdzEV7ldFsrIcWcfVyAGc/ahm7ndXPntP+M7oz8BoPc2U+WYCDg6Wku7R1mjkChO3fb
wqNSY4P+RR6c5qgoNkQtPdAEhTXOg2mTjTyk4wjpG1Z3/O7Lc+MmkFihSXvNQGmGzXnbSCxTJSzD
LrxIg650MVyIElctgntKsGDwQMd5VCnfzwjQenVf0eNn46COofKWd/cBH9jG0PLvg/sgDTXo2oit
7a9XnhMCEd8HQhOHDpaRRDd67XrL62GQENO8bMYEgE5648M0W9G6MueHj+KIMqfYVH0CIXfKeL3O
nO12sC68bP5M9i9yMcltA0jY+WdigW6umi+PaO7JnofvRLMi4ODOgR3xdg+O/YRjMSk3E1Nylucz
SZukLsayUwSia38NWwJ+YI1y/s5IxB1zF26VUx5zF8DVCOh64wiuYMPISMTroD8mSkgd0DVhwrE8
sg57JoHhpygfonp7cFAVrPmLsrtn+143EQRr450s0vnphdT2vR6Wb4T1Gv4jCW5TOxmwQ15Qux/v
EBgH7WN06uu0LSwiOyEx0vRyKmCTzgj4X8HxGImU7e6PD+ZPbg/2R+G9KveOuesVpu6VfHI1IHyN
+hChBFdBtxVY8SFUvshhYOsYK+6ewAH/GWVY/g1k6hB1j1dKHUKAxFgHDQUWZo0NFdWZ6mZj852K
Qhbf6smZHCeTyZ5ftsOzzwrTJe22ovJHOTFhp5NbDS0TzfbJfQBRIlzzyZTbNKCbO2VKOh0RISDB
gpxh+/bJw3ZBTsjOJMRnCwiLmzKn39Yn52jP1SV4ivC5RnBtISpxptH3d08f4eJCub0QWFpsxcNu
avryHEWrPtbn5tweEy6EPfa0Is+J40lL3mhvbk1tfiOOrTb2XGlc3o0d1yqPh00L/BD0gzJAi6Su
r1WUm2eokJn7ovaW+ASlOAOHzYuMoCnTHBRvyu7KiduujxRJ8stvtOEbegMiCmcaicjYCsRvoJlF
uLuMb1LfzqgcfNQJdAeB0iNH6Mlh9aAMUg4TxHCnaToHKxBDeCJ8fIrNge6iGheXOL1+7cYi2hyB
510f6bsrLV72JLVx00+2KDNShfAAsRqvdZuxUZ9cPDfzKiy5pMF6sYScYLXCMccbP8yp+SVUsjiG
hmhHtJ5Lz9eCso7mYURQKY+qtKgunn0JOzu+bpMhqOEFT2oh0eVK6ZsebmC8je9DTLjWO9u5UbuX
MX+oQGkOi26r5l+IzW6rdA+0N91LTLWgwqf4keMWcIynChq5Kzzst+FpLAxIvUmbenTSs/GIaaoW
P9byNntrt9malGqUB5wlejtaIc7i4+MWIgCsHLNHzr0e3a1d8Yyusi8V/UoOUnOIA8uQ357gmOct
8GBOpRf/n167v6kCgbROFcYR2x35zzJ6sf/QWqMe+a219tvtv23CKp5NWVctydJFJ+zbnMYyFUWV
dOgQFqAIiqafrTWRIMqohtIJiZvOHfq5CcN14LDwR1r1X2qtQQT+bRP+fte5Q79uwtLDqvW8ZLgN
B/KAeUp7F8YqGmkngguJtWppdFn25l4GF3RArujf2jg3K6Ytfo4313J5+oHK4VXT+QpVB1DsAy3e
V76rES4CKEOvTM2VkbJ7AqTCC9Sn8dUd/LP9ps2KId3mOyOCC57CoIIBySIWVmWklMGV1Ur2eDd0
h/diWAx7iLQWXYxoPrhEQHspp6xIvi17VQixAQ8mf7Zb+d2Y1cwCfrgyISeCZiw93iW8VPTwEDiA
7eVw8H7/ytb6BDvi6CqIacifqOTwFlG3YcuZahjl5tVSD5JBb1sbzjkZoH9LsuhOEcRe4ePYxM3F
6QTfXfXie3ZtRfTfgAXSfcKD9lnUDrajZpTch20ZVuyZ0fk5vrdsA6xPj5XO8Gpwiis/84sFuXkB
rSixXzbknPApYE/mgESSNw1LFF4KaoHrkHUFJT/a/UBFkY/u1kcL70qbHL0XuQUvnyQ1dPQLwjU8
zA3bW4gplJhu0pntuKKBIlH7tmjCqvlbiWEB2wGOaew/j/C2kCz/hh9xo5NhHGjUmBz4h49QP5Zw
/BZixtYuVBpsmshYXXDfkZvcKVBf3lH2MjYiCPIaya4KWydiLuKNdFpoEb2zM9DjQ3gH1Vx4ew5j
WphG4mBWREZo4pR7UfQdhSzl5Xyys3qEX4LJFA+GTMQO027PZh09uXfbzcfwd9Bhx60YdGFyfLzR
QXJa51NDvy0eQclFG0LjlacbVzwiz5hMsNDtQWWy3noMA5Eett7HyfuiTasGzyWdU3Obv52n7TBB
j1OB88EPEHEWoegsyDSqSWdeCZkI33r/yUCG0teDko7MRWTbqoNlvif5Wx1gHjWUQTG5IvclzZkf
wcyKVPbd3pjAcJR9/mGpz7PwttHHJTsopiP3hnz9E5JyEkefU9I//IzNqj7ETe3S9kOCx9SoWJgA
HBmZ4ZMosZRovmov7uy1RhllS4N4JVpvQF+7fVqEJfnc3lQepAvokkTxErsbWY5EQh4nbHT69KX9
MgeC5j9LqFnJEHbgQrUCnCkOWo28jV/MX1Wnmeqmi9JwyCg1xyXm5SNLGpw5Bx1faCo58CFBKBe4
pfKQOjCoInwEMzgcnET4fO5cP4s7JDcYgEzQcDm2y5ps7KA9pnfQi8tiQRSSs78gLPfKx0DRxiX6
js09iYkEw3FDQ2LUih6Dn8TZZ3rzevVUpFHmK7w+lLMes09rl3AglbFmEEr5CVJ1kvjL+TzKXX/M
7vbVsu1yMq79gzgkfNqeiR/Ef/X6Fof+cm9ghDoP4CoSxoiS0GvfmlusVNhO1mTLHMumb9TjNHMq
klPANHYElIHaQF90CnBM7xNe1OmsN7199iISmYnblJymD/Cjj+JCE7L8+kilbE6F3/k8gsNBz/7j
WkSPPkILCDX9HuRxoiF1UpUdTPHmlGMMVtLxA9fszp5+UR/00NRMu/4P6kB3lI5W4SRDwFw8GeSw
9qA7eqXu3C8uGQMqq8/sKns4gkpHH5WQLb/4FwgzzJNaUDELfXr2W8LsAa+BFKa0FVjuIJxVoVK5
+Haw9hm0sztXei5MKYaLdiEmoXQuiF4TL0/8AuV817dX7ayIKzVQW46hg1rCHtPJ76pbOI3sIT+9
P8eK1Pr2dS4Bpctfw1fTl/qp39hBmUCFGWqbc2z0sQi2o/skx209OCExOfVflylUbMzBsL4QrWFA
4hDZv8TPvTxKz/E94LHiIIkQv4lqctVY55is+vfF/dY3ylCljkkXV3neaUF37tu0fl4EJrTiXXrE
+QM5/7DEhtxdlipuSGaOk9Ot/zfvQigIHhG9S7QL/vMBCCQJx4TfuhC/3v77AQi2lCHr9F9BYf/5
/IPoBQiKyGyhKfvz/MNFIkXXMv7IX/95/qF7jUafu4pQn6/5V5oQ+g/B/G8SzH/dc10AXr43IYqy
vd+qhpB1XgeRNbJGguAA1XoIjZU8LUQo1EEzDiBzXqGRgLKfXfoBvJuk8VmumBCKbWEpGrdMmfpX
Kmb+xc7m1fHNM/aALTSI1ViWiqns9I6v6BWdBo+xjHn0Ncz6uWBJDUXNaeAxw01pGINDNa8vzrZk
SkT3QpS29oBpVuHU+we153uzhxL5IkbJxJvUl8H0UfNCS5EmJIn07kESHQQLLwQxGcJzPPGCGdCR
rmhkk9bIhsHoNOhNEnWpnN4Ph89L+f4ARO2eNFySr/mhDZ+pWFSzz+zzRLYa7d/gQC28Kv4RkteG
ugzoeXrApv4MPqdP99BPS7/V+72NtGpCHdZy3jfZ1444YCJGfQAYZw+/IJUOVhzLSFwf/O66rkOF
MLjwTnqY7CAQZb66SeKTX1u+TtYSbnASmfiLPvLkVM17xZW9w8zO/YsctqUjoXc4rNl15RNj4bSv
66GSfBU3L284n5Q8XhR5Fkcbca64C14mLdLNZPJC1wMzg5MADx2B3gTMR6YLpxO9JoxE7qPu3/OJ
wtNhoI74i6gwyU/S1WPXzuQ9o0PmZnx9v+YAMpOC3fiGMmc8juN4FadCf8rQlNyKt8cQDybVLJZZ
pI3oVsAAhHkB8g/3xDEPRIbA1SO5ty95diyC04dKcKbD9Y4FLZLhN9HndRSIfoATxy3ZnCAhSDcI
byYxjy4hWCUrsAuDdzWuoD3iX0gd+9NXcSKPmw9hoMbtqxIC5Arv76iJuvtkRbYCKIFxqsXVOEOi
gYzJ673j4zDfDTLBlte37uswawMTu0i3v2V7Io14sEsHudZh1MUknU8e3DcxeaOEj5XBBaIhy2mf
WWFocqCm2y+ix84ja4ws8HjlEQMIPj4bbJu0QjKfTRIaKDuiWOcRkXjKAG/UwqAcB5kJxTGfHOAB
+OCn+iASMxSOlrgibUBnpeRLet0ngrDRxwK6IlKTH3Wyz6a5Nw2Hw/cpLv3XjujTfr6hm5cfbUI9
uQfnlRCoIFYh3iFZpZw06K2tpF07KuLH5GZzkn4Gz0BfXL+e74YUUrkg1BX8DeippLN7+aYQTC3a
BPbSePKElYlKgwZD24KNEIQMB/ESx6fu6shCi2FJJSFGopYkLujhSmY4qiAvMMZ39JQ4Y9FJopFi
KfHvPLfD/NhbZpKI4qFhwcOmYjCccoYwCUMOvrDte0V8uPvt6u+8WVGyYtBSCDxQiL75z5uVSCb7
82b12+1/blak/yLXVCAlI1v5dbdiXzRE6hgJwdTzv1TrpDwI05hMEsQ/bvVztyL/4Zft7w8bxS8e
jp+eju8oKEV8a39qmX+/68C5ft2tstula6urRrV+Ia/3EDTSssczv/EelFjNINeRjZ9uUBaRgF/H
aR02nd8G+doI0+skKUJdwZ/JmuoCL6ott3j0H26zRwuSt36v0B2RJy9PKppK1M+9D3lavJtGBMJO
MjgsonguWQS6tKWIo4H6nLBi7rVTbFqOApnVPbQjG9o6wAlOgPsaO3iLox8gSLPnKum2MCKN6PdJ
RW5nwjXQobxu297Nt87TxImgbwVkzbspaLFFOsEr7BOnitspa6JDQ95WeNA8q9d/yi4h9Clfsefa
jwGXawkKeiVIF1yZawqDVJjMKMrLTeJQgWWsWVqUr9JJj1crQRH27mUv+X+uIy66eukkGwGx3WfJ
SCj2iZ8cJigLv67vnHorbA2chdtbqAV2bMdSyaxBvLy9KlKDUz+olo+5Etm0mEvXUdsjf1kwZPtQ
gnOi211O4a5u4yGiKLsAAGHqqPpmi3t7VaF9SxA4tLTZydgwXUv+eIDxJTcM4EYHtZW6BQI75jop
NCjeyYLj8E5lSYLYYdje56k5tg6zeoLU22oCHQdCxeNu9Jt6IYGQgWH0qVwm5SW8Bq/Rc3+VHSiv
h6A4DF9qkFITIEK5mONMea/z1Lfvwx4k4p7XvdYHMG4Xr0o8baRyf3moRuriRsIPKJUrobMIv0Fc
nQpE8m2QsJ1T3Z5B8zMgvXzwMSf/AkqFUa100hcs5++8Ygn9Ghw9yH2sHEKe8B/6ixyvf+sv/nb7
nyuWReINvUWUeP8Ue/+U7uGmMjQ0fZqpocJD7/HtfG1BnkeSbtg/ZoPf+4viNI5c418S8b+wYvH9
/bZifb/rwAR/XbHyXtqcrw2GVXt7OpNb7B8sF6jobWkkW8SmxiW+LTtzIJFOUHpccDtgOO2hZMCO
U0IsGybt6gF66IkqKja39VpBeesbMdJqhBmKd2A98u9vNeeq0qvTUWoRLZZFXJyd3CdGWKYIQj6g
kw7B3qnPS1AfDzkkg/FJFhZnEQhuJ3GdbKxvLU7hGKjeTnDNQ41UCs21YtpLt4EtBo8iAsSKX0Sk
l0u5jtOd9XWuYEuFDf0nYg4DzRxkx0f/hdQgVECbwRIBgt4YgsmOAJxocN7AbOz1zRXatZ9nXsSy
B8GemBsmFijbaJHEt0D1Rtir4FLRWyonj5kNNrEvvEkgenxAQQ83mx2yde8U6Oj09hC/ep33qU2t
ZdG/viODEnMMcC1T9Sv5YEaG2HdI6jNu9+0BzuHlszz3M3skh4az49Tq+ptnTHIvsxMGaH7FIIpU
B5QiNoaO0TPGsnPzbStQbkN8P7UQXcMhyZGSIYN701CYZdOYNGRUBwpJXI/pRdk3y2qcTw/bKyZF
V0L9FV+jZ9Yv+Sm8ZcjEhUcVw+T5BhtWiMcjG4TGa6IwlLxNle0JdyoCu9cXztNa8TDc892ML/PH
Mv9IOErFyLNVmECoH+S1/OZWDyoX5zk/D+4f9bIbirXaYGA6b9G5XaNkKrKpYfBZk9PyMNEJOWvd
fGjvtdohuAwRdBPkQ3HhhfLrtNIBU4HVRRh+d1HPZUT27oqHQ4KIGH+BhqijfPpa97BlkWWz5iqF
0HNrzjti+ulz2szJ6mKeAybJKT/oCdMplCMNDubJy6LimK0gzSZoNitZ9xQQrOR/KYVfLsu+tbxs
6ACCA3G0yPiAEiizHAdWLdT1dADp9CFi5wTagVqBtvE2Th2VCLyBQt3ELD3Vl6edBuHkS0mItXm8
W/AF7sy1KyzEc9xZ6SodiQHzDLsub+hysAedXU6a3h3OCZnvQRfcRSGRxQYIp0Li4XuSnkwL+jTO
kDsFSnCZ21IkTAEncpJoe8vDamnF56kcgAwe36igkzfR1Y9JgXq92wnYNHKHyMVZAIqzX9PTG6iy
2fVLBVwI4qNzXu/80aKYwjMU0juD71KMvsSw7sDheF27ZWD3hexHVLH4o8Aagt8TRqZrf6bzPSjt
MO19PgFvCSV98gUCn5Gk5aM/1NLA/ngwBzt8MqQEfP780HBi0PFru604iv+99ybABpJEPpnJwIku
zH/cm8SE6PfWzy+3/7Y3sb9YyEV+55TT80HgZyrajzPzr1uTilJQUrEnIQoRiZM/D9OWAhSXMBLT
1DlwG3+l9YNw699sTd++8x+f/6Y/eVl116o65smK01KsjUChqAuL8x+Hnvca3+a9X8jrEwGyiffi
THbayBPCyU5YYkXEI2DBlIMbr4awkD3ckoitaLVqeBygROLQ9VSYS5+Irdh/MDxaE64zvPvGKMn9
QQesh5PV3i6Jjx82x8fmiV0ujbIrUDsYJQwxmtqRKbO7WXenZYOyXO5fvCdwVzKto+zgv7ppr1+9
c4SkPbXv2olOo+lJO/Wde6vZ09zeHJoWi4tJygQbiG8+Fzebhsh7t+rd/WtcMF2hBxKwZVKYGlMN
bxSpmwA3MQqJ8EiWqbC8EvOIFJoYEUV1ysGT3+ZYH6tzbEMJryA+YROhIgxED6rdYsgFMCNlymC0
4jVFcdLG0MTPVvCQA5Oi+YD7VUFyQVzZxvKu1NXloPUF16r46qrQ3Dfv8qxkZHGf3W2/mggOguH1
/HJQXmMJmYxhf6VoZlRAXVw2INXEwPXKHVN2dPKuZ48PVMw+dPWmGUQFksOPFY9hEZRpoBWB6Zoo
dvqc03Oo7IGIDXlnJNeet2ozbAdl58HCTY8ZY/KlBF6LWoUOcuI4bTZSpk90E0DTXWDEtw0pG1OQ
PwazebCxl5hddhyzFezYCkkPdlJ/EY83Ybh7O/evwdu4Gyo0q6Ul8tEaz44HxoAt047zqRKAXkj9
t+Fm+r5j906mp6lgtq0o8FA8CPmHFIwJ/6CHZAJH4DOtP6YDM25dcDZe6W967ue7xjbkD5DPI/Nh
0gbKLLDD+fwW9cF2kPNheRnNuITWIDkRWKpu3JTI07c47vdjeHXTxrOc1VfnvDE9/EDyp7v1ErBO
RQeJVX4NmqmkonGRXjcYZEf1wNydcHxeRoLr+YIc6AOn02YUeHWLJ5b8zok8KRkok1DCt4Wdyc84
cI2gsYbJrhw/ps0yHaifF5xEoJsxWuGnfQMa4p59TeP/Wcw+yG536g/b8t4w8LLJcgwTLDvW98XF
F45gpc/rMarGjKb3BakaEvakfFGtUFWI5lH6D5Dw31TcICADtEugmBMOofxvviHzt3bJb7f/tsCr
Bqv4D/WC+MI/Sw+qEl35EZUpmijf6g7FJioZdYPCiiX2kp+LOz0ddA0qrtV/gM3/Qt2hCjfUnzol
3GsS6ZEVUsiYphAfflvcpVrvuqLNWAHcq3zDQJP7aYOmilnX4RC1zyKq4NTUDZTYg5s9uslVX8rY
SF60lKUrc/7Z8/LkoOUZEk/Ux0YSJskn8geuAiGG6TCunrCn+mwYgllbhuRvx+J3OfqR7lOuypHx
IPxHOZ7xlksDZfPkNbxva89gQaU1QiX+znDg+tWQ2oCQovKsFEeR3qd70jtCjbleQiR8R3CQ3Qpg
XpjR06Z7M3j9UDifg6uboHRmmu2nHptSn8FydCOmeCCiewj/YYAuiDh14YrURH6HTBfUsUnSrFMC
G7X9so/+uUfbBXoyPXKyGcO8fxrUyN8M1HCnHGYYqAnvFWyv6+ytyEPyy83reyovO2vydDUvGVJP
3LcmAwAC4LEH8VbEWv85Ev9aFKDghPYMtbprDVlVeWfizX9tROBh5mjUJtoPVZXF2IRAX6xAizbO
hhm5wY9A39tJ5qnnxV2MNwtrfN3WiLqU56bpps9TpO4ZfySEFxr55L6VZI7N+p6haDG1VMim0WlY
Ww5A1P6p1Ps4tJ0Oqo8+MujN32gtvWZSk5Fm+A6cYdMeG3mY5v7/4+68uhvFuq39iziDHG5FUg6W
5HSj4UgUCBAC8evPs91vd9mu+t7+6lzWaHc5CRkHNmuvNeczy3vFQsU9CUsC4IlNBuoXDj3cJFC4
9Kzjt4G7sAswDI2aiINHdkec1BBa2AQC2kVsmXBcRr7DLRzzI6ahRaLccrIfT7tPy1v2XhxuPF4j
T668YTMsyViKJj3sccV10DTU+wrh+vByAk0q586oJV3Jq/WlbXaQCPVsl/VzTV+rcUCIiPTK2NjY
DQDbtZHMAZwo96yONnO+cF7zxWHZPcdUyK/EUE0FnsDwGmxvEkPPfMPyWNkj5rDg1zcZI+3Yb8b0
pEcU4j5IBbYWLpQ1NCUyd6t8c9ofPfZpt5q7RSVPbrXLz5VpUijPzMYlCoPht+pHJ8gSrmYse7QM
bHQBM5wZQKioL+rbLMvc87mdlKd611tsU7PZef8nF+D0dOnTEC4suGPWf28O0c6mjv1agP90/I/1
mfoWGbdpoTFTkXR/XqFZh3XThBxAh+ibLQcFHIszU17F+A4JMB18Po5jCMyZCKb4jUUa2s5Pi/Q/
p67Isqx9W6Q1uYuTvExEyTYGwqnRGZHmg5yFVLf2ufRLMlFoo2THMHmnYOZdNX+7vZ5cmt4nlF7V
xJanqUM6WcAzMIA8CqiLma8dcyUhFVH9A0HBvlRO4bU7aww5dj03e79JsCQaaCgukHVIrBzWiuh3
qJ6E9AUGWpsWQa8+DcZjLD/zhpOsSsaHwnhYuSzHprUGnlxLKNPEv0mOfMs23RO5uJWvngJJRueC
EgimP5QW0nSL89ax0FEQab+r0weNbXy+bpGvK/Maf799RfOD3Bc7UnR07wZ7GU2G8ECf+XiMXPYB
MYuVaT0JUUZEv2qaJnfQdpX65ip5h5OnEDPTBVKGKtkr8Y/7trVINL5vt3ZVdF1nEr/8GqM5kctU
j40EhaF8IPWlOrNMILpzAFjGfsGrPp3gpeNGRu/CDIU4VkeGxaYoRbLhs7Fo5ZANknbZ8kPnF8PX
LbvlUM1rLThHdxZQk/AS6mZoXDe2ucL8PiNSg55BZYz7fnQ8EHro/uEXO74KAmVgS/3bbhvX3E/F
GFfM1+M/Xezkd0HwQFHBpfS1HBPCVi50Tbg2PsZaPyoyaiNDYD8II2VTzSX4qSJjSRKaVZJHxFP+
1sX+4bH7qrT4fOqmKjrFnyqysigjZYjwQOTeJPGr8EoZv6B7ec5WmbU27tItZoTysV1Y2gTmdt1R
InlxOzUHLF/SSiuetHtQB6dJAyDTutfxe7c3FqCJbBw1IycPUuxJN7SERV03uOo7DA4FVNV1C2kq
vFJURRAtOtT9JpTE5Oa41JEmCr2/YCtAUyBtA0Ainqd5BeoftiFWZESK5fR8fUapN65nBxEwtaaB
PEDRfaWXPCb5GBzo67kNmmTGPlFrX812LOqunIfMj+2CZErLN9Aj+oo6dkr/GcoUaQpTFZvUaXqN
X88EMJNXbtIEhckPw1CfsMMsngW1IgXh7LWY9EIrJNlxHiOBYpPOLKxwC8zucxmE4P0RcmxtQUpF
ZDDFPaFgciRDqpbHwgQ8PBpgIvRbcqidsFSf1OEZbVuBwA4Vx8O19CSJgQ6O4WszBsTxcNGQ3kLy
IJvr48FK8cTbHPXXRxDQ0zIrxtVduaVOoOceeMnzmdQq9uVWUCL5LVzttcwWDm26dPRnX+s0rLiz
6ZrOXoRL67901hRApj/f2L8d/+NatxGB45zVNMbb3651m2m0aOV9qKOE4PzHtc7dG4EXN/Wfr3XT
EqmCf+/YfuO2rsriSv5+pf84cXZ0X690R0rT49GU23Ec+ebmUpFvoFXw0Ue0sjbFPeEGL8IFq3Ij
zj0aaMNlpqJqUnicWcFwHinb4j46incgAjGAbNEm0iBeGavq3drmCQZRZOLSXDmHvGgrFOktDg3n
Diuptc+Lh4awCNxFKD3Po2v/eFE8pZlyhRjblLDOeAKekYb0OTSduyJ95MDzPQP1M8QRsBL1/dG4
L6FR1h0Tk3tergxkrNrtEbKKsJ/garILrPwORtAw14FdYiqlysWQC6M7Q/4FJ8ZHAonQsLnPIONh
xsGCxeYDVbCImVgbuEeKdeadwhrX/slt2He8G1sjuqkOazP3jsqGSlqtQ508Q/GQ7rhJj9bo9F6y
UcK8pZC9BSGZeZBUrIv2qdFvlDDtvHgYSxb090tz4yxE6OuF4gkR9YTT4HMd/AlcL2RwnENdubWz
4GiH3YsZeRIpEvcHe1UAOsqZ444yTt67WpNDJZ6Up659hyhc3FJbJR1XqI83xTBp0fJHflWPLwyA
pQCkMi/mlmKGM5KSO1FBxCObTJzwoNwYRGGcsaGGySHIm316JrGon3Qo08I/e52wuAFTqjOtdcx/
WSdUmW75TxuAr8f/WCfoqaBLcXRN40YuCvC/WzT6/1BxI64UPBlx1X9pwZMxZwA5Zm35i3L5qSYw
ZRYJDKKsFx9Azd9ZKXShrvy+UvzzrYPhFJ//VBNc4mNnxrYFGhaXO3w9hTUCY5b8kLV7pV9+2Oir
AhHxLm+mfIa1RJgzxKM/XPSNfl+iTI7353jPIcPljpfYWdCioakSE1gWGmAyQma59+nLzrnrlZc2
mTrMtigVPPHfW/gWAQuTlrY0Oj9X3aZt9v3kgLtunK+uj3Beyx1irN51TuP45VCjysr9YIVQEj9l
mYy76M4kgSZf5flJZPiMYufO1kd88XpVHIJjFdghOGWuMnmivre3UGMnZsYI0z1vQZXQ16ENq48o
Eix6NiQiTE4KN37POPmEsnWc0/n5AGqwcS1hexkC9DwMkWuUeNmW7kzvEDiUJNsiKOd67tbvsTlL
Zpzv5TSR7MculLo1DtC0Ro8xsWZV/XhOEdWcPSmd1LA+rttobYWts0/yxwu+AToc2kNa4LGdWuoD
HzywUzg/i+phr1Y7acNBVTNeapaw4bVhS+DnGl+Bxigd9hPfHlukxtemS/q8O711GRyahydJfVDU
jX6vsnDf07wdASgmvimddFHYl286kMKUNs3Hl5Pjp3p4PIJEmcrUVcRdP+KLH4ZVjMyn+8A0Nnc4
zJ0Ep205Lg6EguI0v7yV6v4CD7ggZIVGkBLQKsoh5MhoIK/8LzX8VmFvmS+NNuf8rfB864DPLv0/
fPFBkoIsRadEMdlv/LciRZVZQn5afL4e/2nxMQARmuw6BP5Q6E/+XnyA7xJsyYgPZgjc368tYlZC
5pFsFv7KNv6xHTFFZSMDWhey799jSlGG/Wrp+efEDY1v/PPSU/UnqcoHiG3F8UEeSF+p5w2GB+ZM
7EL0IKFfPDcvYqN7uu9IfTmiEGD9mfDpHOVxm0zSkTnThimNiHNQob8+VMFh3xCXeIUGh+Saa9DO
uZmv6UmwEjDSowlJWzdh/DTLsNGtyHkyzLAL29B25m1012iBXM1P3RJEbSYRceQP6ZYu4ZE9Nc1O
00uP/oe1gybiVZkfuKZ5uvnJXtKolGeA2ibS/srYMCRY+EXaVzc44jmXaHcsPBnvKdBZPQ3z5WWf
aUTDRzDeKbcY3x1Kkm2h7SCF0WYR6rmjy26GLUjIgte76hgxS3C5KR/atbyTd+3aub1sLjfyrluR
h1CRF7HOx30o79JZKQckQPFYNm+3qbx3tNBmvyeFiuxrpX8IDonPC3lMjTcs5UmFN0YLUxBdYBkT
Kp+tQoN7f5GBaW0PxWZQV+0Dj0BSZ/kdscKwRsiLwN4KqHzari4h/26HPbo14y33k9rfC19vjb/3
hNlN8op9d3cOImMGnvq818cKFq2YLr5vzYny65+teQlId6HizcH4tEKdfkqvoxJVcYnC2txK8VZC
x1HccquxP/7ljcihA4Pgcv9nLx3g6NDDOrQY6Qv+29LBPuD70vHt+L+XDooTghZQoVESmX+Jbf9e
OvgUPQ7apLr50Zzkuv60v9EIWkAG95fZlgXn0+Ih0+Skw2HoNBppc/xG3UKT9BeLx6dTt7+liDaG
eXH0FraD2J2D5kbJkxEgCal73jzm53vkZCbCNNoINREMlZsVvpqNm9sLwbaEHdCxIEGKOQaJjPjv
MZBFpZs/O9QBL3daeNha7GZeBPsFnZLLxJfX/TR/l1fDcrgxd3YXgnsTUSko1mfC1K+vjZvTc31n
3SR7CG6M1KHoXEHW9MU72p0NQOGK/QTk+WdunKd0Nt4S8oI8iypiL3t3F3f94kBoPskM9RcgosPB
JMpODJHeOEeBUy0x25FKQrfDkX3n6QIABwcrCX1ChnsRg3FaHipwiBDRAFN5jSikeqyTvAALR/gp
cHQ6cEqtJTT+CeHl0ZnpSM8PauJY826tHuEyNd5xckIyO63ddqydvRJsZ+HqgLvWIDmkmb2SXxjD
HMQal7hh5kI4zUIh6QPXEV/nGcsYWjqTcAd42lW2JjTMF4Ycgq3GFj6bft4NLukMZ9yx1xExjYJg
sybD5sT85FV5aO7St2hbMKnDMJbONAyT8eIELuACHq+i/kByDCl1Dbj7SuIrEUPOxRtISri8oTY0
+RjJmzRrQcsyJwGTrdIJxQ/YJAGz8jXJh0cTdT8GfnIIw3yO/ImyjhT7sxfvuh3pByAKMjuw/aP9
wEPTV40WWD6y7DGB7Zbqidg5ryONAf8rDap8XmHwGdC1ZRN7cmpmQ7Y5XhZ6ir+XAHlZ9XLbG6J7
MEaRPlebCfxRUsNCnXTz4yRVfGcTg/kWCFFV22VjNqVpPTKr23JD4mxyI5I+Fr13nsfr45Lvje/Q
hjRnBk4mmO7UWOUo3wHBQGgJKBc7NCEf0Y2kcVXwK/bSBURrMIuRDDX68tbj8sUecRm1aRhz62Hy
iBX3uRoFzFqvW9hOFkxe1CjYOxboosmDlteQdDEYByBg4jVfph5rN6X2UGkPsYxmU2XaiFFCfk62
ufvuvHrNybcmZgPbQ3BNs4k8gEMtB9Se+q7ewWAv/OKCAOWDlWqPxU8RDAsfzPfnGbDciIkoCSlv
codV9+jG5lvK30fFCWcElixLqkglVTAeRSMZ4uqNncMLD2WQ69YIZZ+ezAx9cU3WlrU764lXZc8G
5MMep/MzQ+QjzT2VP+k17pNLtT047/oaVBRoKZmfioW5x5ZCK0b+cRzXu6ZaozxFPXqeHCJCtuvd
gbGjJw3YhcHv6ZFnIF1UCebmOc3Tqoxm59NssNFaxH5Jzh6RI4fRwC+fBKdTaAIV8ZZK89oySR73
3Y19CC1yJsFo3jQXZiFhhs+EXwUT0CbMTa9ggECkNslFJAYiO9fysKAgoMU/vdLlTAP297heMvDi
pNXlSwYQcQK8THg20ymwcgUQSZM81FBYJERTi6Z7a58xyUpIhe7ijXyXwHiV8Q/htqp8jXHhY83Z
LDIPv/CCFDFfon/AjCVI8deiSB9bnra2SdAQHltBo92eRtQoqClH7XlESneqj2RcPExlyQfJN/qz
Kz8zcQQTfyj525heUm2klAEjnNTjiPztcKNhKyjG1mXXsVRJk0xfFPwSCfrQWoYW946EjtiI/EYn
kW2epuv2rh3/2fd9gWvSRFwHyot/G1gqPyGrDKHs+3z83/d9EcqBX0ZWVHi03/uajgGgFmuOigjw
g2b16b4PJdBgj2FyOLirL/d9LDmGqE8cRhyMU37jvq+KGcpP/Yp/Tp1G6rf7fte2MfNU/ioAwZoL
OoAuij4kJfPsPbZF9PEt88PQOi169BK4MuB0a6TWPBT8IWu3QcHtf6peH7nzlNMa5/6RHM1eiJKL
d9AuiTUrzJuEm1JTscZyB4c1xJ0O/wcPva1ypheCk0CI9wGHYuObB9/ZEvhwxJwzPhF79mKe6B0w
CfUs5CNgNejOuQ4sGax7E2BY77oaVgl6F3J8YQMSlduVb9xCKkTA3UzG+IJ9nsHqSAma2xhpI0bD
ft24F2IQkJJgzkHWxTsVaMSMqYJ2L9Qp9BjY0eezJN6XGD7k2tc1WruvZTuJSebEFsL7RkVwEz45
kegYlTvF2jaRd76Oh02ykJhMIqSY93QuI+9wCIbhVpM89GPlS1osgUPJu2u7NQEYEHtAUyXyVdSB
WSCb+0u8q+CTFu4ZyTQCYrdBdl3FN1U5khA3ANrpy9frPUNIVrBiWsAPd4cFA0mc5mibO/oWZXCU
56o96tV7ppRavzg/HoOU5nMVcEDOCLOOJ/pY7CnOzZ4H8u4llD0wezxPybnSwbF5colHlRzDKngm
T7Gzp1E9FVS+fG2QOT5qePZhekHnmWwjUFioh9gGtaeJJvrJ8/Njkz1Y5D68DKztiz97hSG0B3w0
Wl/alv+6wrAJ+L6z+Hb8pxVGRQnHYoCKWKwjX5oS9EBYKGQyfuhusl35scKgVIZ7h4JONujS8vV+
7CzQPgszjcGI9aPL8RsrjCb/qi3x49QN7VtHtBzszE5P6NaUemJBnjKPvsMr9eon2O5yNDfqQwMc
X8AwMYLNQY8gkT2Djggal6Ziym3YWmT+KZ5nFy9iUt8Fak+iozdIXq/dDAiaaJHOc0UUwONr9eww
lme6ciDLuT3gI0ELXRQraJw6tc8EZjVYzsP6wnPL0lylbQneVA4L8k+2fJILI/fshbaC9z4531vi
YzoOxEcNgr1IBbmGl4cE/AzZ3sUswZsH9uy6qjw9PCwaX93kTApooByR66thOr+8NM1Neb1N6WE2
740zq5F1FoH8eFv5G76Jh2RGN1MzJs6zRvJb5MZMfRlW3JJHe8LTDvdtE6/tKUE7M12dNW9dzw/r
+t4ubY1gymnbFMCH9FXiLHQv073lXdXNmG8cCXBQdOyIePcgxXUkgzVkeg2vJwjXxJ8IY0L6oI+0
TdVtuxfZWVTFirGJkntptz6x1TO2mYRel9HH7HwMHZYyKWjhF8lUWJMzfiRSfFvvePE6rv9jqHP9
M9xiDlQF6MSaMA3inOAbZ3MuKLUMbNXESTcm65GvDWOoOQEQOlB0xlhl+4SxQb7lN41uhSUT6dhg
YYAYV9UNX+HoK/aUOwf8Pt9eHQ7TS4V+pfYuRMGdCFmVyVA9WGP9XjkWrrSM6Lpmj6fhkTfy7sky
74vuiSbsdVj2uLWagBXvtKTXe3oq+n1X71rrpdRvjfxODfSAumv+ZE0VFw88fh4pJMo08cjpjOyb
OFopCOBR8xruXmZLpM/U64t5fTHSlyrfdGTUVft8H6m+RYzNwY3wjc7gCK67Mf9OOmzPt3HyWmlP
LaiYUPL+7DWRWDK6IcSSaZg1/qXbInoW39fEb8f/WBNh/IMb021KpQ+hx+dGrUZlxXzoPyaOz2si
sjJTcEQ/1lFRK/1YE02UI9Rx/+nV/hajQ3UYWf9cdf39rYNEE92YT1OiosdDqAnXc3p4OpUP0fLR
WlnrKF4diRq6758vYK+esxRr1TxbIVlE6oSjyzvBFDgfH676/SUomilGhDa5MxGFHsHdCkfH2QTN
gT4WLFgIO6xGW9v4cKP01wG34G2ylN9p5LALTXf6R1SmNbpviTg6e9fp7UAOgFH7hz2zJkH9SGhW
IB02R2CRL5PLpF22S4dKZeRIguZHKhkm2WgQLR5lg2ZWpQu7Oq2GYlGvDyqGNnm0mtCrWNV1wRJE
2rIvp0jD2CvfmYMs2DtGNS0OG5UVedpOsX4Q5ktfuaWiQA63bTYZg20D6abwnlwmh6kWgtwUmEI6
rQyFzVUzP07k4MIyVIFXtV362MPRN1ddIL+wjXQaUr/nDiJf1kNWCWdUWmOVJSzbOrBDSZIC5IZX
S32XCECkvioRnm6MA3pivwsGgHEUouVafsktT9KDVn3H08iEinWLPM5OGkUo7OrgxG52e2nekQJT
igoU99Flwx8O9B3AgN7hIJ+0eDSYO9XLq7zRRk3jtzjXy7WqvdrohcGXuXwtTUCsCBDj2bv7/LYf
2GSD5M+mV5yV1phT6AK+y2EqPUonlvTdMM0BRtLEECI4kr7vG4BM0Yp9YbQqFiw+V6gOzkMrYVcO
olW+b3GOXKd8/r3BSe5JIikCLhTBXhc/2uZqoNERamGiNDN25xHmhNZraVlJY0f3+DiPTLvJxyHs
YeGHr6ItX6ZwWd+YOgoWbHhux6U6vkQv1/Bkv/fr1Bc340DCDvlnr3bQkG24iRauaVGL/dexlGg+
f1/tvh3/Y7VzWJYcQ4e9+B8g/d+9ZbafBuoY5mAK2tdvjmlKQrHu/h0L+WW143noKls25HlRN/5G
Bfj/EMX+863r4jv7vNo1dWWcmitERgX9Z0ZF1tO0BLQAfiDhz5Z1pMXcSHMCOaygIkbqrsZk81LM
4Yay+ZSCYzphZxifp865ErjD/r5vQpRgF7deR8W0Kn3AAqDfYfL2u3ptAXOVoY/4irxl09kPs9N5
V8K+Nf223II1sE02dF7e3l6LoItWF1hEkjliwbNZrWDL4APgvwZ+j4TJYCz7MtTAaHwIteC4PE3i
dbYsJqnhS4yF84A5TnGc5CRr7KpuerUQyprowIOLFdTyk9Gg5Ss8facxqtrxFl9NeorQkZq++HjD
nhbc+DPtrNFTPZq2xtwACKwum7LzpaeWEO5hhJHrUm5VeWsyaz8QEbNVzgHuITI4GNPFoUpJN09O
jykdu2bNyg8f8Trphll8LQMenXThlQgV2T/JvoKqrj4whG592TpCgKMm87FuqXB5x1LvTTWgca4q
+/W18cqxBd+Gnln/LF7ZUI0mzfp0g/Z9wBaluX/4Fc34ViS8iv3Sv17Rvxo0fz3+0xVtkoqNhP7v
jO3P9YtQvML1+oXRlCtaZygkc8n/RWb9XL+QC2tRxXxQW3+rfmG+9Iv6xfrn1OHMfr2ij7ZBAXNl
WnTmL+UcpPMeEQe4UOIliomH4nRxmufzdHIED0L//Ojr00LDKV31oa3sjgLj/aKob+eeiIdrYHFB
b4exQWSPxf1j2drgSORmpPaTQs9G0Zgdo+SS7JMMmxgwJRZQZgVgCNgpHTB0h4jTptmjBlvoPGre
SPDhdQuE4DQ9QTrub1sTlbuqzo7MZqp99lgtYF5fjouaqYt0nSvPF2OlqA50Ax7J4fTD81UGO8VN
picAmyLUQvC/J/k2exTYZCUU3noT4+HLaJ2EInrj7g4Xn4B1rskOcwVP6wiZmOyj9aX0WjrrR1Y8
hYKpDtrUi2kYW+2bXSMH0TGC6tAXjwRBR4zAAGlqEt+iGxlkDGnVtjy8Ezqa2zti96z7ZE12HeOZ
QJ1L+SRb4wpV1tnOfsmXFjACeVw/PeGI5z8jHrez5i5h2ETy5xTlysMaS1N1Fw83RBt5lj5OA0Fa
H5AAact+gO/VBron2GbRPJk/0Dn3OhUn/eLDknMuMV4m65wopaFn7JNoWGyLWflRQ+kvlxzjpTFV
oVbwqwaVS5kZbZxQccnpJkQIqBkRUf1UgBIIOH9Z68lNS0QdJq+RE1aTJ3nWZ368tybVXf4WGZMM
+E0wELRUuvunDDRD3fnp5rgtgZGNjyv9Dv4sqqB9E4+aLROV0eXxMDP28u7gl3fkfTII41/18ISi
h0ghRpBVlQfxm2Jijagf+bEUT3w8aVhSnwwyf/m1RmHVd+OrCcBsD+QKYdYQaPd2tGjlCYrq6/l5
AHeuM2xTQJGWKJxiHBP6ErdzBOR7TLqPPtWBeSC0uHdeyuGR3mYn7hKSwq/ZGlXgL+ZNCY0/GdmY
OIqQF9TfhxD1MmdcyaNxzb5wS82Exy4L6vAYmORopG/nhUzfBJYtgFrVlbqFeTfglkvGNsnfxUg9
jbFNoHNi5k+FuUVoQFAfWDAcqLDOPAZYwMkPo6XwP5E77k/FMKL4IBMQUmKR0/qHL+YW/gXLUUUj
jRXtv5dnv5A2W1+P/7SYayzWyAx/Gv2L8gyVsrAKAen6PgLgTFha6ez9h3XzaTEXg4r/G9BG+WjA
/SRZ/OfUadV9XczNIiqri3Vox0lKdsCBSABKpgnpPCc5GKg44NSrzOp2vE1YhEI1cn44PNVUJ5RO
ClO9dLGSRpWgBo8U6bknpvrK9ImGiS8hjHlqnRnvAWZELbMTBYT3LHSESArxwqMZsro1SiI2UDKS
3VX6fo3KoLrPKuQ5sneRPKf7cD89czsoHd9iPN6t+BgyJMRIHMy7ib2WmjRsFSKWB9fZ61Zo8Ll8
TR+bnndVEEF8MkgPaDPSyBJMlRAmMfPQKCy4fMyVDRX44wDe5o2/XpJ222zph+PvAaQnmuV048Xk
EJe9Vwaa7y4ZPxq3ibQ/Hp5P55cqDivoOWdwBUuncsnT7p8aPkZ7aSdpV9fYdRsneU5YstvblhFe
QrkWnx7/8MsO0JOoZ4jU+vddEZ2Un3ZFX4//dNlR7ViQpMigIR2MIz/tilAQfymUfvTFEeFYlnAV
/IXM+7IrQquHywkVD+JC2kO/sStig/arGuqfU6cb9fWyuxSDechkhxoqnRdgKxAZLGHeHaApzvIs
VC/BWSXKY0gDM8yGHX3gPsC8AxGeh5wR9ycByd+XK+CGi2duUlLkFfICFcktYKPK+FPV+XXaNM95
jvVvbjJ/LmlBJOMrGnXEvFw810VGq/ZAL+VOqPjMyFUA8gRYDPvD5kprR307DWNebPNZVihato3m
OkSeNPiFdXwIbo6eLGj7CfgQ01Uzr8XSDdQVfYr3/NwAlEvGZ/8idDfAl4QcB6DDTexNSlGz+Stu
9+yyBu9RdeM1UBFP9iX4lKTTLpOxFpSb8xbakCTg7LT8tdO4RtuHZ4EgMWZQd1G/qHFAViOwe3zf
7SIheqmcEFgTClc5Y7HRjiF3OKnlkUW2Vw86Qj+Tcx/ykp1W2nujv2vTGsy3RSsHHofkd95J8mkb
Y0C6BWIExQnUEpiHbDwYQSbPmZRpCCmCrN1m8qt83Nnwh8xZDxSQmT0/mhVDsNaks+endySvcF+e
KDf6hGqovrmkdxG/uRPtJgQwzU2m3p5oqFWNb6Oa2SiwWEhFLELdeqazZJIFRiSuDhdlpL7QRrdd
+bAwkUpfabsPHqVCDMx2LOeKp0LPpXKLC/rO/rFvkV2G6KHsC2U0VYdzBqiIzwo2OLXbBEkhmNFD
t76EB/tRjOuQQ0z+8GXIFFc+MEyx6/qXu7/oVf+0DH09/tMyREwGHWcmYxZkaI78tAzB8NHJPP/H
y/BjGSJhg7WLvo1tCs70l2XIFqRQwm3hDZG08TvLEPi8Xy1D/5w64Vlfl6G+OBRxlAGWyS51YD5W
rCkIgvVH9EEZm5zYPV7xyR+Ig0qzIqRV65yAp0vB2YrGNIrhKcbRTZS/Y0UGPx+L8FcezUSrml7Q
pIJ6gfEmUha0Pmzuuu4VvcvZi0rBkg/5GCgsiF15J3mVMcKc3EhE0A1e7vQeb9KqzuiNkhzTU15L
GJOCKp8O6hNifuSG1WVR5s9R+iL1L0n5lCbEHk74SJU/x0b4ZoLugiyjtqF09VHxswMwsjGzRvOh
0bbH/LmsHzmYr5q8QRTzOoLcSPlOnYcTfumElHDJv6hPHQ6CM+keD333ypcWx8WvBx5InncNRJQn
jFkLRaMYHh45EPiwI49Bl8lyQAzuFWXdWlscymnuOyRhYeI+ieqDKoPSIvdZNShY0EZLLMjN9AxY
wfQYlQG/Xx/VV7idwBuqF/TTV0t3edduCh8cRGyv025ldqLQ4bmoYcS7rP/E2mL4eP6rrmmRHch/
+JhJ+HoY7FgazsV/a9OovxgzfTv+07VN91TBO6RQMMgmR366toWAmBnPf4ZJn8dM7AYE7Uvms3/5
lH5U9hbPBvrSJEXnd2kE1Cu/uLZ/nDp+zK/X9rkanIt5xhFgVB4WvOS6sotl+X61t9a2c8/pg8QQ
uCZPifnt8HphPNzzh9m0bpEQMVmT6Qn8wxxfjRn5c6mOrQTrkt4i3lkXR/JP6PiTYuEPY6gtb7GN
e85LS0bzJd3VfsyZeQMCQ70PnQLGYuSmK+JPHEoRX+8fnOVwWdq2H0Tnx8hUAP5ZN+RMgs/qp1Yc
mFc6GQTGRSrNFKkZacuSBm+PnF+Gq6i6TX6Y5QjryImk/rHrteKMB6iOy55gN2om9xSovum2SwPs
pMhME5VGW0KV0vNNf3k9mItMuenfoheELjVSHnnaocOxF/RToc4OIe/F14mRI9LX7hDL3RqXsLyp
cVar03gCU5ieVzWOnXlJSoTl0mtiIHXy6KmM+CHOlH277X0EhaNMDoxbFVa5qyWucatLwN9PFqbw
ldFhlyo3VTvKNNY+UA/LGI80ojxmNEc0jnk0fr0+9R4MFColftpEtLkLRKRkvaC3dgsFZsxIOYvA
wYzwiEQw2tb6o3d54HdzjB7aUaPs+2Sd3WV3nT6JViI/UPWTWX3e0LSYZfxiHPZrc5ngtcrZaAPV
Xe8SqaLQ9g4MaV089dDbLg+HpcxovXw6pJNiIpRhyr1o+V07cnhOeAlm9ib1M4/tksyk3s8v3qm6
UYhhQxOFmTWHXUFg5iJL7oQ0Y0BXdGYXlfvH4OgN1thCX5VMoGAcpwaAGRRP8Q6cP7Z2GiACUCd+
2lQ8od77OeaRjJ8E1MQ+kKcGTbyK4V94YPJ5DA3EA+cw12blNjMQgIE+v94m3fqPrm4Y/bB30RwD
7sG/brJUyp9v1c334z+tgCiaiDrWfgXrtVkBYbL85IdCVEQSBrUIhm+aIp9rGxwQdDw+EpI/XFS/
s8WyfrHF+nTiaC2/rn/JVau6VldbBEDRrWU8X8izhOe3PiOVKdYq1KPIR63DhYj/Gn07tMLSB3o3
7tcfmZgxFQaZPDNsynINAqC6WRmkf0dEsxP57V4mjHZSTAeE3wXqLVef7Ld85EF3ZX1zuNwc63WR
3ST6NOJiZFJV+knpg1gcVky6NFhDuYvF6iJUf17B6J534jl/6fojVMY6mduZx14M1ZMD+kVyK4El
P63Igw8OnV+wfUMZE6sprciXVL35WBRDWOW5ggPzjDw5YQHBN0EBkAWoliGJjwvvFJz0ZzUbkRsJ
tXwaxC9A1bMRX4LnQPuIt4vWzIVVN273vFRoICHeMn96id+5BL3yPlNfwYdT4DjFbXoMKUwOYwQA
VCZdH7wAzOO2cUVxfMdLE+8NedfLMHMf5OpeRVsd5ozJRbMcIjg1Tp9Oj+UO+VL6Xt6fiiVHZMcH
PkH8h403TTyYVIsD7sz6lgBhOr1socqPJSvSJxnsdNjtzyfrTjfDU+4jZ2RtiEj8kdy9U7qoGDu/
6pbIJCmRUCPSJWXL02yblSDA6jPxIdJ/DwFHOkLDGTYrVI3skGrU9i5ycGqoPiNFWQgg495Hd8kO
sGxCXtRTxfav3ujjanW4a7bkFZ8fZT54lF9jTG6zK900+vGLOg2ru035jPSKdFbMYd5rO7q1XW3C
D38+s0liPr9l9LfTe9UATWl6jApqD2N7aI9V5nnK3uT1H76MoaBE94xg+t/dWSqbpp+Wsa/H/38s
Y8K4JZQ/GMjVvxCtnzSU6LfZpGm2QiLih/LyRyFnoPfW/6ZKYQf9jYWMztPPhRwjxn++defbJk0q
GdcnBQtZBRAqpvJ3ASfc64tqFLtv15WyuelHlctyoZpLzNw2+wh1zJLFJGwEbcKq7on7dV6jVTsb
k9MpGjqgKeBXKCwlsjuz90zae9hyx5ma+wLhB0np4HdiJwKQNcmmVh+kka+pDESQZdv9StdnTOyL
+2PGhgWj6cTOqSNIwHkpDdhLZudHDX2tObf0nMBFQoa4EMrxEWFQv+Eiu1pP1YW493fbejqnU2fY
6KbwVJ6OE22BkSevwgss5109s4E3nDeiw/wsVl1EN9GICF3Feh3ikPW4WZ5ek3GkhaWyWrXLVPPk
6561mbnjSCbUvbtJh9llor8qtVsw85lhrkC2Kfio13UxPuDoAph3V/u0ZBb9VeTWqoBs7dVpWMj2
qoKf40vV8/+Sd2a7bWNbt36Vg/+eACn2B/hv2KrvO/uGcMtWFCl2Ep/+fEz23nGSwi7ktg6SKji2
JUuyuNaac47xDWUXTnjdx6OD7BC1OIHlR8xtB29CAkhYkNF7zpJNX3+YveUH8zdlYtrr1voYpoSD
DV6bFK/b24k2dbx4ANxBjxrPYv/B6+NWuwtxX5hM+kOxedD2aT0M8+WbuKrOmGotaZpf0CMkh7s2
hASpm+rhJQIWG7scYflwDZWzI9qcQQ9p3fLMvhA0Rpz99BYMqI7kRmdqDFpcuIyDbjq6SAfItygb
DhdIgGPB7ZcPjEiNS/PJGIaWl8QdTQp60yfwf9SvEeyeWfekwA8ObHHNomtj2MnJYM8Ll1U96icX
wVP4bVfbVtqoF78zrfzxLPerPJ2oJJlVYLXtBygjhcR3NFyWelCu4zYa9x8Nk8qPTh3rjVMVY0Z+
YFfzySOBPsbCmOnuJmi8CwBswjTZv8PITlr33bjZUYihfyevK9Co2ZSEB+u9HahiHrR6CIJ5Qt3h
jSuS1CqbLv6T+T5TTuJptKCX+lBJ9bRJpLmnb6PX20J4uphrWaTC9pRlv87OmKAzYidXQudDXWlh
xlqjRe2hrutGK5QQre6iS5nRIKHhgYl5pzNSbiYK54RJ+Rk8xhxXocUkGszuG76fbgbqQem5bEmm
qubdfVU0E5Lb+kWt+/fc00qeYeLu7M1ijJYOsSw9uWp3qK2nxG2pSo6ptbs988npE/tr6bjwBaxj
Mi/Oxw1EWBAtICL+2dsDZ1sYqXjtkUb8fZ3/13KMr7f/sj2AGfvSpvta5dOF+yKr+LI5aAwdaApo
Okp7TrxfT7kgZg0GbcwSaOMpfyTGQI/1++bw5YkDXfz5lKu0ecwgZJjfDcRVKiLDafc9Cdz7ZnvF
2fnRcdbQEsbmNgec+NsbhYsH2TaiS3BESYPpDYqgMrugrHg8Jj2dteKt21xFdBDGKkWH/mYGm1hf
PkpoPvOkdALmahJNOmLkbUn348imwsP9mCB24H2uGSfxMamyjwsTB1qG6PGBiYsTUkCjg3G3c9kV
TTdG8M/iLjGFwwDI0k6vvxTdCtkRWqnYpgc3qLFoZd2dABdO6F06LIkX93Z1KwRMI4RMtTaouh65
U8o+A8oYuZNigAuRuUMq/m3LlG1w7avTIH5laLgPFdJw9P3o8lLMBFuUB+VDRddyZkRHuaM0PZH5
gnhC/rCVcRdsmLQr43zaH+SPi4drHshZ64g5Mlu/7f1ylU0fWIUKKtlqJ2u86gttxpggxGTEuX7H
3OPU2vIWYlF3nleTh9cYEwIgzE/WwHYYJULUZu8D1yDQCoTni+KF7t0V/UvNZKPpltqM5zQGpbr7
R5/9oGdw0OIPZ63hPf5fx/OjvxrP/3z7Lxe3AhvIwJbzrdPOqfHL5a0P0nSRi/Vf/b0fDXrOexDJ
dA6Fg0aS1tuPsx8IIh6tiRgLVfsfIkUNfv5vWvEfT93Uhq9/0YrXCo8vTlFPEjUBI2cQQw9/YNNt
6uEwRoJaARGmn3TplDnf8P9z/GLKtKo/b3z1cUPYuDUYMWLIxohXEIdsX25bKd+L+REiGdQy2P9k
I0nkqBhgJHZRdHhs2vsy/Az0ZYg5vZy3RCllo7cL2UwiJTDWGcZzwbxGrb0pSId8FheFV2W+nK20
D5x1EmbpZqePh8gsDTU3KVr4pduV9ExHsLivQmFI4pWec7O1y3IyYsl5tLOUEwTWdGLog3E4iVti
mRPiU2kOGhZadE3eamDg9Q/svc263uLlvW1T2SFpxC5lu0UuffPuKi6f/EN4bkjDqop9gvbxFlNA
TZTQLT5RfMugB6SpG2kWGEIJqP3gItG8QRZzOIAFtjoWMhcSW+qYGv+s75OLl9b2/Y5z6OZUhIGr
K8yCdbFPUc0UqMPH/JU+7oxMWTLo8Zcek8GIgSr9MFYURqy47+4LGvUUkXcGsMgO7qyMaurk5SYo
bApQ/UERSRVKH7U6x7QJ2NP/0Ve8DMET5czA+4LQ+9+veFn9XRnw6+1/XPEM+I3/5M1TnH254nGM
SMRIsTMPUR10zH9c8RA62K4BD4vqCL3M1yuer+Dy0BQVKws23z+p9qhlf7/ivzx04EA/X/HSo8vq
7gFtUOXCIE7Gvn+Lra9cbGW3syw8Q/MLxKebsmWWnORPofRkLG7dThWe+ZBv7kPFAuXHjDwXntTX
iozK55K9PEcARw1wlq+EOHnpJts9rrYp2SWQLLLWJmI0vsH5dB7RVN3r83xnzLW9PNbStajZfIuE
BnJ0tdNp5sEN5nLmOi+B5B2v/bRbMPcfyBQ6YmtIYAPendz1Iec62d1n7SszeO2pa12xnYAk6JEE
HAxCbT7SxQC7AIZoWtVnqTsC9CGicTCvphQeiQeEMFMOPJ0EG8VtSDOiPMhglr31cAshc9w/deQM
rDMUTiEs4YebHbUOWR+pH+Vwkgg0juGbvDkqewAfqhvBH9UKXqLYL0PUnqyXpC5FvjlafP+ra/tR
hLLRfLyo+4o8vRzOOiEOIsWkHT+AjWHQiw0mJlZRcnDwk/7F8O6mLbucXTJyN5YQxf3itmSKWcqO
DhzlToq4UQz5Dzcd/iMBE7VpV+/VuxJYArFByNFV+zru6e4Jk5j0TG1fPxnyopd2KLDvzfiS2JQP
NKOK0gP9qLmd7lXioWj2/DU1V3pvMGDYoxcqrPcaFEcRLGKMdypFQ0Tpt7+OjYCuHwUK+nS3sd4z
+x+9vNAaNtmhVRKZ2cH/+/JCv+kvmkk/3/7H8mJyTBlJ/26J/7S8kAUhk/ijDLSwgTb+ZXnRkD/x
YLit9n2W+ONAgZxbG8aC/8II/MnyQufq9+Xly1OHlfjz8qLeyuom3buhmZTNGZ60b5hiSUXLiIUu
zpcZNbTuSIBJ+eQNmJy8zhfC5M77fx0Sv4wHVvFnBopSuwHxOWQDATolysuqECBpbhB5M5IbFyIK
4HwmgBUhdwHHPCmWo7Uclk4ec10bVicIjkDgTciXsFY8pQ8/7SYG3ouA/+LgaN6IzByFMMXJTy4P
16N8m1xVryaBE9ZJae2Balnc8cUP8t7C+s8ReqtE5B+b+3tF0juIFQgC8PoYmGXWXf5IIlcrjrjh
THN1l2wBSElEtyxBbMX5u31qPxt1q0IrjI15uLmk7sOTzGW0HAIurPZTlO1bRnRNSxurJPeSJsCV
Xbzy7oETkRXa0RVmzlX6QZE7kUdj3DddBmOKJZwQPF6no4/U7eHv1K/YLhyRbO0uwrL7kSGkuODX
FYjMy6dIgJr0GZyCYSO2OPa6o2ARLJ5YtYJVuM+OAvFKHq3pHQ9P9Ku3+5QeVTtFT+nEc/r85RCj
7HavN7u/WzSw74f25Zv9PwYMP79wcNPtXp92SKqx+2oO4PXgOgTj3UU0XqdOpPNEH57cJnxt9N8f
d8/QDmbmfv+gva/Mw/eeOd31eLSFhco8rvbDN3rt1YrZKTk2V+UVCgGJ4b0HWoLJhsYcIoWFwFSi
q+2UGUVE1nPmU2BxHyJhakwyqK3QdC3NbpgLetcVgIRiGsCoZjrBGERFFuFEVWnF6gyVCaMSQTuQ
BMXs5Dgb+ifkwMYDMRPeHWOVXPrguFa/mDx67RA3h9g88XXAZ3zMZ1Lz1HCk425MeqrSMaJPwwmb
c6gwz2sfNJrGX4KcDpAraAki4GZQk8w2nF0HeStl9fNIt4R5AGDNFyTvhvrtg+mAdLh69fNjcnuh
kc9BjlNm5t9eSlLnzKl6ZLHXj9NrQyt30aNZv65Sr645etNTgv1CkSnZwZC3fmHZFt4Pkft4xSt/
2REgfWXgfUp3zZA2fTPYTb2wAAvT9Y6OPH+dLZoTrjxID/iOla1B6f+PXuThskgiB8gR1d1QpP3X
qlHmpPXLxODX239Z5DnnGd8SUL9pQb8cIU1qP5UdwPwWQ8Hp7scRkoggzRC5FUJSmcbP16JRHNRn
7AtQahmO/ska/9fKjx/PHH3Zz2t8prapmDVgXRobiWfuJe+Pg5ra4h0h1v2VEQG59I+FCGzgjeWp
Tp+aZziNSmnBWDUheABdIHwCCCuTQaWf1uq4wjozaEahJkS36d2YNvBAGE1eyfZUx+H0OsWgAyCy
6I9oSbU7s9DOrxBLwlmtDkAdsPnzT33GD8dbXHrfHlfzrHC9q+PH6Mw35uK88O7yAxqVR93H/VBV
juwrd95HA2UyO4bGxKzm/L+6TRoltkyIKAR4aquThglHY7XibAgnbgDEDpPW4AQAOuARGo8Nk03M
LHqw5h7w+IrmSzzBHtyXzAAJbWeVeVUXjSP7CMND2mMP/1J4iXdHxKbe0NxCPfNqFnAr6fcPzyTD
5i6QicboGMfObPgWGa8GJJR+KkHGbuxA2fJoyE5DAzuUmAD1KttU7eq1elU5RW4VMHLJgIQzvw0F
NVdzZwhziC9DxOnQ/gW1oqbv0Zgh8z54u1aYnfPcFb2s9KgUyxXV5LASl2dwb5sUXm+VrVR51oaM
XsfcGAzLdNgMzAEo9WYUsBcY7Jo68UP353Sl4Oq1sjEMmKLbVK86QKul6Xy+z957e/gTru+Ybep4
2klvxmkXv3XKeTZTABDT++JnD8u8xyybk0IzJTuDRZNlFCGHCZgz+1CADZcuY6JeflOeFXH/fdll
5SV3z6ETbiBIOpaKh+38Xx8wsCKph3r4vow/2Y94auxH/CaDxwLSB115ttjOGD/06RAvLbPwzf/Z
CxwsR5G2t4S642+VHVSmvy1wv9z+ywI3pLzr2u/gqmEkit2Yjhlt7V+yNzjTyiNmoshNfqXK8G+N
prcM9PabovUPJqLfctV+64r955HDrfrlEBuLRigJWQ5VhtAx3l0MmEQy2Yc3j4uIjIusAc16m3Ce
8Cot81XrghvtNQg3uor23Vf8krjLJrGbWUEL9kbUrmsyqiJ462o9pLVw2UnHq0OZ5seFK0+q0DLs
cibsb57x3K83ejxjjL+oZgAbDpktvKMDcwEyPLAjAqNqihA+VctpWRcmlGoclRMsKhPVek9rq5Rc
Ej8YpepouBZRPQ7xAbN2vYeUhOhLx3FvpVe/04DkNS9hby0gxLpEUs4RsnUOiljxU7cWuvXc0bAb
Uf/OCHX2F+ANyH0m96p2B9Vs6Otv8hu4fWyY5ac4ZGoSJEJ6IcclFS5t5MmU/CuZ4F/FHy1ZQhC3
NcdwC79xngsvZrC6kpsG5oaDGQGaBdIWMqj1cz8iR8Qm0JqS/aUQlyAqF2XwWbcN2pKjUJ8LaA4N
bX/Jo9QneDMNVRd+Yak4QbUyqhUfXFsA+4SCZPe3KNmL10O40Lf68tJOxMRS1lo8k+CXE7s5emrw
r6VjEoKblmTdGYF0RO667Dbi8qI49atZ+IJ4kLZ4lRAkO/oGfuTtlK/0ZU30sEloHPNDu7pa7A+s
yuLbKUvrcUk1LIHTNZ/iVfHxfjRuEIrXKpIMg+8BdJmGbEGwGdlZbsxTJZtz2BSB/dpE2DzxnsnZ
Rn5j7+/NEr0NoWBqiFRPI1TJa5slKW+3ehv1K6HlJZxqRgZEGIAFrxUrMEmV7CY0PtrPJ5cIIoYj
53R9qccjZ0pOqXNNpukp5H4QqFwnZMUpHgANUtmCscikOCdV/BmqptfsajeUPti0bFjHDHhOekqy
2cirPC3gfw/gz+PcVycVA9TrQlya49ui3LXLa2F1c8VRamAS8MPZ/26MH15ohoJCJ4jz/Z3p78Vu
aut9RgcKnGWsWNtwm01IXR3cBhlRSjg+kVQ/HNm9+UOg2mhkjYCVPF5j6IRWBiExsfgwsnYjZ+Tl
vd0Kp2tJUvbIcurrPCGimRpUHUGJdDphXQQrOKIJBabmhuJYchJn5NYkAR5RRy5CLyWI+ypMFR09
gWxTlMoQddgqMTwSTZOgqqm9bGLKJMCafutx55RnxLhwmWW3Tdjxa+WPQz/bvvbklA7Maw4nzZR3
Z+uC+YG9SLMNVaOizZIEcg+tEu3qYJCfl8Gqg7HPoJkHTW/FPBRzcTqc1g/y09XtPoMFcRSL2CEk
kN8ZB3AezN0rwTrKpGJAKKlZqB4uTFe2xJZ/PKQpzy0+pqdqli0Swj6jbXMuaISpZP+Q3+e+HDYA
QA0qlOFPSFEUza9jZBnWZ72Iz5DjkJryDv7cGK5GHWvjJUXvCQ31M0s9Q3Q+evfu9tO3u5Wcamvu
mp8C3FQWuNhM+PVfJ3Nsxnf4AZYIMSUjaehxQ9NQWLw5MAX5mGuRXjHiD5xy0Ih1Vxasw7X0ngtH
n5jjC7W9MtC5tkywYNxCHIXgGzmI/zfguiLd71exY9IcaNx+nsPowv8z2h1Amlgm10mrjoVT5e/v
sxzQ5V5cxwveZQHmQYxIFqOHj9Dnbnmbv5K7fYoNi1DEVfKgdafh1gbb1xkgRxmAOGbiYMhVny6n
jFWDpfKfzrPE9wYlAJgR7fO/rXuoUX6te365/ddjAdzpga3/C86SUwGkSMgm3/DWI7peX8oe8vc0
9O60txiksVf/aG3htqHfTn//z0fh6O5/b23RtP/3E2fy/nPZUz2ay0MTonZ8qbxYRBP0dOlekuxZ
il4EfRxub3OubXZK9v/pbU6ChbuATDCBcoTN++4IWPBViqLQMUPy3hsfrCVtMWFXQUHGQTJCeJSc
ZGV7C76BDUJQwXp3avfEdbGVbqXJBbmMR5Qdb1lw+jJRz5RRPc6wx4LdEqcYBrtMfM+andR5ygcF
USbO61OlLBN85DF+8hHv4nqEcIl04oDAKsQrk1Se344tE3Fo0+P00ONOv+FSx5cCe7uuz7jSS3EC
2Ul/w8hGIMYIh3v8ccPtnsNBJm4z95v6NYBLT4uYzeMkuMYxOKrz7hlrDi67GmnjoUFw4qtsnNKY
4LJ8l24qPL6uOEV5BU5B1NZC62W7SJ1cPm4nYxIfHjT8Z52TV9ZjXmxfbBd+dWr77pKm9DYZmyBC
LJzmoTW7zupN8hHYl2YtXWdyvby7yXAis8S5Ffo00hP//eLcXQk8gBCRH+gVvX2ZDOzu+jX2NWAL
KAUgJJEgwNC8em3Gn1Nyujdha92n9TT0u9zul+lQGkKBBsy2U5K9+VQjfJNZ8AO3TWYqdiNYRMv6
iBlIZoDn5stUWExJOjoXpY2uiZmg9iRl5y7fgmzm7WTr7CD3DeHST+XcOGseayW0I9x3PYkmd+i9
gfs5fVqLE8xSk2o+rMi4hPMtoaR3nzhUi9WOzo4d70+BU0A0ZORx8feT5+fwRSGghTNJtH3KkSYn
a/wTkyGWMY/9DDq55gCFGuKj7duCFpr1NG/QkhFklqxj1P/t+OMNKcVLZp0G5sTiNtOskTdycmT4
2I/URcDLCv6JrZAhJF1UOkbDSfc+DVbt5x3F2f7G7uGIQIS1KfniHTHg+JpFh+bZONTsb8FwyePt
Qh9Qnl4nncO2O4RV1+P6JCXpRLdFNLIX4hNtSBr3T15VJBn6tARmpmTenPSSmGoV6CBjzuQYerl/
6JyqYiq8ugRWOte3j1wYnAtCWy+VSZ+ScA531X5U7rVcqDxcyn5wPGM1CGYPR7K/USZa98HW4cEq
tWueeC4662hpwhdE0kbDE/sIT1zAbkrr0qvJJa9qWrM0Iz9RhWFlaMYiQ+gKHnq0vU8vKOxuvd30
zlirl/Ai2P3SyVtIV/QR19a2g8Nukk67rHhdalsc34WtkDiBPOlUzt+9xfkKvRm/CPTVK3Ojw4qv
T8IyveA11+fBnp45r3gHcGcZja+OUZ4EhTHZulEXpkMHAIfDkHJHTHnnzQvIJQAIcZxK05LdstWm
Wsf5hgmOdvdvr5Xjsx54D9qfTnPqk2WLF3SQkZ8GqrTsEnhzz/2atYIcd+iP3TvzcDblyklJJ8c8
TKOhK/1Ld6xetXSTLwgis6kh6IM64b4lyNiYhFN1lq3aWT2Dhb9LF7FvyM5VQLcYTPipfj1pG786
PtxXfan6iLFlDHDL+zSeIP3mJVfO2rkGGv/Jlwxwc58l83PMqiFZvJoNlRd2IspSv+Q4D5Z8TULy
nNueBX9HO4OlCwk1B1EZiNFcfTDbNxB/D69APQvmEkYVs0QxVPpI0ScHWvZkPwsI7MXXh3WoRtZ6
LQ4dfc4hxuQN7WiOsBPVZGS31vxp+hkHgvU+nOPlxFFaEtuGXwOmCYs2jArEI8qYl72wY+B0yVR3
+GD0pAYvJSiP6EVjS3hghGngrKFS4CxGWA+nD9cAAcKpMlb9EE/No/RpDto5Q1PuXxaspOkcM2Zk
KpC6esCj2xBHvWxJF/hndy+IvUBfTSsUC+rfHlPoYv52TPn59l+OKeSxk7ah08SAhUSn9Yuoh5ge
iADwi/5FSfpyUCEZFN8t8kHcMr/0Z3mAcAEkmffCn474/1qz95+HDr3354NKJ2d5kVZ6Mw4BaViq
MOCTmOEw4HcenPWNzSUnWWB9CRcV5w70NhtTWiovACD9x1Txka162gYZa+5/ZihTKfnpJmj0HSDM
7mr6ng+v04FnWAvuHt1sDdyWPMvQAqY2cN8/uXN+mpw8Kz5fBhFg7nSVxMwb/cRtxTciFaJtkGRe
QSHf7S6kiSZ0C+hpeoU+jlgFRnOVQDzOD5+KTyhi5ZrE+kbOgwg9bLqGPxjURPcZjC1h9ER4I+Be
xe4+3hDeR8LCqHs16/FlbM76dfr6zQdBY5gig2DveFoe5NpSX+XT5XlVz5h9+IGjdFanriWG6B1Z
iRZW37yy00Pg1KeiWbO3SpKLmuBJ1Te3GXO7VVUc+L7u6vE1Nd3QoM1ir2Ka2D718AhllI4vmu6K
98FRfHu9CFtCRkhIwGTG7A5HMCPz2mmJFXivT3zuRl+Awc6g2Ua0XAwOEWy4ZHykBP/46KSv0kct
bsDXotCN7ojZaW1WBY5fOzdg+1O2uqO+d/BOamiaa+t6DrQV7txqhwYSIy+OXUgjOtHJgTc9qLaC
wagUXxqd36Y3GqByd7JSp0yuGC9eJggDcCizwGFv1v1qni1Nv5n37gCxlVzRER3D69EdIGziUAvz
iGrPSW8rXNoFvDvALGDm0B6nzVFmJKXRhHUaYwsmjtmUGe7rcoZ/8X7dPWL30gAxmrTLehvaB85t
4OT4bBfwKe43mXWV/49eySRJJHgQSYFEwPjfiJVG8u/a419v/2UlY82Rh16sNLRNf17J6KcOuYYD
V+DnioslD58MOoLvLLivFReOPCou1j5lkCf+EdsRgNHvFdfXRz5wk76qE81rg5f10TdjYXw54vgo
s4/76jLj4EQd9IILDoduOojbL6pV6owXOKvQqkJpjwbwlHAQ+FRXpPtGiotRpW53qAuSXS4d4+uR
rj9jgAFusek9Lzgma2nAYWP1pyy7rc4sc/vAVzZIi0fP2TkAtBEvkfTHu2a2CcuRld6Q8h0DExb9
qt/dzMEFSM+uOl5e1NVoIRVWUC0DqIYk5ljhbBBXKjCMmqtj3qbX2d2LiBlztak0H7ntThCewltv
CcnTDfMDczBY3ek0tcMJwy6PY/xnNguiud4zkAnOWuyKxqJmbKwfHgilUtWOTpyjkBkH81x57kdQ
22hw6S8dyCIsdHfOrrfdXaBtaJueadE7unkmoTVWzoKdfXRkzhIfQC+2X93FY8tZVq4XuWq39J+S
YKxBVrq5RWbn54RoyU2/U5a7h7W7+521q04zmr4mCS3NdLa5bcaROGu9kU28PLEPxw2659dPVGaW
8jH00Bt7RpRY7IwWrXMWn6PBa2Drc36H77n92OKrIQwHZ6Slgqkck3XSjbFCx8sUjVJq4YTA6nPE
Lk7tRAALnUSf3s/k8gIbwY9wPcgTwHK0zoR1sihZ/9m5VEdZiPhVLGpqcwU1cETMykCfsAhnz99K
GvuUgDcC52VclMhSOt2uSyfFzdmMNdE1qnVQ7OJk30gHKZ+bOnMl/xrMCvpBvBvT+/zW2br0HtS9
pSyIO3DgPVlYPZ/apxtyl9GUf1kwaxJO3bgNvX4r2IQjEatZWc/oNmbSrPC0YzCtegurj3PxyZqE
akPjLPdTYrzdbQjOnIY+qUEpfXM+GpKxWbHHsX/xK+5toJ3f3qVwWSNxd7rDq8IU9jLNvXJBpNbz
1SepYraHeDcO9h1tcGdO1+5lOZ/P1/iFTHeiLk139JTaFaV8ZZHwMuAggvFQNERHbQdkmGLRxcKt
WtKGdnFOKCXlkroeUZ3eHpbCw0ePMH+jyPZI8V5UzglfOteEB/zurXEMi0M7dMMCA1AERWaN7o3h
7oKOPMwfOoWQzheG03HunRGfuQJZwyclX38GCI8QBaMmNNPtfUaFGvGebk+XRbA2rkxRkcREBcWc
Vxnu1Qdxne2kExJBoXfyHRlX/WvsvtLyO5wMOjEWMhyEiyjnRJ3mKZ5Or1ipc+Mli5agXFf5kwL+
9AmQLIlOwhsOcXgiAcZTcp/iWfOM/f/A0PjxUaVuOKK6xoIVLmROIWfN0RjJcKzaXgn3k5xOdWHN
nxgf3ICyHtC6YGqtpLl0mTFMyYQ5Nlf17oK1H5r3Ynv67ooNtEMgHh/tCYfsd6usETy3dp99wP7B
CIv5la+3D9r9vr/WIsISKQMO3A3HAK2dSSqMbGWGrvl65pP1FJcuQQnIfh3ugH/kOJ2MJb9geRDn
lLF7ZRsO19f3sp32yoYPL+k2rTfMoI8XEIvOKLCa/S30Rs8ksaSMa8YhTW7JLd/rypqW62QsFLNr
uhUDMlpoHidjIzvId2c0n3blSmlJU5Je6EfRzdI4M72nmnt9xzvGnRxecCxHGyO2ypm5b5g9lL52
meBkJt5M8BEU3oVNVE1F4hciS0OZXZavhGFLMKWLf7aMWTQUNH86ej/1W/rFf5eg/IVx4Zfb/zgZ
IDgGc8+h4NsQ9kuBQ5ix9u9C5edzAUWMonBaIPtjcDR8PRdwvvg2vZW/Awf/RICiKn9xLvjyvH+D
Cra6ksVFj2y19mYS8VvlIhkdazhl6iqZPDAewZpnl5BXKAcsMaSCwdDAokWOHAwSupnId9uLfcW8
iLUSnyW5QDUKxans0XtVz+LNo8YJAMOPHPWs9ZO0gvNRwwkjKiKzmcSqkqNTnEz1ubYFO6/4t355
dfNFl23yD0n4vLpC+EIYieQ9U5ePkhr54Ph6II1o9HAxAl2tfeBkO3OZEFMRYTxShpShqmd2ZPeR
kw04W0fVJ2JwMneUQQ9MQW1ygBRU0URktkSfgv5fuAg5GhTwyabJ3oAgIo/YwmyNPZ6zPc2+uzWh
2mKbuIIrI1bUvmxAENH+S9gVkhVjqNCNPMHdssTNIpKAWBTdrWVNMsvaTqy997xaLbxn0wr8Yf7r
XK3zYvHMRsZokqvVjpyeu0Y/6Wu7BDGg7VvulBZqYtm2zcBGw+sv09+M6Y9stwgbg6sXJG+SyNoJ
DiAp3ZGiWqF4bi/nW+tdR/BVHsK22rIm6zpV57ox3HxVLpBSa09IG5FGlq40jnZsAdfDhWbkhmfp
SLyMiacvr776Ooy/mNHu6pXZgL3D22vrS6gw7sONx41Pc3ZZee3wuXlsG09M9IJxO5NnzQLc7+Ty
LLhYV6fVoniFTNmftUlO75PeLZUyDrbg2J5i8Wz2WwSlLW3F2fWgX8cyO/A0o9E94uXNVtJrsgIP
fFPGMclvx2p0vLmd4t4AET9sQPxa6ArL64HROrQVXoScnGcAdyXKQBxlFu3JcekwVXvriWvFInYD
L4lGEsX5Yh1zJGQznaN/x1xynQibO7W0RgRmOQ/JFrSj4h1R0cUVAhdZUeM1Q/vJKVj9icUlf7EM
3QddM+lIbmvPwNvVyvNdOcsznZGc6vJMaG/xHJSZEUy6V9SA3atwzE0nilawMBfL67zWzm37ErIl
ClSBSPMf69L4DLwufCtG4wYoBilX5YxQXPqy9vhTTzhAuY/iPOJ9/JxT4lUrOAiU3tokPCPEbJ/v
pntfdLs6kPgHb3cEnEbnmfdFgBHgwLfI8bR9JidhdZdpt6L2vNCUfJAgVVyW8ke9UT9CwJ5IPNGw
m2BmPKpGLcW4/nRBM4YKDQ4gOh+ZRnGzihh4k4wwrn3Eo2fUPjrvJ9KpuLSZAzvQeI6VvKrlpSCR
0IW4IT2mn4xozInc2alM/zySnZyjD8fVpUrEnTw5hsWUkMW5sozcZKEg38j9yynZlBKq/LnKtJcS
mWDBAGu9sccZHx02SsDljgmwf6V+uZh4iFqCujaj+zwTxkkya/PcIdETkpICgSexe8H6/IymyYeJ
C/GpOXXjb3Xx2/3/hh/X9Xcw6//Jm8v6Gud19b//A13895qLtRXXKSpCCLHiQAv44ghr0BZGespv
sDFOo/x4OxeYPn1WT6yNpnVx9UFAZdJkCd0VGlM8IjZh5OVY3qkc3PN3Uiy35+pTWzw20ipCtc1h
3E3eM/IwG/cxLc7k1qu7+FhcmSZPYeuMNtXFL85ZRk6HvGINl5zqU9il8BFji0UBFcjFtHWGykFJ
l4oT1WKgbatg0d5T+tBu4fVoBieNaSNT5TryIaoofrKHkP1UrNXKEV+uhiMT8LikAkjgZlzs+mLf
1uKiA9G6S3Z9s34oTvhh7C/nQebcIU7OSCIB0a1uzeB0JyPDfEkzVADpKTb9q3wsjqRs6L5GOPvt
eJ1zbV/mqjCXpp0TI8YLXgzDH/XrqJ7X3eECzF/y2xz36azOxmEw0TUvCHyG7GTKIV1+lO6dLEeo
l6JlbAMItxBDZjKzgblBiyXyMLL9zS968Pl8//1P3v/3f7AI6+rX37P0i8bJCFW9UoUWYB7Ns9zx
FUZgDNn/P5D04rccTFjEXfxtp4Wm8q89YyS2X2//4zzFWYqW8UjGG/atxftTz1ghLUMyYUN+J+v/
6BnrQzeF2fYIfOQg3P063CZHWqJxQ5ijPGjY/kDyNlL/8u3wn4dOEP3Pl71u3mPhMaJnHDXg0RjK
7tHBI81o8i3IQ9iHkTKJP/J+G4mvZokc6Xx9kUTykidUgczynuh/tmPamBpAgTG9TbzS9EDppzJk
KrPXTp/HH+Z21E7oo0bD2I9pMam2NFlbVDdTYUXchVAuMvFVpRtALimlXLsIVIo09jDk6PBIi6n2
FH9chS13+P0vP6g+gQTpS58epwRo7ZUPE358ODwYyUDxOzbWsrGXRi+Ue3yr4ZR3ZL8vCuM68qhT
57KBAdsVXvchI9kS3y5c++khxyDC4QbcuSs+6fa2dNbVUwP9lYA1c6ZWn2k8I8dMRND23E4br/eb
N2LkyRazRytymXFR4F7bEKPrQ3q6kDaP+gi5z1NAVg+IaF9fVGcWmguzqE10lHwEdYt0rmCa8Pmc
tOnp1de+ap6ibD0yNyXkp2B/RyatTy/1Ltuo0fTmIy+cFYhsREuif1C6V4FOq524OE9KwVHxioK+
JHpRJxeXcWzBDLbgIjfiVcfrwVCLKePoJY/es+z1AYyye4/NpywHvu03oxfA8iWjzvzq8dlWS702
WYaMf6MPbirEb/ntmdvdWPqfipFTV2MEAcQgk10SSH5OF0SV/h93Z9bcKNpt6f/S94pmFBDRfS6Y
hWbLGqwbhUcBAoSY0a8/D86qk3ZWxVddfZmRLpcn2fKgzX73XutZ7ttZhZv0kiUvLDUj/o6gvHWv
w42Tl7yZixh3pIAvPdYn2oS9FW/gNT4/T8Nd436pvzvDGgCaiO5/CFpktvufj3h/daoKXMu/3v5L
SWK8q4wHQ4H6w4765ZSnyRjFiPbRjUGL801vQx0CqM0SCzWuQKH4ordBKyyxGzM0XPT/0mYweGz/
coX6edfBWXwvSaeqlZXUIAdEDw7nZzJdpQfsTfva0rc6LLNuhbpFm/ZzBTBCtaEzIe8QEVdQLNu7
p8IQZFIIKNA9a2CklXdhi4vALyQL/LTq84bIJFEL95TEeUwLdzewhXYmL+6DouM6FRko7sqrl7yV
DX+o1khYVPprJPq3q8cLKeCiclen+8g/upqbuxl2conzwXyoGSW4Q6A5FiaDahPXG3DyP54g0mNz
4OUf3PkBmN1BwVxig9CmbNjGfnci+vSjGNbdEe/DRGVs7/Gm5zgQ0Lgz+ok/GOLoFTnRszvfcKEc
MnXbJtMWZ1L6xBMzJp4zQYqNfYY9Pt52xxStZYE/FkeFSYIHblB8AJRUs2dUM+yTHBARNxbzHBLm
12W4Zk68Q7gcI8l4GZSXEipQhcPBI0D6sNxdTy88Vc2LxoEVZtJFeb6R+Xoz5Q8RQfAJXb8VIcQP
2uUI48ecNI25pbxU7/lcmGaUoNEkDEA0IuK1sVahhUSHOSgRsSUhaGLtGHo7e1g9wrSdD4PdeHLZ
xcfLxhfAVcSBAMiG+xnELKAwGxSKGWMTg8w5x7Fj1epSeDn1KCsR7abzlMS3eXxUSU9kuU/JtPhI
odtdR9YpD4gAkarh5sU7/x9ePIbEV3w+Ev/3t9a6/LwGv17zvsBaWP3y6n+BoePp/wy3+Z+P+a/v
r3KTPz6l/Vw9f3vFyaqo4orxXvQP72WdVH9e8IeP/H995x/9ymOfv//f/5Vf8acl1vXt/a99DBg0
rEII66R/JFbLKouZX/ugX27/s+jo8M6YLf0Bb6TF+ll0dFWAWY0tn5yMT7/Blz5Iw7yq6SqZsqBv
uNXPokMpYuqEV0AQWbz/q5WTKg99zq9t8c+7rg5f6evxRyuU/ha39EE8zrjQLw0OiMyUelPId4PV
E05GU1vJus5t2TD19eWZWU1NAVmO0yFMjBixTvciHfyTx9KdP921NLa013zWlAFcV22ix8F4Dh6y
5NEF7h4Jy9kRxY/4vqq1yj1lCwOVbQEj956vSzYu1yY1cebfLOZNrCx23c2+A8ZFDvsqGm+VtpOk
pWrH1gdKeNnc0MEnD6jvFVLFFGsM3tWtIvviy+GLTuW6T7WGRfx72mNG4MEwaqweSzn+W4MJR7hk
DRy+pFMxXI3Hj2G4+PHELaMBKcYUuHbOsFAdUY2cpp31V4TZrSe84X0Po0cAXprGOJwhWrkwNGTd
xOq8NmYjbMP+pTceDEu4+WW3iKNJwY5LNAXSytjma5N0IUIAJjtGtvvaIfUMhQurkfpVZR52ubvX
ytGwC93xJOilf8XX3psRyp9J/NDdrGhVJcEFVEfmIRrPnqPUuo2CHnsunlp9gsj+wqId9X78zGBE
exFaCAIRzIyXGMl70MU0MD2ahJU8bYst4OD2YneYALIXvFfT2D2zP1shI3ZvRpD5tXAzxfv2jN//
7HYLukbMWwiqtgDbEHLZYOraIE7xf5kndSYsVRVjCK4O8jnWwM1AnFhCsSRRRwbWRnUtI0d3NdEn
StuLlqMJQwUShPBBPAuKVb8p7E1McnqmxbFg6bGFbHzQVLcAyHsnsLZI0J9dVp1lPLMMyMzFybGH
3RhxRoyfXH1hTKSpMpNeoAn5lTqsSLkIjHGBySZTDWTuhSf4WD/v0IWo3WwDELq1TEjNRjVH2SrX
LW3dXpb5HBs2+nx1ebtPsmUGkRN32zqZjeen/c2tJ2B9L6tyxfXuZJ8W16uNsH6J+B9x2mie0t8f
ReRX8ZrcAYc/f6yldoWqi7njRXKyd/VJwByywrqNHmSPXaI1b3sFMUQ51R11Enrg150rDFVlPox4
FVrMO4qWHp0/qv4I8wDc9SnOuC0Kch4RuhXtGvfTBgPWmN3H7lo+FIeRr27qILcHZQtrXjhwDC7Y
C/LSzTzwA0lNLDEsRlygyYhMQutFZMgZmY/HK1pTZ7dTueXQJRh4JQrrOTf3g3P77sjOQoE5N8Rj
Da5bTHiQEGAhqKtrZfrqExqY2Ouexpgc+JHy3ePvaedJC/ymx+XANdK7LTFNbJsL67xAn3Ze7OcP
t0dcxkkgYX/whwt3tSgfwzsJTqcSEJzVfKTESMSLqt8mfuY0CAZJXscsyCwYaAQ2N67a9QQRrTgx
gm43nlpMHUBB75v5cFf5m7IyvutN/Htf8jCVAQfWVVXjnM514T/12bJKN/rLJe/X23+95AFzIoEG
ZpvG7b5c8GSGBQrDGBkE3KC++HLBo5WWBW7ww+j77YI3XEB1VO8/sMj/6uA/HjQUv1zwvtxxgFPf
L3iJJpZGLYu1LzdWWD7RO8WQ0kB5Zyw1arcXALdZgrQP5YkHfJKniomR6vTPcj+l8RujCMI8xZvf
yB27rdv5/WSPADneXtvWruT36/iAb2Z5jfGL4H5JmKIVylv7cRx719FEyNzcT1WLfev98qCgLKWX
pNrCT6wJ8ZZDuzWsKyNyozEzzLRj3c7J0BQXqY++eaUKTsa8Inm4Wo86KEsg5hcW7LK0rLkwGm/G
8zV0RlAboBBsSh7o6J05UitGYurdxcpOKxmBUa4IpmTMU6l0KXdq8hEib1PN4j6/oP44MxEstQkY
SnWuxcCdsmdxbCnLdMYgv3X7MwkTokeOLgm645E7mtNzYsASDvpSg/2cM2CIEW3WXNWp1Po2ahCr
+GAsu34pe2EgEN1uFduQcpeDDY2ahV8iFWsJaqNrmJ9Fk/m19m6864RomYWBC5pBvqWWZHRaaYoU
9pJagwfqRkU+6/6lJg+RamHed+1EdKgfqzNAzkVBvj0KDcFrg+I1nGFGgm0+zQ5wvqjHha3NCldh
lh9bfEdh7JyvNtnKBh6bGWsuIoX9kXsNXbH1NAmr12Cwom+48tvHuUMTIaW+nLla5uqae80dCu3+
tlaHi5k66UHKnt6T2BMUT3fkJ3XSypO4C9SJzq9ndh5jJdf4LoeAGx/6pYR9UCbgw4LEybXsxDbL
V9FlhAx1Y1t44I6N7+b9TZxwj28Yp4wHYfz4W3fsCE4lTVRUkqf+cRMsD2P/v5Sv77f/Wb4IzwKU
Rd7EnyDinwXsTy8u8RQUti/VSxtCQge37vhzNvmtXYdaR/qoyqdlEPpvqhcBxH9Xvf7nfnMC+F69
WrmuW6NEIaYfw+wpEp9uHHVr8hatXMSdOJhS19K6QOTVvUrrYaeKDokE8sQq4dliL6OpRoNw93lu
3OwYOSr8yWg/TBvWvJk9q3az9aFfP+/S8uFGnjlWVsLSDV+Z5wc86RjHpd4/X3dq+hSfAimahJOW
A6wV8qCLSIkgJ8ITMFvkfnJax6VX08O5EqbhQpsAdx01+8YVhCfos2nq9Ig6N8VnV8Me0Qbdmj+w
pcAUWrI3meYj9/IxPIzJe9uM5+kHdr/EuhWmfkSoxoud/qzqy/LESnGlCE/pR7pWXy7H2L37CICC
0+oBjE2L0ddqEP6/nwdljLivEYWypt6c4bycXPrT1g8L78QcERovk9QJa8jELG0Ng4h4f1BwG6Mi
9fsRYgyreDmtUt3JN8r7KWLUUoEkDgoIOKy9TIOdid3opjg90dvHNnmgvrFHwB6vrooJHSfvZ5ro
XC2gOro4LXqiQXEtzO47HQtf43bMKGhSlnxAxV0F7XOdx/b5jAKEDRTPYlgItggdobQqLZD6QBWp
tXZDM5g66voGR3dT6lh2nsoDmpcIb2qRwJvYs/zv5ud2X/eP2v4W0bIpdlrtCdww5gRmRRMpWxYo
dLAxxIDNJiy5lslpNu44t52PijwFHtEYSP6KF+B6ibaPCraoLk+GcuiMvYRL8uIaxr5LvYiddGkb
AgCDJ+OYf7Sv7et4M97U7QZ7SyUGmKPsMN6D6Un6JR905+qQeiFEsqh1m9a5KFsZqVHstnDLbvpA
pSjootlNvnIR4u4OrSVBqhpm1m2PiBkIWjNpGkd9uiHLe2mn0YY1k0mXX3gxNNFrZY3xSsQOOMJm
nuHTHe0EXOsXizVxjiuSCx2uLIYthH/exyicV5I/cNvST25bFwYX+wZSOvS1dsKH5J5OwAv4tg2n
jsiVsJKm2J4w0AxrrfAId0ZBA/1Epijfzu9eqIm0EJjmMs34hxUT1NC/K9Tfbv+lUGPHRH4LH0FF
NPN9tCIOVsg/mMBDVsWXWg2f9GtB/lqruaL8f1IVJO1v5rlco/6864R0fK/Vgnq6SGoGeTC3K1fe
CB546wYhHCt3EuNOjpouhTVAJFAeMW2UX3K0W0fEfRnz0XWdXx+RqgprQsLOOPU2eOmltbzsWJFc
XMnYR+oha/ej6MjThaOr1rnJTKq30ppEIpVgCGOenALyW/KCD5x2r9omRylzn0vdUREf1eVodORY
qy7HZFkc8mib6562ubZ23x1D49kYHcv6OYuPNReYHn7NRNQm2kYTTQPD1IlmaRXtOkpx6lzuILNm
MVt9+Co3BwV8kZqn2q4QZUjOxWm3GY/jd6KOyjOeyEvAj8xMYvd6YeN2ceqt+sLI6C45st++g1kM
R3bZAQDDWMaDDCkej8schcN7upaAh6HH5znluYeVo/g88d6mkNEUuefsqeqO2WVzmfFiph5CbGzl
wyl9qotD0R1phUu75Efi8sHFzTq9itEktd4bCMRIGLU78mVkqP55q+CQGhPwhwQiEea9qwbdM7EW
T5jIECYQeOTc6keeKmFLOL0+doQJGasZv1tQ7uD5uUJjXxc3hjyvn4zxY8zb3IXyOrq+QUz8hKSe
Q36ueL7a8qBm79fCFrSX0wnFjd3M83X7pj6fGhMV4rhCOHjPp9GTfHdKjaDj4Wl6HhwXe+IAOmF6
g8mgeLIVNNcxegsrOR0KqNT1I461xe0pb2cVBwX4+JEdT3VX99NH2I6W7tYrrZlhS1Bm9cqI6Kqj
yNOei3iu7dToIDstgpJmKztnbGvVpH/sT6Y0k2Ya34EX55Y+bebdez2yfv8Cx+YICSC76X84SI//
qkn8rBJfbv+lwBFNTB4GmsUhDpmj7M9OlGD6Idrnx+Zp0B5+KXDymNwfAU8W+kQJO/qX2bEIWBUW
K0Xu36Yd/u0O/ctdJ8n1e4Gr7mItimea0boAV8hhrHEPNJica9r6OTGeeXNeOs3h9oEC/Y71m+Mq
JzgEV80hvfuRZiezlmGZNMuzJyF/retng14EpdLoGBvPasVynUDXYyjtZOW1vE9GF/csesIJ8KAl
qGa0k5fJLDQHXdRQG9WatrCyh3uDpjH1+Bp5fDTgbLD6Ug9ULTAR0sBBnTX9gntaF3A0Vsp93geo
C+mEaZhRHb8Wha/QLsXHhPonPsrLkb6kMx7T27xS8+ia5SXJD+uR5gkQvFiqQX0K8nxdk7pY+Oed
uKQjbgMAd0D0mGVvlY0xmp6G46zk5LgcIBbSbF/IVsMXriI+KyGcXGDHcnzWqikDSapeD7yVr7o5
GzBenO7kZL0pr/P7xKBolU4aH2NgtaNj1x2r+vkWH88Elq3pukTxMd7RaBnzqJjcu6Mxv+aPdXwc
53MROd7aOMYZQtK9wWZeDJr7PMGS326k5SncdkFGSg7zAg0ZAE/R/lYc0nZfIa5j4j+XlqvEvK+v
ZwcjlrC8I1HXNndjFTJNhdi6ZFFH8wzI6vqIAlxYJvoChTZavpClQTHDrVW693XuwJs6FvPNRvIV
P3GEx5t7NkzjncjVyIfu7AHyc/Pg6gZDVHQCQPoMXHObBCW0F3UjoSEEB1JtBC6ueG5fMlagaD6B
bMx/61qE4mZIOmctTeghvdR/HOoNU79fTsW/3v5nLWKHNcDZwWD8Mbv7UovgUMBh5SOkH6GsX2qR
QjQZ9eYPkMW3WiRpoJ9BtCqc5Nmr/7neW/0Y1/1YJv69jE8e/02z9eWuc9b+XosaBosArMhtwGE5
wjJIMTrwkK0MU/KKA9uJ2cgPJ0Q0kLksO6IRlE4PfjKxiMO7U7MYC9s8AznBvon4BZnUVnF53ulH
eakTtOdqHEKx8gwrW0O0i9NzdvbixkwmCASHbS5WLEwly+y+GF4lPt1sPy7PVzZDKFyWoxmjqsX1
DKiKCkZ+MN5UZCZ3NiknU3G5qk45y1cLTsiVycyIIVKnOVg7XkaPWmWpbozlhTMV+/baqY1FfZ6z
lguZEU4E5Ny9cyl2kXCUVSebVLPw8WAsFc75z6dj99oGbTDyZbP3ysI9NKKtrGn82MJplddaCdzT
xOLg+ZptRD9xL4G6j5yYw/uyxUaEVyd5FP3SOxsz+kAkjCXYQ8oT0uYYIBHhhZ2biw/XcKOw92Oo
T640vGoy6vmX48md1guyJjVXtA03ioN+0R7ToO584wXtL2dKArZ90cxcIVldIh9SoTrN0C0s+3mJ
e9Mf7k9+npUYw7g90t0hCFYXdggDMHOAVVXhRqUe9YjSMgS+dsv7+hbNNAi29C+de9WX6vzuna5r
3pSEwFJtPCZoBlJmGUTDZjsC03hVFobn55kgDp8mxSbGafbmjhInd6hs+E3OM3oqTsWw+jKCKgLw
qUgA1lDpRZEB8BKSYZmttWTB3ina+NLICuERJLUNuQkmKYpuH1600z0zTShii7NpulE4lxvnDbvB
HgsSP9rL8nYYNbZCNVbnN2xCUIM2Nzar3UIYtFLlsiYEiY2WjRWwcKdjZ/12snwSgK2RvfFZ6vHD
MlyOonGH2CGzNhukw/Rq9zmpa42nvaP1BUwBCsuFn0CVRYJJ4jZsCEjag0QZaO5r9IoseEjdjDWr
j/0bCZuwS4A4ba4IkqEhbdnWOcqsn9zc/veeQwoawbNDxSWmQv4H1/2nteQvFff77b9UXImRoviH
3nHYzH+puENYGodeQ/7kW3/v/litGAKSTmqr9r37Y2ypa7ST3N1/WXGp71TUXxYpX751vuT3iqvr
lxOJuFBRdWgNpDhomxOmyqWAtpdlRqggNZwnwE+tfLCx++Pewm4qG3MDZ0DvF9pzc1332Y5oG1V+
GBEYJg+jx1NiI7yO1QcNK35rJ90GpzxOlMt1pSju5bqIB+OJOOmWAtDBwq4gkGmEcfA45/9EaE2I
qXYHbKHo4jxx8snVHAc5b6Vuwq3m35X2K8QSQhkXda84zUVphjGdGeQ9nklBMhmvi0lRI57MccvM
mDwuEW/rx3IPpmuSeAOpoj45l2zaY0ezOY5fC3foPyEUnh+aVwlTf4GPc3DANq5MNTWLaeIqzti8
s4juX0nNQDFwfTV0Cvq1ssVFtL7NHzo8fhN9Mnl/vM0bfCxzkf3S6QGvojTki8m9TTu20N+0h2g+
8ESqfTVF6mN1fi5alYCXFkQcr01SGiEfMEdMAUrn9zy4Q/5BMqGD7zCzaoptgxfu0+r0RHJB2weF
FgAIqGv0ixZsomRpRK7LUFHeE0DMoBS9gRnHrjwtbgEQjmyDF0bd06RegtJTdEdvfbma0sKWW3mf
LFNcmmT44GR8yUZWLQFYdRKW3w5ufe4EaG/GsNdP9Pcpno7UeVx4TDij9dmMN5P7ngEntxMFs8DX
JFpXKtG0VUx5L0+ZtdbvPRZktG+4MEpvVJm5YGeShXaM03e1zN2Csg9dBJCZdR6cJwOWt7Ok90Fd
5j3KY2/0Anb2HtyDSDJ5qljbgYuRZimuyBj0kJFbXepEidsxPy3sZvhgZdnQYivOHee1va8xvaSQ
Ee3sY68dgRWxPVcOhXNWHGg0EjFPpYOe9dS5WnB/DrcKeb9mWgVySHeNdo1z9GOK8vaCVdA5j+xU
fMgLspx2BQmlbi05NXNulAK4jE+7Yj5UamgzuyD2x67V27dJz6KOKQa0BDszn/B/fyD8SBb862x5
5NSqI0gMAj4qberwpi2sRiRqQ7sx/IversYkK3Y8ian53liS3xJVMV60kyLIg3P6yHikCRByNPaA
tPPleVQXUFae03pD3DqcBZJZJBiWdTgr1oWVpViDI3t8PTBBJnruCtvSxbU1/b17cWgpdOOfSq5h
AfUfe3H9r4NPcNnfbv/lyoBWHwj3oFgzfk1KH4KJNYJ/NUETvgtZ2ZahrWdp9Mfh/8tcYMwNhsvX
ENfyL4WsYOj+5srw865zb75fGbo+jQpGn7VfPHaz9CF8C9+M2juTIYkfb1HN8LiMBiKRLRZ2yxwv
tdsUOCwpI+45ZIMCbL31IxFVIwP7Ww5G4KVis3pxhHSuKeAh726ZYrtRFee6o/DvDvdikoQeYSd1
73CiT0rVrEhWlBUTc7V926F1qkFX1ao7qLQPrUOMwrqkN1feuj5zdFZRXI5MTfqonaok3/N4P6QA
Ry9HLgqHu769c4UbGNluTDLMbSLDPzBJj6HgvDJrrYitDDD+sKLCDj2PZ7wMwlSnggVMPGqGCfLF
lQnvld7G0b7G+lgc6gJl/nWnt8em8rj+5dq2CbdVuBXOKKR6a3yswV5RslT/U5FTeqWXuOI0Y3I7
pW5TrjPDpZBHIcxN+7zIZ+fLtPNv+N6HVdoNq9CQbjwo+m9Bt4F1IPF1n7qWh63kd5EXk0x3md7o
5n2QrBmbeV6sGGcU0pThBmULy3EZRK19YknCipB4CmbUwYXVmJPNsDeBomTsPEkmMEeTy1GWdim/
yWecqdNDH5yOfAIJOvB4fV701iGbqK+tTti8GSE8iGfqK7/GWrfGnFTGoHKcAgT5Mgn5Xjg3RSpS
pnM1y2ede5onE7qHfvtpwmQRbj4OF58sM2XBVML3gri3JXw+/mELsFhiumdWlF6ySsRVrFhnnYkx
0QSzVnOizuOSis8es14FNyZ0b62pvMUvDNEvmmNYWfVwRVR1tuVkcDfEKcDvh5KaOwiMV3L5THJn
SEjlfc5l5IZns/ArHXxaygIPvpdi5yer7JhwzKXKk9cFJomyXzTT0eC6j5905uAUyevhRsVUblPU
06QBOpHoGjDg2Rg+xvJSeatjxtHcL1mwkKWgSeG+3sSYIFqfe6fcJngp2rPDyk1GcKzl1lW2Gr6F
1o11KxZZpznFR9Vsx/1Cer3OrhGW9tmtd6VT0B7AFsDuPXM86abj2YlEsfm9A+oXSBOD3SSzdzZb
Vi/ulMILHUR+/D1Hk5qTyYl266XiAGQQW2hnGEMQEM/RMV56aGTKQ/uadbOR+JwbI7NtfFCkPX8u
MbC5J6h0QmvCMtm/lkCCFAbe9ZPYtH4nIl+x7/zUnu4Pwpu4qPFTrkiXLVk9Iw3s7ft9KjmEsnng
j5BvxBP2gSEU44vPHkBllpQbdpcFjOajyubvu5CPp3Bx9hjDi4shdwmdCTN6uXkVpQkvhPs45Drd
eozFWVacOZXDsyAkkGZim6Be4SOzaYdmjBxGu64nN+OhhBVSWCesveTDToD+gybEk1ls4m2Cg+Yq
vEqi1bw3uQtCN1lXF1ScNlwR5RDhs9FsrI8QbgXpWdIftVUr+4Luyp3Xnf0I+w6PVuEF+0hr8iIf
Wu7PVz/HMvL5lI0eQuSCGC6H7ebZO0uo6FWraOYR4bbY/2LrIrzE4Rx8Uby4shgIiGmtYm/M+sI6
96+C6IjNROezNNqMz4nxRIBEK0+6K8don3Qs1JEDgPEGKOpJW6Wi1WbE1KyUQ7XLBcAdwkuKGeqd
jHBMLbhUKqCOhGp77f72glpxBT9YkGc3fhlZGRRAevvlnq1ogoSP9NkwQhLPaCPO3fo3XxZIEnpr
HZE5xPV/2IYqIl3DL8dF+Zfb/2wKSE8c66juSEUauoKvx0US1RDQASugA/hVucIbGI5hxqMF+L4s
GCPTIyUSwPwP48u/GNBhivlrU/DlriPB+94U5KEyCvskZkDHNE6ajwnm3ER+sRIrv0DmTDN/h55D
CCgQZNFc9pGvbFOIZnnGcm855kgx9iQFZABqbEsFjWQqTyMInG/32ZIYMPwTVn887fp0oeQvBvzG
E4pVElbHdqlZoxfBSc42X4H3jPXVDX1q3kxPF1u4e+nDiOKNQN26TCXuFndDX2nM+8TjNTbTQ3T3
4LWg0ZpcWRBwdLN1WJnKNClmCnwPDo4V4gQ0g1aC9hYqEcGq+g0JxqnCVltZUdxZZ/4bPVOZbuSF
LaQIp46vjybX5lF/k1bnLYA09zSJ2IaCWzD2I+HJEJ4S9SCjXoNmRBwIDb2T5w9Nsa3UzUV8kJLH
OxwHyS285p3lATYQJxph+/Vl+u8rHGfjRYOyr7vJ2Q87ux7DhaIFM7xWwrQyQo77dn3klHB+KydG
5oVzVp1da6YvmQKOlWC0o6AcO1y7Kmi0qToRn8T0QXvjjbyr7h8yD9vQXh+v4+yZt8BfEVdqNB0b
9m0K/5+UpJV4s6SHuPOu16Al2QfyEcQ98fmiP8X1Uw5C58CLTbS6r4pBpq29/9bHBRJwDIVNHw9U
HCH/+bhAJvNfK8Mvt/9SGRRVVPF+YBuRSFr9VhkQ5Mp4Sf4mXgdZMOs9ZjyfUt5vgySOC9zqc9iP
Du7f1IW/Oyx8+cbH+q/5jOL4HJ3uGXpcN1tF/n12fagX0dRwiQFl4A4kASnY2tgXSyIRIU2RFnqa
a5vOMLv42KqHiDkJo6JsKuHHx44Ou4CsMPofBDikjWJcuCyA05403jtAHhuou4nbKP5YmoZIcU97
zXgeM2UQh6ScY2Mw7q8OJ9UVL7NL+ZoCb4bni9PVl1B3QYd9o7Y0nh4oH6BJ2p3ycQ+de2SyeD8T
/tKwQoCtCmn67Bdc4AHul685D0dEC0roxyNblJxyTuzKe+mdJBdjhpw8JuJDrW5wYtzyB94/xo/x
3o0sTBlpuOH9PI/Cz/d3ZnQPZMNNxkvmL4xB6vyBT3Mbt2ZNXtAmS4c1HfWD9R763w7eknJIiwOy
CN7CQo/njb6JJtfigETi04A73uigZscmJHi3cGQMs2LAxk+qzRJdysXRb4f4urtoW81YAdaIyIGL
JmfsvYyXQwLSPMYe2pzIaEs3F/qgl5YX2GLOjRO/CDgv3qBJ09jSydLUSm/6rF+NdqP3nNzdwxCN
xjbUGj0KsbU+AdEcsA8QoW9QJkemRrCHCLjJMWIvLI8hrYRBs6b4J5CTV7eP3J6I+z4IL9Nslu5Q
Xo/XGJFexVMg8IeD2yKkMs3iNdaf0PxIcZawQ5Gf8+gtBP/F3gBqPzFEfMVXgcXs53+0OBtUGKkW
VBcnPqYXUuiFl4Q5GDaCC5Mih0G9skf9hS4ajTaSueP4pdTNG9sBzj/K9nyDC45BG8cBgdbSVC/3
BFfvuV6YpeScyY1jipa7Sh60zQpJuvlbFz6B9kIZSLE6vQ0ryf80J/kMl/ylJfr19j8Lny4L+Iip
b4M+bAiI/DJBx3eH/W5MpCM2Bd71c2dJFwVCHw6UpA6q3q87S/aYwBL+5D3+OwaB+Ldzkv/51hGy
fW+JGilswyQFScGWLT2euZwjaZKQfwIDGv6nhKBUHbWaqvu6HRxatz5l/chAmpEzGRmDvaCzeyd9
SMp1OnaTlVouk9JW3+rLwY77w1TPvSK265ReSz8ab3LtpR9AWC8BMKZV9XgFwEjB4gA0LRdMbVGb
lsbMEFyNefWNTuM+E/rGbMUDd2xc9zZxsUBpUaBbSLkaDtCosTTKCqZ9BQ0VMdHFgVcUcZdnU7RX
4a5s94gUbu2gCtU0UAGiJy2bQFw3Jye8BDHTGXQJyFkNm5k4p9lcPWj1lkavHdSh4d3X5tyUp7ME
vogxyYe87l+NuTxvawxsVqdZBrmHKENGrrbtGBPxMCWsBQxfzfospU0zOb5KJAd4VSAeoedu+2W/
NMjxiP3SDRtbUp9HUDAzrTXHI3TLJqzgfdZ56YtYz5MGTBz6fX0hP50btxed8QPavZWQQtIi1G1Z
Ux+MuiQw5RwTDlCt8s5D/g8Jk2J1qT/UzIpH/j12gGleWEV0wbmclhAUb0cxsxJU0xfdVR4avviC
1ksBVdjXbik+j3BkQ6YlMImZLafps9k8ZRyguYZlLj5GbSa+5aoFL0qxy8wXQlezf/M6wgOWlZkx
kNf+sY7wkP9LHfl++y91BP4b4lXQJIb2SwPF4ktUjWF6Kv3orX7WEQ3JK2la+K9x9w4l5qcOi9gu
Oi7Kk0qQF2ehf9FC0Xf99WjFoPiPbx25xS9Hq1CXblKYosNC53QBBtSla3l8Ms8XMpQLT8Prk6/H
uHoYjIprcd2+CijJreFDbkQjhPcVyicRxSE7rX6QOuWKkxDv01v6IP08M9r7VEIp2VuvTnkLk8Dr
hx5N5DIYI9nXPVKyeZXb8HKGMOk+4e28UUZWjiNxeJ2VSmLdeYhuDuoGPezIZ5oWpBu18IX1sMgr
SfJBudXJkdmMX4oBhTm2waN9iMs7eNmrQ9QA7Knz8DjQMPMI3tW5IxbYXD9Gy6bddAg8TwFLRDK8
T8lH9VoHhi8cB/pbegQyeoNwNgDhbtYwPuS8GWSbG8skRV2IvgoZu7s5kcMXz231RYMmfSznPWGz
Ild4Z5RyYJ2m6+ux3rbvYybRFy/fcG7t1qNdSjzPYCElgDUzEbXK03JebrPT40iZkBJ+BUqCzB24
UrJ7RWN62cjiWs8mY+LOGj/eltPYu01rDEPQTdAXEHLKOHlG8NbNDj/SA18j/LgP/FH1qM0/YSk6
Q9choMGifNai3QXKRrHZCCnLst1E0jt6V1gr/NI/0U7ot9p8Xrt4LMcb1dPWt5na2veP9DHr4WwN
8DwNiCW9ZEIfO3SmRnbo39uQ8m5BY/JPXjUDc4W12rws5vNokUxwxgpBc2DHyZl8dJ3w82BPOGSi
916rQ9QGOurxO2wZNEYmZLznnrHy861yWom4Qyu8rfLFOfQUF4g3SlTSbfl3cVE/jCw5fJcwAANy
IEgD6m6PQD80N92WeavqpbOKYJM2hgfHOJO55nWGYTdcNB9y71wls+c+ydBu7eT5Pp72icsdUGj6
nzVvNuaD2V25tQt3pj5EkxnxlGZ/SLmo5btQejqJtuqpRD4gMR4srgFRDxDWJ5faEr0oYqWGLJjf
yyXgExTio7QMoX1dVorqXfkrzl259+QL5f1D3QADw3w3b4LyIC1zS1EqU6kIXOPwPuJ3Gm5irsHV
UaimfN+oMAQ+gJVBpv/m7SBKCvQLKjBOXviHtdmnLOGXMv7r7X+WcU60gBMgvciYxgYD1892EIz3
F5ka7/pSxglikhmP/SB5IsL9WcaHmk/EOOdkGldF+TdlnCP5X8v4l7v+39yd2XLi2JaGX6Wj78nQ
PNz0BRLzZAw22DeEhzQzCCEQ8PT9LYSdNuA6lamKOIpSZ1X1ybSdsNl77TX8AzI1X9PBqRkMF4a5
pAcLWgIOjUzGSss3264gGbkuDOc+wDbqW6NktvbrulbSTGD9s/rgcfm27WM7/ghGAWaUDbeoyr8h
XU3KW7QQ34ikcXU9L2xzxf2hsRhUoYyBG7cr/AHwtkdgo5s8fCqYB+ODuDbv4PJgHwR23CjakBXm
JWcLCTUfvoTDgvUYFSWKip4MmsxeUNw3EXTGSjluOT/psY3DOuN3lB6RmWqgEwNajNLybl2K1Nv4
ztpQsxY1p6DFZSCvwMxGZXLPBd+BpkJL7RnDjqHVQjhU5SRUB8glGk8z3JKG9s2siHpVFyWbGt8M
HEAbVvg3AXukMH7xNnf8XdAJ+KI5cHU6ZAwcLLC0K2phZnmL1qBDha2X7WfC9yAQFzVADw1KbmgE
Ed5+DYNXB9qgrB/qO2o6L0TAuSWZ76RoPpvzhsbMDCpAO2hBVNMDOJq8UTJiXhUS5ps7PEmK3UkR
xwNkrfEiQqBrDOZElEl3eSyJxJTouHqloMj1hKB13uTYA5cor3DZQaeCSjwqKG4r0LrbeJ5/g5/U
Atk1yVefsECBwq+2o9yNNCys2jAqhOti8KS5d7sS4hTY+olnwXANSiBoEpmKGMeBGdjUZ7dB0yhq
lBCjkg1zPoJGUhq+7gqAZpmp+MFPAALrLX1L5oNcQpMxiO0SWptKcXhj7vPTboj0qFZFayKGYdjf
UjYTbANy/dJyV5ujCwLqEpRLiAMimB+Qlkg36x6/tsG9NfO4DwjXhkants8m8Km6tXyBYC3GNnZp
0iRiOx6/RrfcFjFO7fnonn9hcVhEU/IJqR0PHYih4S3Q7rjna/J2VGc8icwBuEzUFOPqSCCa98A+
ZyFQx3vohaHd2MY3jccxRLJxY6qQE5VXw8acKRkXIhphZB5vbudouuGMkIngvZeju1UrbC8Ky+IK
EyijHjXDhb96DRAswSMS7hkqs0icoQLNyOnJaUeAfaZluMoh7ONoW49cTy0M8t6uQMcB7Q4+EnCe
lFJTSCeaf1jgAjHPj8qgMtC6HKLCYzyOHg78X1zdLjysMlDHBfiT3+j8WnkmQ+rhvQZSD4ZKb1k0
UATaPSAPP55X9krB4DyE+dmUbszkSX3Sp/kDPeHtz9nsJhx1dsFtMOqs1Nvtvm12BkzSdv/yGYyq
kJSDoRAZMGL9XzYc9Gud1q/f/+mGAR8truQnZMbnG4YbR3Gx+tPgbZxrH2gCkqbZCqjvTPTQVjR0
FFwsgmVK81u9Vox5rt0wHy+dPsbXGybYWpGyGcVYdjG5V6sQKd0eULXdy+RwA1IKcb1JmRQetJtd
t/HDGYuFzQHFHkzEkIgGnw9SQc0PcFvbVxf1flSf3lvtQYOewCT0D2HZatthf0CuI1xOPzrc0JQF
h83NgyePMSmHcI0rMY50DbfOzQSlLLcrQqNvDbBzmflTEHtVXKlRni2FvnMr9A7KBmwLhLR8j5Lq
Ts0D3EVy0Gw7bmFd3djeuooyugueDbS2Co8T0aKRR8NzBv/JC9fVIYky7QJhk7n2o4LK9drsGLRX
Yi6HlVyBoBSga6zU6nhfQAMXdDfEFBjQC+og8M0N+B7OI3fqkhDskN4V4d6B6uY8lvjPrCU5f4/r
Z0wE55JRRuXdSC6IWdSZblvrkgWEAR9evgL+2ry9aIFjiBFfVmvDNtxeipFxFcxG69Bbiu7zQQzg
f05a4zYsZowSzINPgbH5uROMBoUEIv+0PWFZm74GnqyzMO64uqhS+PvMdW/Tt2e+SV3n4AtmIAO2
vBnQVuG1L5sq9ZtYG1VBsilhP3gL1PZMhRxXVnJFfoOOC8zcfoRxEUSPqe88A/w4DCvas1JTapPH
3b4UiIADk5wypuqEIeStseOwS6vZAxWOeXcojbnD1j4dDH9t3A6ViKt4461pcAOhf1v7FpnGfcTV
NfIUNBHzs/sFgHg+YUg15PbTCsMuGEBAZxaNAZcyukRBGVqhvioMjD57CHAEcmYqk73ebLb3Fi0I
Lgow8ENjkHtUrOfI7B/W9SXvpLpXIQOVJ/dCIAEeEe7hlXvB2/6FVzAvyJvFEHr4tIWntM/XwwId
qLXPb2vD28WbdJ8YMtIE92k9oSkdruv7eXes876pRjqdcnuav4fV7msW4L7KwSnsprUIzcxqOC4t
1xDufCVv1YzafPCoMsqMq4wI78bsZ9AUvEUmmbVlixby3CqBB1RmXdjIEchIqMo9NS4P3fYOo1+8
FaYlaV/rtcnsfkeJ4RQm1TVAdZfXoY7Ksdt26HUP8T6AMw1vCWT3v7oPhPgjsZRGrcja/qcRu05C
f1FAfP3+T+H92F5iJPYOrvtUQLjg5qguxAboqHrzq4CwILQy9Ffc9/HbrwKCZhKEY2L+iar3G30g
+HvXwvvHS7cEMf5Zy82M1PU+GkzRtAWOmo+gHFjlBWBYvZgjS+0rd1FrTTqDx9XNQMe3i+xh6a8c
3Aib4aFzoI2ybk8XneHcovgmdD3nrG44aVM8bLqzMYqySESBVgGVBPoGsJOOMhmCCFUMY3JWgVbk
IvJzxW1t7vZFIXHeWzucjXyANSH83eccAi9uMXIbA2w28SXGm9y3aWqWrYpR2Y+9wcGbPGwriqjW
N7eVaVmt7yoqCBtPx6nZKTAgZlDNHdVdkRuiaeBaz4Pdo9V2OwOYcTS/3Lhnd0YIZ7n+vhYwhfGG
z0yWqS7UGqYwJdpdSNSU4JLs91i91iDjjQZ4qAF+nu/m3t7sLUGOq0zdGMnstjcmBDSULpk7HuoR
nXgl3weOhGKjuwaLjBZl3LAFBj1i3DMx7lYjn5pClPyfl4/zNhQZCpE9pGiBUe8Y+x05fvRJ1Gej
siBsPm4gyoAQHviTjmpUVAZQ8s/i8KKX6FpgfbjYPvHLcE//3tjPoye1ardHpP86BZvSYF6WR9Fn
TXwFf0yTBYYLgY3rvIPkjtPJwf7bBN1DFR+F/HjVNhYtFBQmGFYat+OKWUJGbOMRLeO+yzXY5//r
CdMQlrYomLmPtHdsOIizNw04uouWH1Yqc7HEmTI500uwzJEOUTFC8yduB0NZcA7rWxDua98BOggS
oaKUF/TO8KHgtmhpNSKc9HpE5n+2x6IdET8dp00fJILHPMxumPbN3mrtRh0HGgvjz6XnRPndTwR6
QFo2DgajN/DSw6gz2N4EU0rXFlKW+xqGUqvCJC5zbYCCQyl+hmPsojH0O3BwCi4dJnSdyOGnD/qT
eQ8lcdGpqoWD+qhaxdVNqLaMIfhnpOmMEdUuYkhICE0gV1X0ArTNWwTlMIMFIJ23ivDon18XalG7
RcQQAzm9ixVPZfewe7Bf5zC2Rg1MbH6ueQ2m4etLNIA9pwlAysWj5jXXtZpW037dah2zcjCAWgFZ
9VQRBXUK897hwdr78+f5M2ME5gMB6nrPwDK21Osot71CDEPaFNmLA0ixpT9d13Ljm53es5rL53kP
GSJj74fMiOZ5riNsaIkDD/YWWSJ4sT0QZ+tnbenbN/aNbhcG2/tgiElsUVeLOmYA08Mt/0Mk+0d3
HDQZdoOT+XdfJYwIwT/QHFJRGfrrSgE37sur5Oz7P10lYC4I+zrCGOI397lSoAagT6WB8VAV96t2
BernfAflAoguvuZzLwrBdKYTKtceUK/fKhRsSxDaZ9weGY6e3jkv4+tNklvEB1vbD6LyFvkYMvDx
/Xy3ZyII0nlRHzbHds0qTendkl0OgPlC1Nn2RYwHMwHJwbVJlc4wFAb0Dof+yhUrOmeulnlL+VFc
c8v70FMeFX3ucVNpu4LlAtz2d6aHRVJY3G1r23kr2jW3zPFydXPZdug5L/EKLlJ+I2uIkcJYInsO
kdIS41MzLu3A84bOfbwou2XnTtv6jPCmDZTXcLt+XNhY3PHNOo434MamzZUC+qOKmYcyLe/3eFDk
w2FpBVA7zKN8GmBaXIfXPQRGnNfrAQzLXRFu+YHecEd7dBrCtxzDeQr6c4U6ZVQ5BA1jUrVXZRik
C9OjU5/v51oKuo1qh3eIJ0/N9ZWm0t76vFQYS9BMkQB+gJfXAGncEHEyvBQiXnVYBGENOZQO3t73
17VpvrZ9sQpuXb9Rb/al2rYf+quy0jzcEAMQW8dqfcPkBJsopTRQ+9ugPMV2C7nNpmt449rm9sBQ
oyZ9/F1lh8Y9FMUDpRWfqao+q73Joj8f3ObgncNEAk8MEg+X4klx4+B5HleioAqGd1wMKtiw7e9p
iwWdwYOxugsnAKMrh/6KdDZeFyAQDfNdWiH5Z8v/mQtrU8MfTwpTywNAPd4XZ2o3hkkV1wbMhaGw
c12T+q8qGzYIbuN60+laEB5ntW0+ApvdpRoktb0NbPpg/AY+FSBIyPGVAiASgz+mafXEhVYZF1S6
P6ju+JNiVEaUVSzktnZfn9Mkyr+4zZXXxQEsXsmnymcfVLZhGwf2eUNFRGhhlgY3awAtdRg9h+ao
p9+CQl48m7f67aKGDU59QzvGBhfkbUHWz4q4EOXHzXEZ52a7IG93jNmhbz8vivHt4lWtT25geSF/
ZYGf6zl1o2t0uTWdroGEH7Y7laA1KYbl3D05ENVQidG0FeTtWUEtBZgIIkUFb2jNV2xXJa2idCI8
x/bF3B1UsXGF0sWJSvhxe2F57NVJTn6OIy6ngJGyh1rqpOj0pq0xHVUgRZuWjQ0JL213vy49g0zE
zBtn2o3HzsvVVvisKz0FZaRHoFEsLWbNpreDOXczqbv1IVTjOB/PGkOtoDA9rHFTl5X6YllCeI+2
QdXCdBww5O4nslQVOn4vmzp8Do/2LxRdzYPK/7AQI7RNa/5ivzmt2dOGhACy6PZOxUYPVVU1nxtW
VBKkPB0yZG4wuBlVabthVFKdDkoj8wHTtU13gl/jrGAMKtVhn4LIz3XV18i3+9hKlfSK/YqZuXG7
chAy7cUUWkMvZir0Ahy8puz7O/wTK9AQiyEtVc0L8eDJ5RG9GuP9MVqUAB+O4VDlVy/K6wFNFzLL
+e3AHxd2LJc/agFdP9S2ncOoNumT1gl1LoRSQQvUwqbbA9LYtMsTmrw57xbvwIax8sWxO6LdgLOI
ekOP0mRrajQxn9T73AEjehqbWMwGJq2UJvt/eHOYUTgyvrMrCFMU76rrCqlA72fQQbmitocBcOtG
zfkdzewDgj/NeOlFrWktvInvA5R7Ym/Q1vsTFGJoGTSX9wPHM8CZ71FTzjMWuDNfgVJZQWncW9bo
7+LXVQ/na2/SxUXYfZnNCHGOXzSxtqnpxT0pw+ZJZZ8cioM3DKlelXX+UA9GpciAWFCNKrlZcVC1
i3DjeytsGWJP7S2rB4iTKHNgqXKDfGVL1e/mBu/bh2IB2lWf11akPXBqvLCmdWP9NhzgKObrey+I
buP5FoguuNFlTV/dK3OEGPc9hXy7AFB1+LC8mftajw3okMC1x51Bc1Pe0/+0LVD0/r4e3ppP+j1S
wHrdhMCzKW2hYbY04kiEFpqPwB0j1/K+jpLylp58MzftrOpjHHGw7e3ONMyb6JVHs2fx6AyLE9Vf
WOXYG0Ul/rvey69gUL/bPsajun43KyDePqiPV344RzK/OBg+ou+5aIYCczE604rxshqX+NI9QUhY
0hMyYBLpoYJ2dMBnvSr/qxMpaMzilWciBIbly39KpC5r8vPv/5VIOSoq6YDYT+j2z4kUrvAu8uvY
oUtSxDztV00OmgNkBsI6GpB5gcT+qskpyR0N9fXTkPA3SnL9SII+S6Q+vXJq/a+JVDy1jEkQgm5l
QDBmsIEIaX/UXUhXE1lGyG+4QBc1soGjjR8tUbezJV4hps6gQLalVqIRyzDPgdFWRLImbhuPSNiM
52+xWYvbpr8u3wMQD8t0Wi3UXdHMCbyB2sXSfPGaKyOqU7UiC+S7lUcTY9eK+iPIVJCBBgW7w2VA
EgEGQY/z9+sChnr3MxTCUbuCqzt5pMymIWy7DfTbH5n+waozStyjVoMWrk4IRynjbVaB34OED+1g
fn5Uoo1r2HBPgi7TSg0gqdtxdhvwbB7GxCriODP5vqktv3BAV6ruC8xsGsRL9SFCHrug4HBq+cNl
M+c2mHBuaUFj2z6NfXddBfChU0nXNySdOiF1uS8c9Fd939zHdCXmJZcvZk46wwT30Y47LAUjEfKz
uLMaFMaDnooK26YKHsJjoZC7NKPS4JH3SF871L1cGXFVPe6t0b10vFmdt8gnomyeIkx2cWrrBy+Y
LedncVNvjcZ3OqoY9Cmnj7ugrS3vSR7DfXO0qtIEXlaM+AF5H7IDRYZ7NBiG9CAGy1smm2LswHx3
BEFXfRi2Z05+89YfNEIi0+uMkh9RcUp6beFvkS/MoR+SD2q729ydulyi4lnbg5AJc1go4k/W5l4t
zJoHyD3PAwJuI8w3SxCPgQp2qje97rox6czWY49hOBgP9ErmeOjFL2GBIppOL5F65i+57g9NDf8L
2utmHrlHpRjkMQDG6AsDjI0fo+EZ75CmGDzOavbmdYV7+ZiSfOzmt1VzPPXdXJ0WavQ2GCEQMak7
DNiccFAaLLhzVkyUMcIr5lYQG2aD/HYZFx3ywA2Rf1RUtLeJNfe2itLPHRomjQN0cXVvbIi40BaT
OreAMNsyeoAJRj+6vnjb0V2GU4cWPtxtPEOC8ot+i7TGdleh90/LFQWSu+gn9IulgyT8vIOG/nzb
PMSNKIDPXY3dIuqOhykdq5sc1npoEYyzUOJ+MskonPtifCjliDHG0emuy11+Zp7xt77oPdZd/0Gn
Pmn3b3hpfK9BdHx9R1OPb3/c7InXvnnFsMNQftgGNTCMpv/9n9lyMTz9fs7Wf+APBnoXdsLxSaZ4
n1bpu3X467d4aTRy+XO+fd1nbWTFQuocFSaFcZ/OjfZlyvgHyyCoRuaA8lCvn62GC1BZ4SoDm8xD
O4G/LVurYerYuikKyGrXOWe3/PZqKLxTVOSTd0s68WU1jB84xCFwIlNTedg7/5XVeHqdjxf+eB2F
45foc2tI0+kn/b0NcfYzPh0N7QcTB36SLOaXt2/+sDSF1UFu+vgki52pzaCDluXoolWGiMH5hOa3
NwOePShrI5Uoz/lq6D9AfBmY+rAm8mQzUED6oqWnoVj7N/fFZyujT5uCeKlaGiyF8zOh/+DUIdVA
Pnx8khQ8U5uCYR3ObFAyNMWU1ma6eIkypqqer4JEBtSWgF8kq5DVOClS8RQv2jk25bePBtQYjKWU
5Gic36GyGsDGOR/Jn2cvUBDdHDz7qO9syNJp9wQqg2iiStCR5zJQMLkVNtApUCQHMVsnBKoSpl+m
DkHpYhrx23sD5hHpiZOsBkH4yyUi8QLpGnjayZ9TuP5X7tDPce4ivxJpXFYDlVsjddhkQO/ozO+P
z5W9gRsl/I5TfpXF6Amci3ERfnLAxZLXl1j1feTyv5F0m0i1E31OW+N8NYwfQNIklTvFleRcZu6k
qKQFEP8UNXl9f74aYMNZEDu5MiS3Pj8pAE10PJSSL8he3KBqIKbRh6KUMi4Ilr8bNxwomIhCnJLL
y7hx8izMcBSlEtGIfFSW5Epp8wyN1iOVTXJUrtywnBKcZU8nKYNxQ2TEOegwGZgqp44b+ODyA091
GSfh/KQ42IGLNuXxyWL2ZUH1gPdLSoTsSdq9YVhM5E301uVhbc9XQxAALjiu45O9wkTihsjUwHt0
4RemXA2HCYAUrMlqXNkbtC+4u043bPaiqKlYJhFDZTl4nemLVvialn6qQ67sDQmzwg09PllcDRIE
Pis6W4iWJK/vz29Yy0GgCCh+chLO8w16fSw+8kWnXDV7JwUeAWgZh9hm8pGm3xuaalCof7caoraO
UsKvOyd7mTkpuY0bhmSJ6VcDQRxmhslqnN+w1ClIIRv6e2aevTrlGEWRuBfXNsdO2wcmDgNFI9E/
PldOCoAx+s6nGzaLJ4UuD61Jw6YNc+pT/3ncsEleJLdNnvPMnP6GgjWgiJsdn+ztDSbQFG0kAEc2
Uto6hUSU3t/7DXrlTrE0pJxwYjg+2cu+pNvj0I7SeRPYL6bMN4Q0xYXNgTtPuwyDtsH7MmVvGbjr
cJ8kK4efRvaVdhk4aIBCT42NK+HToQf00RTLYsAAzkrIYFsYmB2lXQ1+BlnLlWUwFEQZ6Xdl9GyQ
gusoNNJpwOgu9dkgUmC78l7Cn98ixE3BzeAQlaxGFrNPzGhQYsFGmhQjbWWCQLe84dO7vRI3KWoR
DDj1d7J4RHhxrkvnmpiXejUkezBo/yV35pX+DpcuFXKyNSS8Ziz7ZGe7isYp4QOlhkoZMMhRmCMJ
ruv8FpF5NtizZJmytymSy9TECA7ZVTP1MjBuN4k7320Kl6yOrzgNCwiv2dsUcuW7KoGPMjLtppAt
xiz1Izye7w3mzaS4GR610pVijmQZlO4yKubT+vMk3OJmYrx+2hpXrlban3BVTquVvSRcTgq+ZsIY
5QpI2/SjQCOph4tzfLg6L/aGiwcPTYLjk5zLTI1OpCFMv1rBVpf8M+3ekImrtHyPz5WrlTYr6Nxf
q5W5uMEQlB6GqFOmb+xwqYro5LdDRipVICCfEpHMrQavkI6fJVpIqRs7VB04lCq/oBgXJ0VFDpiM
5vhkr04jbliGzJ7BitMUTnlSxLNLpKQ+3u35ajDKpA16SlKzmG8kcDvI7ggwpq1a6QfjGyMiYPJw
Z5ytBsULAP7TQfqvAfz+EpxAyxJBW9j9lpJ6NRKOKB/62TKAjOUu0ZN8JlO3CMMSDRATtSofYtrs
k/YvYuPY1h2fK3eqYyG6I4FaniyeDfpaGmtBaEdMLm2kYHiNncMp175SmcAsFhOIZDWyFze5AFkM
Uk/xtU4dKcQIy5He0PG5kn26uM8CwE5WI8lnsnRSjreIyErjn8uhSbs3TIC11Ksf7/YiYAhsx3nv
/Bz/tiytBr1PmtSgaWS0mLp4p0Ok0RG/DJugAEktTjl49uKFjJotIoVFdsQlmHJP2FyU4gSa7Ikr
0ZMDqWI1k/x5BisSqinU2AH6wadIDW1jP5gibHD9hND6RM75KB10/ILk5s7WCSEv4hrhxgMjnHZv
WJy0YwZxNXoC9CPrhEtxOinZi55sXfpOeJJL9zN1nmFhkkKW8Q1gR8aJdDqAqXzcNRmrz/BuZIYh
7jGSEKXtcpmcOabJv+6KL3cJewMnYZb9VxcsY6shrx4IqCRKwBXT5qAEUdFxP92sV6aKR1yQQGLk
yV6XS2ToGa8CsqFgTX9SuDJEnjl5t+d3CnuDfh83yikjz+JqwHrQmXwaNGTSd7k4eLzfU7+XjPvL
SQGioqPlA2g2Wa3s3bCcFBlzcEykH5y6AwrGgMT+dGdcqU9UxE4/D5iyFzeAPSLkSpLAf1NmX4Bh
WVLl+/pEsptjs1Vulezlorp8lBxkTHGoG1KvBn12YeEkNyg/7eykOJqFGBY40eOTxeGinBSLBrkF
SiPJDv98ciJdLumCJnHhsjtOB143wLB8RNmMnRSp1si7yKahOIvtCK/vz1eDIgUWhXmlhGf4DtU7
i7eISK1JN5z2gsyI071/Glgwmk6f9pVbRJabaW5yNpK/LUuVCZ2M436Ffspll7YyobdOyXcFNe/Q
7bEsoZLLk8UCzeI4kPwITic9uRlRP4Ykp5LjymWq4RgJBSXZFBm8PkgtLF4j+ZHNAU95RGj7i4zu
KbW4jBRcpSAcszt4lyNCOxziOyVr+usDcArTUz70s1uUJWeU9IlckLF7g2XAT4s7g2Y9E8+0m0Iq
PBsJgONzZVPQBGRCdwqs2QsYkn1jKwZ6Cy2q1AhHLiQyE5K19/B4tjcc7G/481POkcWAQVNBAc/P
JPwfqNq5MU2ahx935vlq0BugxZrl8MklAh5aqMmpOzocFMOSgVzyXMQN0Y8B/PE+Vj2ey2xlGMxU
kWUTez9CX9q4IaIhhIPzLcG8lhXPMngLdBFFCKc4/aCdIwa15mIRRLLIxHkkiSKZ7Pvy/hFBIBWw
U8dMWU55v9+dCziaoiGYvXKUkhy6D0cBVHh6nrsl7Tr4F8lz5SIlkHL6MtvwFeAdCyL9XhQy0rYq
GI3w08SU9yxAgI5GZCe7Nyj3P+hUaHF0KS6N5H+X7g/6GYwTMgrH51pVSl+ZYPRxdjKWa0rXSg4H
FH3Yx2lzTRJJYYZfNq4EGw3Z6BRCkr2XpauTQRkjb5mhklqlTiQgmdn0Rr9p/0vDW6jS78y8LMZN
oIdMekmGkHpN27ghxwTSgjXM8bmMm1LoAPs5HRH+PHNHhJkhBsZ8XiR/yaf15208FkPK/dPeuBIw
oDabJC4fq5W91TDhR9HBEcmf1HsD2q9Yzyfv9krcYCxEyXbaO9krx2TAfpyFwIH6B+IGOCwEU06l
+JW9QRnMX3calmSy4atDpuGfIz0zZQHCAIEL47Q13PMkHLgByAtRoU72TrITM3an0H2i58bUhsww
7WrQBQGX9X2iIbQJEpvMliRi1qJoOlQo8FZp4wZdQqq792T8WtxAfuPjpGQybpBAu8hU0LJNPRph
okDb4l1J57Jmd01TQ1nmVLpkMW4Q1gj09D3RxEh9UgAGMqn/Hm4gEQqJtuwlGkfdCsaFwJfTozu5
M6GevRftV9IudD4p4U6XTRaPiMU0QxB4BI3UAYOL09axfP24LL5UrYJd02hzGty52cu34H9x1Rn0
WNJX7SyDcA6SW+JKpCDvRPsts2REsixAhrD9j2SB1LcI8q/0rr6H4oh4JgDPZLWyWKcJQIsBJxGP
0jVthiEsAKgR3+4NKWm5tJIniwEDYAwQaA01639AHwWKPDOWb+s0Gly0C95XI4vZpxDABDvF1Z86
fB7bGZrBEfgSN2llAFcSFdGPTZO98GlRJpAukj6n5o/I2ENMca7fIqwGyD4KoAx3+xCyRKxDpyme
viShrYlz73vJcXmZUPeA+3mfHmZwSgLVh08MqRdGwqlZiAyooaSAdjo+lyUJhxEQ6buETgaTcMSs
RbcBxXOQyWmTcHo2IrT/Pi25iBvIIwr083SQMhg+2Rt8XEiAH7vCKa9Wm7UAKXqZhCPk9eE5kEm0
FlMeNE4ZDVBdpg6fIHtUarNvKzMcGDREpjLYAj5GCkmPaOikbojDQOFifm96XtkUXKrIIp/SzqzG
TXJjUK0MdtKeDfofwDbfQ8FlpICsa4gkyPHJZNqJZwYfF7RSPtnUqwGc8cjvlLfL2p7lWyw5Yuss
2fHJ4EkhHRAdDyhWCPSmnSdS2XCDvOuDX54UuWxJ77Lb9AScRMYFWgQ6YvphCcheg5lLchIu9waz
S87RJ8WQrOXigu80AOSiWJt+8i5KGjQzfuXaZycFBKUtUqrJamWw28dnBeCM1BOx19TMEUbOdDLe
dZWu7A2MHuiBneJGBlcDZAo4aHSEyAxTZ5+8Uyao73HhSmUiPiAANz5OUtZOCjFUJuaUJwLmS3mn
SIYpnhTJu72yGhJBVQQ4jk8Gb1i5D0XrVciZ6ZNQknqLf5J3S+VxHjdEDfZo4CLrldxgmRorkmgw
6OP1C8M09Q1LlgnF6vs7hRY8l86pjsvk3hDzK2GeA0pN2xAGYi6iW99WrWAVuFTeGWnZXA36LfT7
BJiQvL4/h6pIH8BmSZK4cQlHQM4fZD756vHJYkeDYwwSgbgBNTNtZk4UJeX4XjuGZAOLmJMAR8YC
BpN35BtFtTB9EirIani/yYd+eZkIjo6eX3ah0aKpx4wVJrdYxaW9WnmnoqH/7RGhC8YsIoNn45Pv
enrVGJN8Szo3320KdgS85U/dwL+bb/2Nc4Rzs3zVy+znU/h//w8AAP//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chemeClr val="accent1"/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_xlchart.v5.13</cx:f>
        <cx:nf>_xlchart.v5.14</cx:nf>
      </cx:numDim>
    </cx:data>
  </cx:chartData>
  <cx:chart>
    <cx:title pos="t" align="ctr" overlay="0">
      <cx:tx>
        <cx:txData>
          <cx:v>Average Income by ZIP Code: NYC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Income by ZIP Code: NYC</a:t>
          </a:r>
        </a:p>
      </cx:txPr>
    </cx:title>
    <cx:plotArea>
      <cx:plotAreaRegion>
        <cx:series layoutId="regionMap" uniqueId="{688377B2-43BE-4D54-8498-B67372A82143}" formatIdx="0">
          <cx:tx>
            <cx:txData>
              <cx:f>_xlchart.v5.12</cx:f>
              <cx:v>Average Income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1H3ZcttImvWrKHTdVGFfOtoTUaRkSZYsqyyVa6pvFLDMIsEFoEhwfYF5jo55jvlvZvq9/pMJZAKZ
AFwCmLRYjA5VW1RiOd+S357/eN78/XnSD+Ynm+kkWvz9efPudJgks7//9NPiedifBouzafg8jxfx
H8nZczz9Kf7jj/C5/9O3ebAOo8FPhqZbPz0Pg3nS35z+xz9wtUE/vo2fgySMo1+W/fn2c3+xnCSL
73xX+dXJLF4kwaQXf+u/O9U1TbNOT/pREibbx+0Mv8q/Pj35Sb5C6W4nEzxQsiTXsrQzV7N1zfJM
XBUf8/RkEkeD7OuOa51pumkamq/79OOxG98FU/Ysfzu5+539uvQ89GmCb9/m/cXiJPtv9g7puuDb
NIzOw0UyD5+Td6fkUs/xMkoIWAPg9u701yhM+t9OHpIg6S9Oq7CYAOMJ0MDy/vrk93g+Pj0JF3Ev
vU4K268PFJufRKrIYBWw0b0z27N9z0+R0TRdwEbXjDNL8wzfcqpBuQ1iPG0Nmb4LS7pSAubL/Snw
K2BlvDu9H8YR/jcoQZZeIWcLzjU5Uo/DICmjdPtzNUoSbOAp6TcF9pYx/bOvJIpatkLu9jTX8EGj
lIa4sMDd5pmve7btGESm8HEYvRh341lacTdfJ1As5W7hVyBidx5HmxPKq9sSIb/L+xSpnKL0QmWS
NmZ8yz5zbMO3NcMX8NLtM1t3Td/23RQuCETK3gJcvXkM/RKw716tEShmfLGA0rvTfwaDef9rCR7+
5yKrS8DczIN//yv8v/8qY3P1+c3ZXTONWqgaK3PPdB3T1jJ2x4Vldrd0x4MyT+nHb8zoh2dpxe58
nUS1xsqcYJEztFpl7lm+rWMn4xtZARuizG3T8F3L4MpHAKWdMidwvlqZX4XRsD+flXi8UpeLQPGl
8qZ3BOoczKiQv23XMHU942/ZWIE6hxljal5mrEB9ifoJz9KOv9m6ffmbYHEo/nYc29QcLTNXysaK
bpu+61hmyv+V0LTjcgLOq7n8fX8ZvNZgEdFiK4+RxzWuSkvbXWMd7uqO4ThOBXN7ru05vpcqb3wv
MbfWUnmzdfsyNwHhUMxtW7bhQEFzw0NS3haUgm6XDBKNvFs7rs5XSrgoMMRFoIJNPC2bJseguok7
WOPANGdr0wANTS/bf8umiecbLhRY+n3JEodeb6e62TqJio1Nk9Q1PoCfaWDbQuAAjkq2rYmq2yYu
uAvjBHYd/XCacAOFvGLmKPw8D76eXEzDeeor1xCv3vusvZIE389flyfnw+BryG5WMluqH0i007N4
AwP158nJQxB8C7dBcnK9mATRt7JY/Hzx9ha7xg0LBdrecA3PtNyU7d0KsdB8w0GIpo72fkuxyNZJ
dG0uFtRHZBRUaLEb9plmwdiD0qhSGbqhwxvVDMNkKoWpqlws8IqPQbgOIvZViVz1glBYK0GES876
4UkP8aZyREb4UopjsWeRZUBAML1Ame8ff3trvtehgWqBbLwd2J7pw9li7liZ723Tdm09C0vKThl5
ljZ8n6+TiEr4XvgVAjM3iOku2gRmUqRyUwiBmXg82YINZdu1cWwGu4Hj+obmeKBFwQaCtFi675qO
J++c6SvfhskQhnfzsExpuYDSu9Mv4QRXXS7K8NFvyBeSGBQeRZAEGTW+Xgbt9vGtRQGxYL4Ll3RK
Y1FwQU7D1PIIe4GuNAIPl9Z0rEwL8htzPae3tIzYOomijbcAgkXO7Aq3AETgDXisug63ln5Ey4gE
bRxd03Vb44pJAKWd4U9gqXZne2Um/89gmwyDCDuBzOU0+i8weMo1OVL/GYSLYEW94RKL//z2LJ5H
wxWwuAZ17/iZtke+RGZx3bBt18+tINm1ddpoe/BMtm5fFidY5IRTyOLUyrE8vtHJSSZq5ZCIl1+W
e/JyzKZobOgX1krgCCaM8B32ROFLieXZs0hML2KXXqC8E769fYNYASyxGiCbK3VkTG2LJGoFVoev
Z1mmp7u1IXijpUHP1gkUa5FPTZM+hzDozTOEKJFwM7OtTFQDtolUtKU5CPAyKnBlTt6t2p+sIVet
XV9/JQk3RQ6uiOZfxMG1XIXhTGTISegiV+2SPHguXDnbM9IdvkR7PEsr1c/XSXStMvT3yMASpPKN
QVUGluwKJBykE8OmgBd1ek0PeDmyR6TRF2YquKFYCGslwASNL3zXajvArYqIHfN2oCtMXLnQbJ5n
ZjZ+VZjH9jWYAakUcPHjGlBvmbhi6wTCtdgVCBY5nys0gGDjm44L7eBSE4uXHtGMLMpvDKMiI0ve
qqVxz1dKiFRF9R+H8XISjIckPC/ZOundJUtHBKm4+hjte5NnS/a37z3D1jzNy+tCCkqr4xKjxzc8
yACPcqYKirO3qbdS8hpbJxGzsQtLsDgUe3uebbgMGtm+J0VktqfB/YdOqAClHZcTWKpd2PuyC8uL
B17D4iJQfOkx8reukL9dJBcdO2PvNM/JNRXlb98HL2o5/0uk1FvyN1u3L38TLA7F3zBTfNNnUXga
zObY0BCNadgOKcOjnxKXk1dsx+X5SgkeJbpcQOzYdbnOo77763LXQhGJC5LRDwxyWZdjs9YRu0/p
WRF5axmr0RXFaggWB+F11EVavu4aqBZN3110YN0zzzF9mHkZcnlNCN/myCveh/3p2d9OrlHPjahh
Q0NdK19B4n16+bKSf1zOQ+QfJBWfPYRsxggAfowjPGoSn5zH86Act7l+82C8bpncGdqf+x3XQY2U
mWtyiftd1/EsjRUMy+4qeZY2lky+TiJnlbuKeup+1C4xRaHKheNDMA3C5wqqNs5LdUgVA8x1CECW
sqP6k28EHcs5QxrbQ41apjhkeyeFoDsPduGkqVyIayUIH2DzSHzP7iIwPrlIUXNcLoP5cvS//yrz
fPfz20fnTd50sD/PuxqqcrIADKKgksZH/Ylmm7BgM+eVbzVcrZleG55H8Ue2TiJYc+udKuIDhSwR
j3T0an1AQpaWjdgVUhf0I/N0+opqIpcErOorSfApilwSBss1xV8kcglTtFZ3NA/hOzZ6Q8z6YmPP
0slukRpK0Hey0d8ykq9n6yS6NhYLgkVOQYUxGxhCSGF4lmtmtahUb3JdD0MIyACWLJqVVxFyjUFe
cU9DqHQFCS4VhpAA4EMyD6ZfwygubwhHYAQZKnsCHd3FTi7tA2SDt0zbQDqeeQYCw6O3op3tw9dJ
FKyyffaoyUlzcWyXUFiTYxlnsHxQtO1mxauiX4AUrocYj+8jzkM/sqZIgXvoz7+2Kc8hoLO1EoAP
FzBUhN8hZP8h+IrKSlh9J6zpsmQescuJ5hHlsFyf3PYX43gVPJel4fPDm5tHlq1wH8D+7ujger7H
Sy6Bh+CH41pZbXrJIcaztDKP+DqBgup7CAUlpzKDhXiZa1cksBANNSzusrE9gb5u2/wVgZitleBS
nb8inJVLwRHnr6BzmEmyv4vgwSlGnVU5GuSB+x0HX1WqNg0P0ZL5630DgcDQaHukbwlEOTGVMr9h
Id9XX7pMUwLYZumH0SmXBbw94+eGISKKOFsrQCVV7wjftcvlivAdsSxoBnfNFMgC5iWgjiVrpKsw
k2zDw1/kxoBgJsHBdluJBF8nEK5FLpdgkTO9Qr8AMSDH8RDpd0ULiPjJuqOTRvzsIzM8fbdq77Yh
+3/nShJuivxkEc2/ip9scCN0f3lARNR1SeiPfkTS0+QYav3hOGRuQzl8ZLRMjrF1El0b+8kEi4PI
A5kgYoDxMUSE3IE7yCQrhoJOz0RXY/W2iQBz26xYvlLCpSordtOPTz4tv722wEFEqrD4GPO/eR2h
AhYnZei0TIXwuEhNyuIeOhtNluMsuQDI77dU+dk6iZTNWZwabsz3VajyweKOZtg65qyk4i9uh5TT
bQ9dy6QzHx+udpipQ6Fpl/8loL66yqHArFIyIL2E4OtijxYAKyw+Sk7nzpQCTkf60vAL5ZgFvUU5
HU1ZBuqXKTUr+i6MVjEgAJ6t25vThRyOWk5HpJ+8eRbGEfMkqU5HBZ9hpNhUcDpesSWn85USPCp0
ugDYUXM6YjAcVQWcbvmkCr9CmSO/S4LbKYuDzIL9Th6ijTLP10k0bKjMUxAOYq/Y/pmFGXYuklqp
MhexMawz10ensst6+KHrK6C5WCRxm0ZDiitfLIF0FcxHy2kQlGKVfIGgwGWQHoPJJIwqGjAvLt48
VqkZ3CTen6lRSuiSbiHB3kyNcHQYImmTErbCQmlZtWMoqtohIByEqWGhWI5jeL5dVtg2GmaR3uX4
50YJ3qqlquYrJQ6uUtVfwn40GA+DV9YXixgVFh+hUYJJHkw77M/VqL30DCNTSj4NX3BninTI6hiQ
gVx7HqEX1BK+aMfcfJ1EyqrE1OfweTiNo29t+sXJAxa5n066jGpHYDQuzkHTOGwSlCAzHxy7aMGs
Q7cJZmahxRjqvgK4Qr92+m2JnnXdVhS/wnIJRnWt4zKAR906bipsKyEKXYN3lZoqIlmp1seIBVu3
akdGmS3bStg6iaINTRkiskW+V2utQ+G7ni1thdRMd5DKxKBEmdvxNG21fr5SQqRS66Ple0U0f8mY
qXRFRYy+5IuPUOtrJvzmGi3RuP4GAxuJyZLydqksDeUIJmqvMKW0zhU1WwZd2DqJlM2ZW4ghqGRu
H+2BGIqAlrEqwac8rlvoEswHFXHLhrxcO8smXykBo4LHBajuh8E3Kh5HyOHwCxVyOHrEnbLWRggG
YQQMaqUffj9GQzxCGwcUHaLZOol+VebMHjlVAlBuyavMqWIqIsZEZHFG0TelnbEWEnNONhwUqIq2
DH17lhetUVF1hoywVkIvzXoqGweFWxXhO96cKqqWuL1Ysggb63pSP4PMNUsQCvYpMWRgvCKxmFUZ
5KVumUiQZ2kjEvk6iahVIrFP6RllVhZ+h0ioGgeF2jI0nGCTxJj69CMgh/7xM6QlfM32qisNUgDg
SSYRcUKbiYW0WILwKojisGTh8FuJ4RrKS7nSyNbK6v/L3dsHa1TOQIOCdz1MvhFoRs12+GIuJvUy
ijDNr7WbegY7O5uWJtGouUlDn5UxskqTxjtDhEYjgxAFNIgtY7quh3rj0j5I36qlLQM80pUSIips
GQEjckTDJgg7UOTlSskjmPGK/gXGZftrcU/H9oVxH1VWKeVrjDhAbXFm0pe3aLvVUD/U2tSzt0Df
PYvFBMKqMmxQTO86qJREVxm39wrBGRy6gN5jy3Zzu5NpA/ra/ASEZro7xYwvFlBqftqCAMy//2c5
/dqfBxVnsLz9cQuwqxUmS0EVhNTY2TllQ96H3sLum7lppUwSnqWd1cLWSWRTbLUQpPI9WaHVYmGI
JTY4lI5mmoDeiEd0DQ0H7yB2ozGRqAaOVak3Y3zCADUF80Q79CeDOZzPkt3CbiaZLSJEl/P4eRyU
1fwRFMQjuqtOzaPYyzdsRp0qtneQVMny4BU1Ama7cDzeIRWXCraXajqyUsKaI6MIFjljq7RiSGAG
zjsao0pWjIUhnmSMBFXypa2PvltLW+Z7GScJl/QOAhPDOAQcsql9BJaJltu/CiwTA0W5aM2v8pJS
i9vFUAMEhulHVjjAqF0PB1+3N8tSs/gAhjep2cWhKp40fomU7BIZ1kvzhFMs1NTqElSrryThpahW
N+1pYyj+/NcYN48R6OpUNwaxoM7CyntWC6YmzaTCAUPxRFbexfcMZnLiWdpYLJiNk62T6FplseyX
SSVg5bpddSaVHI2GjmAdbnuVJtEdFPxiB/ARGqnW8xQIbnY3M11SFPliCcpmJ6RRpspxupmH//5/
5V3g7e11TPBV6J+6ONcOfZrC3ky1v4N0IKIxKU35DRnX4xlacT1fJ5GqcdiFYJATS63BguFN0PJG
ZeSVRF8MRA4Rgak7NopA085uyVdK8FTFYG6CxbZklFdaMyJW6bojtG5QRKtOq8NXchFXyZWOoNWR
KcX8VZyPlHlbvBWK8TeepRV/83USAZvyN8XiIPxNgis4PgXH21ZO10dwxU8TRqXgIn03rmsbKmpx
sYROM0UtYcMWyxz99poaWx5XnPvb645vYk42U0qiN5VqbBQHwFZJt1nZTiHP0oaj83USzarslH3y
QYI+VxhZMZ0zzFK2MXg8Sx6LNY8dBBNtOqaAm5SZDkjf/OfoWzBZLsIAEZJZQAaGNWP8uqtIaPLb
lKcT9HD8066k6LOHEfxWcq/irvjzZNB/xrlXi7IZc/Hw5nkjy+Fad3/hwDmAGnRalg0tx1884rpZ
bA4dl0qm7vEsbYQDufVsnUTOKuGg0fFWtZAUqXwzUBVmJyO1MZAAURhRmaQjtVFD5+H0TPIphWbo
a7ctHCCQsbUSbGlqX13hAOGwHLf06mVZOIJzFiwHwYwaxdK4cAAhHdR8aKwqpGTak5naHulaSD/s
xrkstAvs4B1SGZKIqloWhLCPSllwUGDkp/2cPPBOZQFnbOKEKU4hASjGyTXEqy2fIWCxtRJgyqVA
QOyIpcDweJRx/x0Bs/nQ9gEjVjD8ycmRFjYCFu7hN2RExTO02gn4OomYTQ1/ikGusxQ6tiR+6Zto
1sv6TqXyUZJiQo2dg7yqrBE69OXu4/T4yYacLi6W0PntY9ne+TRZ7BJyMpwUqGf3F0wejVy+qOT5
atkduL99c4sH7UYM2v35G0Eb28L57am5X8HnPuZzQ2ul3/MbMz7Hs7Tic75OomSVlt8vbEnAygVB
ddiSNoCgiAa+Lt8HC5qCNIAg5osJV3WVGRSIQidHQ7GQl0twKm0EEYA84kYQRGPAxzVANjaDXKRq
LBwNnpKXWoJ8W6f+MurB0ZmcR0HSG2cCQp6ljYDk6ySKVgnIHmOLKVSyjmvcBtVxzjyNznLNnONU
6DhOpo9gp+maOIiS65kKmB6DaNfqJE0Kcr5aguw8mJ/0FzgAeRKQUkzhW1QmXE/wxcnHJSb3hbMA
E5KlDSO/rrBlpFyWa5b0Lh12FxnTx3+++b6B6fPqxAJzSA3NZ+eOiJ4fEQtSFvud/ig8SxuxgKec
rROoqHx0H0EqJ60q74CM8sZ54+iGksY4kRnejo/x58gXpHqGh7DZRktfnE3XrtFt9V4CQGNrJeBe
O8ObIF/E5OF//zs+uQ+Wk4qhrW8/xRv+FkdQgY2E2AZOks3HFhR2eLoFoMwQxeCZBVAOmeqtkgDk
HVIZkUhWtQXsETIlSAm8rqqEHkMPMLgHH1ZBL26eZOgBhkDbOGacqSW2adI35/MHmnF7ChtfLGHX
dNoB5aMcnWOedgAeZTgqYHmcjEoL5ak6ohzCd3NazYAOQd1kfeHc3GLaCs/SSr3zdRLZqlh+T7dA
cPeUuwXamWXZOJgXUz/oh96NI2gSJ9mCZZmn4AXkfh3PkSPo15KzTtFT+PhiCcObbbjKYqKShcNX
CAYOtikBI7K+HPX89ec3t2tgVtYi1djctzGNFQPkKotQKOOjAtGHQ1znD+stGZ+tk4imnvEJWLlC
U834JC0M1QDbrzJljjIeS0fa2CZTJcinHFAgQLTNDoMTCoslKFmCV2J+fi+J+UWcbibxv/+VwJG4
xrHi4f/9V1kQjiJPzG2P/XcAF/NuyFD6qrAGNXowAMFBcyETPb53txsJAm+ivgZZoCRctj2sHXEe
CCx7VdYObRhEOEbXK0thacMgxoSgWFbOAKSvzvv3mpo7BDe+WEDq3WnDVkGwT64ajrdVEIM3GNft
z+cYyKejSC3jc9FEpXxu6GQIfa7OhMAFun3aBUD5OoliVQqf+p/tUr4EqZykqhxZaHn0vZo4qCSD
RYwbo/jHw7EMKJuStUMKF1e5zVhdWiwB10y9UxbKgbkPF8E8XoVRcIyKHS/OLWwFDG/rMEtxEmH6
IfzBDVPK8NBgaGvOFb/M8K0CmuQdXu3N7sPwlBVZIboqhic1DvD/0WVSCVua3rUMxAE4oZhBT9+b
pWgbMzwwY2slfled3iUslgvEEad3LUehuU8OmvIwSLpOGKDHMGO3Xvs77cx9vMOPEAaCVE5TlcKA
XdPCYGJuxBd0CBUGy7J0Lx9ZxIWBvDdj6KbCUFx7YGEQgTtmYbAVmvxot9XJBK9UGOSgD4qdMSmE
TLxIvy9Xv9mZBd+UsGydRFTVppBg3aoUBowmxumc1NLiOymVAkRQEOaBTSlvoQCqrRQQsNhaCbCU
T9XVvRHeytXHMUuBy5lRgX2E+cTEJ0i5vOwQeJgfpSOdmX5ftnDdVgXS4JNsnURUxVJAkMppqlIK
9pwhhbdnbN1UfxDk2FoJPdUiIcJ3zCKR118pEAnLw8AF9F/TDzUUuaIjLgN2BNNCaTw3B2R917Is
2v4hZdEEqcOIBNkYED3gsMhWEg7+wtgWOR4EV6lQ29xUGIprDywMInDHKwyYTKHQZXAxfgEzkzJm
pxa2IAyopcMMDt5hI23+5FnapMbydRJRq/aHPeKjBClBGFTFRzGaBEVSCCgzZ0pUI6gbtXzUQPg5
qXhEmSDGxoQ0E4cUNbZWQK7NTBIRGz7RRK71OYKpJKjcZ4ynRv2jwyPrBKBGocDxcKK9/JgaOZtP
Jke24fh8nUA39bU+BwmRkogRDnSApsh3RVn946xOHGJVVv8EL2bPNOP3FDO2VsItVdDq3IN0vioL
tR2z+s+n9e4vDDjWAHFvFjCS3QM0BuCMH01jgXEuhVyZaa3aYkix3asjRnuof4LUQdQ/SY+hmRod
MJWnO9L0mIFYG85BYYpLgIxnuJoJRIobXyxJRMP0mIDNEafHHB6E3p/dodhxSHPa+i8ofTQzYTqq
mRn9/I55pK9lmsD5IWkCApHA59GmnPlpXAdNlL6HFK/rVgSDSL8Qi51V6PxCpL8Zi0PnF9ZKHK5c
5wu4Ha/OBygqA6NkvJVr5DX+hZ2c+r8YfoKDzDOfQNb55FlaGkDZOomoVSY/jeS0yxETpA4mCwgo
ZyOPRE+JxkfReYRJ+mkWoRo1cNg6aNwtnyLO1kroKRcJAb6jFglumivYF+Dj2j4mKacfwkHC9oCQ
EEbWwhiiHx6ezbeHVjXRIOzra6L3EQma/GCmrdIoqQae5+e8CbClWWQfY7Bye1XAizF04/0BmLG1
hxYGAbjjFQZ070Af1QDZuGjUJd2wNnOQqZkoCINvoDZAc2qEgTxLm/0hXycRlewPUpXj98Z2pljk
O4DKZmGce6hjNBj1iYgjTM0Hjg099xB9xCbLOcp2UfqKvJi/hl415dDSYgmkpp0AlGFykI64EwDv
rdD2wfgrtLDaVK454dLCOAwlxzhaJkbMXcPdW3JzvbXTjJuFDVkhN5M2RwOzZtHsIyhu2t6IrDnM
/jTYI9syhCJEBbdubxRWS4x8sPZGAcajb2+Ep89h39+8QRwaB3+Y9aUQPubCeegLox+wQ6qamAzg
WVrJAF8n0bjK4t8nygOkclUG80ZVkJ9MySK6HhNQso8gKGRKFo7Mc1kKAIdTVyLHx1i1n5YF/MtX
kVDlf1BuCm40LUtA86inZUFIOK8qEBIcK4Khtll+U/Tv6A6Bea6YNl8zHJE8S0sheX2IaB8hoUq+
4AOoFBJTx5h+PcuoSHsrhMTBgBUcgZBql5xkuXoBApx72wtJ5VUOJCQCmscuJLxkS4GQECrabEqW
RGpaO2GZJppCUlrzLSwndavaCQjX62sn9hESuXZClZDQdhpoDkynSXcSEbk0X4CSExin5S0Er85D
/g19BoobXyzJQsN8gYDN0eYLEHZQOBcCmgsHIuu0ykx0FxD2gNLLaojkgBB5iHabAVsnkUqxxUQg
OojF1NFxyDZmQpA52ZUmk4uOSthTGEKTl19JxiaB4L4/XzJBKCmtOgeZgp6ulOC7fg7KRtE9bZF5
7p/Ef5zQP5DcsvRKQh9lylw5co9B0j/51sdg65NeMAsnE9xGLp+4v3jrlmI8NdcqJTCbR4d03XZx
pFSq4SvMJDRZ4pSInPwyeVv6Enq2TiKtaskAUjl9FfoSdHwEBlCiSqJqByCxI6TZPRxgz4GtAK5t
7Agc8LcTvliCsGnsiLJTDtIxx44Mlc30SIq5Ppq9RScQRo+vm5gdZOVNlzLl2gVE8fDpJiLRSzXL
Uxk+gGdAWB7uMfowRGuH8jriS0h/cFGoQIyza/pdSXPVbwOAjS+WsGvO6wI6x83rKp1hFzMxTVYP
QZWiaP+YxFr1s4bZcpGL3tIZZusksqlmecF9U6zlESHAwS6ZiyQqC8L5GEfuU7OS6Hm+L3MHiQDA
mbcx5xcXSxA253wBpOPmfM6AJS3R2L7BsWwOPY2R7sMUA5HzsQVgUkQWzaggYKuTj2Cjvf7koz08
XPHYI9Wcj2Ms7WrDn3A+TEYYOHVJBQpAe84Henzx3pwPdvqr2Dfc9VTA+TjayLXJuBvyEfdsGgDF
SY44YbZ+027VKgbOf32r2D6cD6RyoirmfNSB8mN10jlTXGdQawdNeKi4Si37CpUBADjzNtb5xcV7
c74A0nHrfJ6qVcD5Hqx3jDxMCVTh02JkLnbtvGJONlfb5YhRLv9DDHwh9amY8zFVCUq9co4EtXZw
yAyduE11Cgvp5NYOAGjP+cXFe3O+ANJxcz6Myhot0dzawQHKqELLmuBFa5XqfCS8cIxMtifwzSYn
YMt4vv5D4vk6faEDubZQ+aQDLNUZop1ION8i6UK0XtNPhc4HAO05v7h4b84XQDpqzjdUhvYtjDpH
VUT2kYI65EgME92ufNorEznO+UbLCD9bJ5FNsYdLkDqItUOmPpMTkE2/UP1frJbF8GcDx+gRW5GL
hrRdEgjYAOcaRVYb3CmulSB87fBntFEK6DwEURIvypH77ue3j9yTk3dqIGqu630NdGOzKiusHJzu
jNPysgA0NJpMtpaRe+OHRO7TM4oOoOtJqy+yfQZmnae6QtwlaasvrBzDzHQ9gK0AjnXt1hCznt8B
Hlsr8Hubjl8wU0EpHHHHL0SU89/+5r3to0Qdgfsq8qVGjoGxiGziednIMVoGM9k6gW7VHb97OLYE
qQJV1ZW/EcZHsQesnCyzIYYE6NlI0PGYFs/3UJnxARxj3saMX1grANiG8UWIjpvxOf/tz/gOEu0a
/C9uhBY3apK4gtrCISaZYHCHOrdxWkZ0jB8S0TGEYIVCvxaM7/jo7LWrTwMmjE+mYmCv5MDKjA8A
WjN+Ye3ejC9CdNyMz/lPAeNbCNKT4lz6qTB1bBenmRP3UCZcy0iO8UMiOemR9AeycaDpcXx7Fp6n
CjOPYZIJ/9AVbIssHfuI/RoAtOb4wtq9OV6I43SPm+N5g9D+HI8IDc7CzjbqquA9jncEbbMSf77H
5Kq+5SAH44cMcjBoF9oBGB8n3qHxAU1d7MxAaiLnjI/qZXA9CeTU2jgAoPWJd5AbcbnA/u9O1Z14
R+5UtBOP+cQ7mCRMMe8vGJhwgpNJWC+TqNeo8Y9GRsyQzmyksvNmtozzsHUSRRXHeQhSBzH+0zgP
Kv2QuKrcRRHnQWEP6jwrSpbJu7cN8BTXSti9PsAjwnLMAZ4cPQWs7mKMvVmYdS6Y+whpIhxt+FYF
j7eM7Jg/JLJDIDoMj5NqZdQwYQIquQPX+h1SpawjscVPki3vl+TV21Up5ysl9lZXpSwiRtg/DAYV
R9sdQ22yydlRgQDYtonAc15aLhCVCICJM66RyqUfhDMk699sWajJ1kkEVa3rqR9zACOI+LukzUGU
AuLmYoQ27P7Mz+WE4kYjee+2Rn9xrYBbi/gO4aGChjhqoz8fI6+A36HwcRZzlmgRyUdtG1QsIDCd
0Y/71zn9WgY2zWydQDflgU2CVIGq6gKb1OjXkPRGdy/9SBF9YvTj6FKEjdOvuZsmALeH0U/wKyyX
YFRp9IsYHrfRz/lTgWCQXnakKXl8TtgIyOx/1Daz6J5fsbu3DAOZPyQMRKZUHEww0LmD0m5aAckN
IkyCs9DWhRxJxR6AVy7wctMwP0GssPyQoiCgdtyiwAOT+4sCLeNH15Fk4UIGMJ4BhxumIlJRiW62
LO1h6yRSqjaGqM4+gDFENgc0dqKoLUtrSVkvIgoe6X7A7iSbj0CswMuNRUFcLuGndFcQwPsShPOg
XP5w+/j25Q/5Ycr7CwKqmzUc8ZYH8uQ9AeeIGcXydZm6rWa8YWb+62e87ZEFJkgdbE/wPBzvy4oA
K+TB9VA9W2El4c33kQdx+SHlQQDvmLcGKB6mdvaXCHTpOqhaybJkZfcBZ8Ng9jMLfZf0HZ6lVZM7
XydRtGqH+GXZ70eLNpNAsbfRPY9tEemVymqu8Vhc0taIwBCcgyyZQp1Pbivp3hlxmXEWRhmwE4LY
w7r/rd94CKhuCosl6B6S+Hk8jCdTjpTwB3Cp+V+Uhumx5xE73cntihqlsF7ucH+4ePONAnaMQrFA
xQQm4ObOn7RReAYKHNH8WOMc4llaisXrqyb2EgtAle8UysSCJgzQ244QW7XbhYQBjCYU1brc0WP+
NIWsZcJAWCtwPZj+vsTt7C4StxP+yUF5+N//jjFz5RkWQL+sMY6gLtQkEwxr7MvGdaE4CQnDoFlf
lxgLIVEkHPyA07FZeSMXtJx47QwjvMOru1/24ndhc1fG73QbQPGbXT1Wj2wDmBeAafN1LQDQsACA
ad8aYtbVhYqLZbY/xG4goHjku4HK42Jc7AUmJnMQ/cA3eSoWGABEDsfgMSbRXzDbnROj83USUYl1
JE2o+e4YXFynqNIUDg7V3TPMqfLROZRvgQVsfOcMA3DR/4ICOfopq3sCzcdtEE2Dea0aq+V8YbEE
0u9BNIijk8/9QRjDxBK+hRF0F8+T4Un2R+fhIpmHz0kJVv5k0h4hAno1DdZft+Xd4ePHt7eGHJVO
ggU+t4nzTD6irUvFAIdrW27uqPNtwWnpHbB1AvHS5EIz/hfsV4X8TzU/OgJMVFylH0E3EM0Pz8DF
8S/8a0k1nJB3bK35i4slkLheVugHEGYqmEZsbylz/jH4AeRol5qttLldhJiG6zMqVmwAiKBi2nfm
BZa9PaelH8DWSbRtvgEINq1CAaCmPg4JMREm5Sxe2AE6pDbIxwaErhlGjlwtABVmhNdQql71F9ZK
6Lze1E9P/2FhgeM39VUe/UK6mHB+S6aYKk19A5N/Mpau2Ljb5cVMdmSMRLTmLC3kcBSyNNXpLmI2
5HzrAitTZY7OIRcloGwDLClzgNJemRcWS+gcRJkLAPI7HKkyBy1qVERzZY5iLhxjyqI2ApGJGeOh
p9VC/2NKZb6L5GqrXTbMdLJ1Em1VxzodyrZMqal1chHn5CcEIsgvS4drIRKabQOlHIB5QgBoLx2F
xRKCnHdVmjoCivwORyodsEiUSQdG8WEOT+0AFEz4IPn/Wiqzc4xqnqd+Q/8xISBHCF4okw6cD0D6
Rn14SHxzKEgHOR8AmJHkWPo1qaqQNg8C3N6jz83qq0gCw29T9osbnA+AewnuQABvO35Z9ssycvHw
9o6wy61yBdkylMKjlaDsB3iuhxH3rDeqvHW47arsTLZOomNjo4mAkDtwzY2mn543fx/049v4OUgQ
Vln8xz+k30Cg5tvP/cVyklBJL/zxn311IsVYXA6fAoIZmM6CIS2p8FEQhAAeqGbjNKd8Hq8km25L
/42t25tuwOKvQjdPJd00WBSwxtLdpkLe8IWDPgdOV4luXku6sXX70o1gsQ/dRHE7mUDqkuW3/rtT
6qToOKKEVCwWNhripFg2zhsunbSHrDF5q9b2V3GxBAu3jhTaXyJy/A7lveUIQk2WyqHqaN0EvxtZ
4rSsqlzThu+CWgz6KQVV8CytUs58nUTbplsMxeIgLI/WBCRfcPYmMu7s3Qucjx4Fz4aWL85xErUB
fcWWPQrCWgmih4vPZTvqPv62jILVZNQ/qc0usGcRNz4JwYcpakTm/dViHJzcB5MgGlcU6H1+eHMD
C52xzKTdf792fAyiw4T1zMsQVFyaaYAt7dnZfs5jA8xFx7O0FIJsnUTh5kIALA4iBND7pAsZQ0Yr
Oz3ItDkErjCRom4oMYWm7bQ5cbEEUtOp0pRhcpCOedqcpUMPp8pEAW+jn9BAfClVYhUK3sbYafgR
Ke9X8HY7HwLvUFtj0SSZRrHIydbch/ieTWOBrTGpJguwitiAt3H+HtIsrPq0FGGir9iet4EPX7w3
b9NnZ0G44+ZtHttXwNue5YF3s65KGkIT/SyQ13WtLOnAHYVcb7dLKmBqgyLeFmLiqnmb8C4bRCOW
2BK9jR4lTAHmm6iACefLGiVUF1WjwPDFezO1gM5xMzXXmwqY2sWoep85mSLhaL4Ag9DJSUhcoctm
Z7t8gfWdwbjNFDaVQ6aLVDM1WsF4c6SYEqAKG4cY2UY+E7oCGs6ejXkbuPLFe/O2ANJx8zbiIDVY
Nc6FkbI1zHXO2uQreJsEV3R26m2Fws6i9jXPU6+X6qP9zXhbCEGr5W3Y0ZBpL0toicEnEmfBhAEk
QrK9rmyMnOh4x5bhFktYLPE2D4YoC7eQ2xUdFn6H4wy3qBwI6upEe1s5FQshBeppwl7BET65tyVp
MDbYs6kAsHUSbRt7muLIT4UCgHAL3BQD7SuVNfwk3IJCcZxvlH9dAQ0LcbSBh62VIFIdbhER/MuE
W8gAwBpUG+8CpMqHHNPJLRhZCDAYB0HJrMi3vAuwkYc1z1O7C7B1EoWbC4FgmKoVAsfAvEOXuaQ0
rsNdGggBYLMwU4zRglvtewxBxPWwcfTnX0NE+gRoms9DwbWKir0bzINRf1Ux/+cYIogGh3F/o93F
BHPHZIOeRcOU6nWUOWBkSmb4VLB0S6PdyNYJdGtesowgX5FualkatW2YAQi+pp8SS5O5YEgw8JBX
ztN4N8aXjUW9sFbApg1PC9gcN0+rnGmF2hLXBWNX0Y3yNCZXYlhxRle+P3D6sdlUTWnH1gl0q57x
kxbUcMO0kS0vjm76EEyDkBzWLPeYNu7ShSWDs9axuxXy+4UNjlgyFnxY6IOSFi9OpmqDGpMWCTnV
JoyIHDNhjlTLK5165XtIFelZMlSMF1OJ8DACEbGbMmFbBtEbjLvaSxSE8LFaUcDgRwdV2FWpNYiC
a+ho8XSyFCsCAinb5zoEwDGubiwRhbWCRLTYA8RpVh8nARrp41XwXNYXR2DZ4BBYBuT+lg1p0bVN
t34XQJ+pi95BdkdGOjxEq6QoXyeQrLlJQ0E4SOIIM6ngv5hoPcuYWjT3cKwkpvTjp5On8QRQHoNw
HTQfw0CBYWslcPDrWT886YXJtmzDC19KWyS7nlgTIGGXXqDM6o+/vXkZgOPzytb9Wd1G5J10FKYG
D2SosG0T9Y4Bnx6Ck6z5tMzx7foO8Q5K0kkUiwNyPKa4m4zlBWxSjkcnJrJtqUhUQsN4raEep/Cw
tYfme6Hj8Kj4XhJcqQNbwEVPtWURZ+F7KrViXhylteIvCsV/lnGGNgsDJ6tRR4iHI8iwYjJjwEJl
TGX1QO5G1j9KdbAmXyk8+Gt2gdfa71Il8Z/UFkt/XSgu5sidB0lwgXnHyfbV3zLQpaVCoE0AgMnV
9bd3pyAI6Qv/qXgRwXzKQUzhLyzqB4vk3WnH1VHEpiN0gYMIUP6E4zZPT9b99Cv/DNEKTDS2fBxX
qCEsdXoSkSb2d6cW9j8MGYLfh+H26MQkrZaLeEm/0s5QSGIiiosJ7baPI99O2ePdx5MtOuQ5XNm/
T6Ll9D4Oo2Tx7pTUNc7SPyPPiuS1jQEImHMBH9OG6e1g5PzsOfgcRgPy13/TV87LStMG8fVWG0w+
rbRJ8vnJiLuj5bC7Xk535zv9adfb+lZvOXj6w3bGg6vdZO2dF0CregrogNJTYGKrBpiAhe4hd1F8
itVC6+xePD26jib+y/uZ/fSw8qcfd6utfmfvzOn77XT+ce64vdXQ6DoDvXMxsJM/tpvZ8HJo70Zd
y5jPu99/JBKdkR8JkzINAykjHCUJxSs+0rxjGu7M06JrYztbdceTTnKuLXd6bzJxv02TkXY/2Syv
XuJFcmmag6/oKI97S5wtf657RjeyO5+fIte9WEbr5SWG3DzhAtNR1/V3416kGXbP1Trry5n5ovfc
OBlceLMn+zx251ed9eJqbehPHzqDza/ffyMd9qL8RraG4Ca6nlHRoVsSyC8dbbGJF/PoWvN32o3p
bvQLbxjPL2bhU8+c+daV8TQPLxfjjXGlz6zL8XTZXZg9J05mt94megxj1/gUGd5vT8gOX/zJs4HV
S88GRjfRa0GEhPB7kQGSRTKarz13ep0M1p+f1s752tQm17HmbC8HOPiwu/CHcW9rvvxu+8vkw8Q2
pl1j/XI9cYabnvk03n2adj4NtO2fPleJMdHnDPULGUG0AYQimBbEY6R1NjNjMfevrPH1SxK5PVNb
Dnt2ZzvvzvToNrGT7naY+Bc7PRpdGoP1l9l0HZ/H0cumu7N3+sfpavgnjEmGAYlQIXWFRh3kcUgZ
veGRRy480naha7vB02Z1ZY709Xt79NS5cebTC83wOh/9STh/mDx9HBvm4JeX9WT0GOnOxdbeDHs7
ywnfT+erTVd7mm3uIit2u/GqszxfbSbWh605uI7infbbfD3ouqun+cedOdl1J17H7dlj69HZbvRb
Z6V9sJbW+0gfzT/qm08jnJx4venEdnc3M3bn4aZzsfU25sXqafs1XkarntfxN+8XcXxrLdxVdz5b
XNtm/PswSYzuZmFOupORfmV2Fnfmet55H8fz7d08Ove22z/C0YtxoQ2d5fnGna3OXSvadJPlZnPh
+PPwfOfv1t11tF6dbw3v8fucaKCgpgywruP3kHuNhJgkgKOp7w1G02R5ZayXXceYxnfm4OnmJfL9
G2Nkzq9HL4NRd/zire43T5u7TWTtbnbjKLofDaP7znIz7DpJZ3we6Z3Bjb+a9+dTd/t++wKAtstv
62GMd9++PN2Mn3ZPN8Mn93n2Mgovw3DrA1/jHCdfrc8dtzP7/SkZ94ZDz+9NNsbiMn4y3A9rw7of
e8ajvx2urocLV7vrzPGD/r+xPxh8SJzl/cp3XnrmcOtcLDr68BP9MRn6d/qTF1+vY/3pYunEN+4i
+gwyLu8myWZztUhs/XFlRdtfhk+fNl13eR8lU/1SG+/0x91i2Rsv5sNP/mj20l1vtc4FmGd3vhic
O0Y86dnJdHQ50+x5T9dng54dL17eD7FNXc+i0bVl7cYfE382/mjYX7dLIzrfbPTBR2My1N7vdsvJ
NTa4c81Zjt5DuMOeZszHV8Ptwrp11oPz0e1Yj5Nbx8PTJy+T8KMeLnpTYzD4ZTr6bdtZLK+wtS26
Q323vYnmK/0uCrtGZ7u9Qy3tvWe/dM5Xs7l3rhuRf7sevsyvLTt2P0y0jdvV45l+Hc/Ho/NEm666
a2sb3+jectt1huHidhn6vVGy237oDK3N7WIyez+ZLs2r8eIpiFarX71Z7H2gNHImw3nvZWjq5+56
kbzHOInf7aGvfxi8TCbdzdq2b0dJfG1OO3eDWRJduJ2Je4td9dp/ccNf3MS7mSZT83aoj8Nfnjqr
8Bdt5A+7sfZyZ87jl8tO50V/WEbuEzSzF/WcjfUevtPg1p7hHV+8aHu37oBbDGu76S4n21vDHblW
d2C9/OI74eg6Nufa5XKW/DNMBtHtYqNH51t/uegtXavnj+3Nh63rrXvmFrv8qDOYXngry8BNJqNb
i/xYbDXz6mk9vBvv3Kf3vp4Me8NYh5r1Np9H6yj60LH18NNGGw7ej1bWrLdbamE3cuaT69XQ3N3H
UajdPzmzbhiOwuuX7TLYzF+298tpZ3O/SqZf/PH4ZrdMzKudvjE/W9pL51O4tmBv4F+mpT1Guw1A
1mP/03YbdZ3Zwv9gT3bXy4HvfqI/7ME8vPa9ybBL/7nzIy/9YmzjPZLV2rugvxuOwrULDbW5nBrx
7pb+Mabqh+e2F1kX/jT03k9dbdWbDRaDX+bkx2S6864hJMMu/ef2Bcp0bg43H625c0l/ZWnRcNBb
6x8W5nTdQwfD8NIwxoOHcTR0LwdjS+tBwXQ+0x/ayP4wnGx3dxr5i6GnLa8mXvLUNWcf3YXp3NMf
iQFAt9b2mf5rOvd2d3i98w0Mxw/bxWrWXYXDyQP9sVk9/e7t3Oj9Fkq7u1gmm6duZ6TpXTexLuaT
6fTDbvMyu/cn66Rrb/zkYRC5F9hgd7edWfRhtDT9L3qoud3perF+MOPVuR4PvsyiqXs1tN3t1dIe
Jd3YWSwvkuVs1NX8ReduuRgvu8udEfc2Ty+z372XVS90vq3DcfhrsgUTa6tFz5rYX3R74fe8eOpe
69Yw7C5fLPf8xdg8T+Klfz/3uhPX+Kc3NVf3q671tNx+WTrJjeUsL93hcH7ljCbdKBqsrraJPu8+
+fb5aOlPbiZPo+sN5OKis7C69nI9ubYn9svFYp3YF+HUvv3/hH3bkqO6lu0XEYFA3F4FNja2855Z
lxeiqlYtXQAhhISEvv7M9Nrn1O7dcbpfCCBJDEKac8wxhsDqviK80Lod8IgOtAiu3ks9k2pxeztO
QzhSF3uyiQGdY8X/TiC0HSvlMEQuWzajgzih4Y3RNWrDHI01S2Uzad8/s3H6blLLjhiC72kSkkht
y4c5MqyJekfWeJvaWAlcR3vyLky+Ewhdy1PO5DOP3Vvvo/zgaFXWPmN9V6FZNuNYsUNf0tvIuP2n
NUcconOQmiD42sNZDdgRLr5k1pqn2OSNWBT9Jz6FsUzfdujLev1axpF6hkz1MKXBXSpeyRqV/rXI
HW9tdvFQh7RhhL0A3fODTr3qnPPf8YrDEfP1wSaO1tZBkIBpGw0OVVWvyk01FuHEynI5oZTVG5zg
Gx3Da04pvnK6Vgcp07kd5Epi76pDXPGoW5aaoVXXFUPTBZ7fU0m5uxhaPBUqeDLEfXFY9iGqS1ac
snHWJEJlbQEKt7KXkuCyzwFopPsxTOXSeE5nEjHpax2hn3EkNeBVe1BCTLWTdr6ILRVwlGFXn6KL
YaW7YnpIkQwPyG4XOYvoSwinvZpw4xK2n0o+DqeUq4dgS3mEgmxsi0XyI45YF9x+ZMP2hc87wBXf
v8XpUNMhzl4HujfYsphAd4w+qKVlw/zcVnYrmj2j4alcnnUmUNevnB4L5RX8fBJIbEpIrFu4lF4P
Z7b7z0SAxsd4KvOuGsONC1HTnrnzsExZp8oJEDiFzLqrubqyTxwwRUdvMt3lFGddWLeijqkU86+4
nIcmdkqcUqtuy5jMD3H1m7l06/o+/QqgJjsPmf7NxRzVS5yn58hUj8imRZftQR9kPmUHOgp3skXq
X3Ic0EUWGNJxaRYSkqFoY+P1k7b9RDaZ4x/zWqpvvGAf2+CyLl11WTuseGPHKaqBnE3P2FLd2b7T
uVZtuY4ZKfk2nOMlf1i2Q6E4JXKddxKt00kO+RMS09xGVaOUms9LpXZiirlsCiEEKYten+8XHxm6
Pitb3Waqoi5eOCfZPse1sTy+VdPQBjqhI6vetm3REAY2fk6Nh+xfYnbKuPi2sD26mWElGO5sj7R5
xIKtZMV8unjmy6YStj/OgFEXu6WnKl0eR73pk1+P6xqp87yp7bT53zqT883NpWtCr/9WoUyJo5DA
RabqKSxnJJboWNJZn8Y5TTtIavKA4eHVFVo5lKpyIWwoimZdIRTa3n9JNpXWbIdbGPg0NUM0R+dE
QG/6PIfpe1lLiZYWetA5tWlGqiBSqG+pOaS9JNQN2cFTA7mHVtXRjfl1ksuh71V0HTczNkFnQ2PX
4gDdJGmMqbnIf4+YhydmDgkvinNiqrLVApMR72VnlU0I46VoOXAVZMsFlFrb+GZdY6OlPFCll4tz
TTGz9E1bREqqyeTt/KUPTh0Nr94S22vCQ99Yt8w1XE5KIG7oI7yDX7zbPf5bZzQn/V6IF20nuLg9
/bFtUagDmtQRRWauWbQ5IsymLiOH3xkzGLrGDpCajHjI1wKwaTqJU8T80Nw3rd38FTILNPFWXpiB
HLVlg3+103QeouqwLS6/lZK5i8qzjYx73t8ApiZNkQzTV8T6p8iJ7XdarGfgHm6lVr4GrXmo9STz
SwI+uUu1WnuIt6TzUMbd93Dn8kuZjDtZQjocxMiVhh4Hx6r7f1l10VuFCZ4KVo+Su6u2VDU2HlQt
J+MuebFTwhmUSVgnsBn1f8FXbMajcyo+8mz6rqEgu2yU0+t97b4o2MYaFxe2zugcabLEOLpUYiJL
suHufsjKh84vJmp9qP4uTMKbLd4fokykXR7lyT8LOcLTW7alb/hWBFJA+bWvkogmi+fxsQz8W7yI
/RjFDwhKume8PPkxz5+iDLLP3KuXeEyy0wIMDom2Xb3c99nM65rqrWxXlUYApSN0CDvTL/PA6tKY
5em+1QO73eXlJsh9k54ySc0RurFslnzih7zM1AG6TPo8wAcfn/eBz/Uwal6zsFuigW05L+nOap8j
/xA7c7UxXV4p/AakjZcClbSb92U6YQyXozVarmU1vKPeFVdkynOJXdHgWNFjTBl6MQOKX1iOarzC
BfamwsfZxVCBJfQA1JQjif0cPqU8JKo4QbkxX0uIvzV8ZXQmWRQ9orWKuz3EcefCHCZy3y4UjkmB
1dKUc04EFEiXaC/LOpnGvV6BROtwRF9SW+o2pL68KOZdtwGws86H7r6Yx9JO/7bN9p3BePPhkEA7
Q8rc898crfshR6e8WJgiS/Y8Krt1BQyiC+DyjYSBkWlSVQP/IS4Fo7r16/KQ9IEeE559jeIAw6GI
ZQO44exlLg6Sl+PB0uma2PGrnvOfvY7pJRr1Ka5EDmfj122OOTxY+hw78VAF/qA1lCMmeQOEdxLI
PngOl7ojDOeeEITIdLwayAJl5iIidv99GdlQL4n4EsWYoBCntRD8LZdQeun0nAJG2/oc16uZOQzB
6lcW8I8iFCdXbu+RZLbewrcpzkOTSz7V9I2pnpPNiLmVPoIKsKTQS9e9Rqs7CWyeAZx8YZ8ZZsSu
3efjGidLo5ZTgsSZjudEs6dB5n1rekC4yUoJknQivZslxAp6jfB+dsXarMvWxWv8Y7YvgPP7Q7/s
KwkeUA3SBTqLtE/qbPOnDeOhHbcIncYcxtSC+IXHs67j0v7GUWGPeTb88ENQBKz7X5I5N2epiO8B
oZd0zM9AtdX7NjYCOKWu+AyX98WUNblm+QmJ6vca4D6FXdslzc+oNPEB4+w5574iRg91MiNFIqnK
GhS2o9vKiQxpFDVKJCeRRy9RytbjvGzFwc/jT19ZAPGf9M5U1stQfsBnAqJDn5ecLKuvmnwPFck0
VWTmgyaQOmu+QTk0T+jvHppauV42IYK8HSEAAmZYfgzfUqGmJxVPS00XPx0/GWSpgvkLAscjhCFG
FHzh+LGMaEakK5ZTOs1/u8zjuhdZckS+yj5onj5US3aeuamAAc1RJ0eGob5i6Xteqa/a8rHjCkpg
XPVTzSonrsmyXtZFFc9D8Ym+pP7O5ay+wCO5RWP/oZeNE66XH7k1goz5EtrVZbzOt7GvORtiAt66
Fyjahwu8CciTckyBMCtS9hCNVWN4oh/MMBbH1UQfG4QfyaFqF/tWHpSC9FX2SjfwHiFd97pnJzNG
VRvilyo8WMXndi2UeuYcGEPtyWSHnMBE4AKK8jxpN7QTNffTdRtVAsXSe4xMfI1dqhrowivUQgs0
YqIveDH6ojQem2zUS42ieDtXmfkugTgirly7OfHsCHEP4lcWP6YjKp4YENQyyp9Kcd7wHv9QsVvq
QAt8EWO1n0Qsvy+ApdphK5/jkN9Cn/B6yFDWloghMm5VdhzcZg7jmwNS+RRxsTXAUi+P88JfCzw0
UejLKzy1rRYZ8Ek9+NgO5QCUspinprAhv+ABRv+58MNyRFthmnveoFHyXu1ZegagcJ0H6pphhasf
sXguc9e/z0IeZ7V/wGvJXCNp4ki82wWIaj3XgQvZIDc8o6iCuOXp3KFAMqRCzRM31uva97WFPk1S
ujxu8/owRJOqmYC/DztgWh73PZRFy8mtS1L3si8JcBPODJ5Ec3ANVT7tkJ0hb07FfOyL8F5mpeoy
oK5DfV9dEVcjWfuUcKO+l3bsiY/fZlkdo8HhCaJQiTo1jUnHFNSUqsDNuPwsw/hTAEHRBcCAkmxJ
Vnb3bZlsxDPOzjlXc6cSP3f6c3HfvC8wCnwk/98/9yr/96NdUa3H3bHXMpEtUq5etvxbMSy2XvGY
5Ic8wsdpl8NpW6bqpD8PAGaqC3MpIJvsRFd6bAwrlu6+2MSOjvtfDGrwNK49gLVrP1p+HqMJoNej
VaDWWL49y15dh0qUnZzSsR7V9GOfPCVRupbQ7W3UheRxnSoLlWZUHopBRwTlzB0pFeGlXyZJij5M
R+Toc9HqtZ9eebG9a5jK024rlx3M3Jk6TyvitU4uOwpN2qrKFa9Wg6xSbeWX2E/zW9Xv81soFJHU
E765czTnQ+fScn9gO1+arIjWZpgVodWIoGnGro9ZfKImUvDgLDAZuzwH3EfAaJspIZGPpg5ePEiA
XMWvHgKXUkNXzeEveNgFhOwoO2MnS1ImwjRc7V8TZ6oHx0LajlWuoFCsBQ+QjfU6QwW442abS6B1
R2BW7Ejnx0yst3Ke5WWxsq2gJzdRLCs4igNB5Bmq4/WQlGH4mk+TvvQSyIaer7JZQS+7DqN8SNEc
faiqdMcCMMJ5NHR7rqIqfMoP5pcfWFsE027B4NeiYHMLQ0Ceesbkxyz7i5Qi+mF7YO9wibYHP7Hx
AVI0FErVdlAAxn9QBRyP5fVcePxto+w573nxe2Ku2YyuE4gxj2OfbldJxUJ0vJ8WvOY/J5mWUHpl
8FxjINJHy14qD4LOZoHkhYK6aGa6DuckcmlTTDicbF+FNkgIHXs6ppBbzArUXGhm5UQbL74FimPt
VrkKYpjNH+hCR+ADZ9REuY2uhY5os68VbqDY/ztd1hMUlPk5X1JBaCEfB7ShNyDbOgqEAmCUar9k
UMHt6cxetent4XOrWECOs5MpHgwIw8RPITppbM0B7/KNQY1QCwtVMNUTr0W5zS2OTZ33u2gsIPNn
T2+7yIqb0DPkoSj/pct1P2ffpTfmwXKCvI8Iz+LkolIFDVMhfHbCR0ettuLm9HQrheRXNFYjyIP+
AurkfIaYeduQsM/JlP8YMEBiPE7NDIzvk4jXqE4YJCnkS7Lk9sWukIxXGpeNL8Nf6zJtJ9xjQSIg
VwnoVvKYxyDgas2OQlNGCs/XW1oOrhHOQpUQYuKGXZ+s3b8xZgCiO40e7rRUlaUtyEb5C4p/LClW
RznPkMJM+TVXg2qYYmk38pABi6GONkmgj3kNqicNH3xf5CnZ3Ss8rf2cywpqoGELR5lYTIpyd6Qq
bNIONA5HBB0MQsRY56KqwwDs8DrD8SzVXypTjPUGMtKyx/ayjeYKNGd29ehbYadHma36mQVpgYGm
5hZNK5kwpDTtVt9m+7e9cg+VrOIrHcwhg+btdi6/jqF0ly3PLyIR+YPc3Rcqo/nJLv21YBZGoMuH
OvYg2Qx7/lipMaqHJCdDoOtjAGqbFqDYYGf5McwLuxhuX0I+AJOe/bWk/iCzRDSORgC2Bd4Payo/
K3UDzGRUAj6eDtalRZvnGW28M79it7NLiDLerJufT9sJvAK8nWZvb2zZknqkwKRF4eaWMmvTXadN
rBQ73JmDdZrypjcLIxWVJ104ed6Gzda8XNBpH6A5MMYPfCqLb/p9h6Cc9eZxTzbd7dvwSn3CH8Su
kstgUJMvOD74vcrIwNR866MaXq+adFWS5KcI8yPbofBkQOg5a+M2rFD+A1WsvkC0BxQei2NIhfxu
wnnnvLMp5g95BFozgKQ1J7Hu40dOAQkVoDw9sRXCYapNdBU6gpMm9MllQAZ4HW4l7tHJrnY4IihC
DhRUiToP0H4AbPMLm0t7sXP17ny1tEui+xppmb4XeG8g8MA/KZM1rLfVBoqKSC6+h3k06Zgf1Sii
TtoX7kv7ddvjr9ZAhi1kkC1D8IjxiFGrdGBnatleM9Dn9wmkMSTytJ2LTdUujreH3IMGrAD4CYOv
gariXPn5AyPBrtmaLPUuk+owqj6t92ml0Amj4bmEUzS89IEkqejbmLU20HrzxYlD/X9ZDVtIVu35
ZQbM2BsgjoYtMS1UuMsti2LbeQasaTajG2f5Rzxhe4JY9QFSRQTk+bysR/8JLZAGwTcpV+CXEuh9
SammutodJt44foDsEBkQTQYgTnrUbpB6O8yT0Ck8bC3m+xUB3LimnwueQETW1F56B4hQxeVCLMhS
Hc9BbFYcvblpNG0vIt5EywWY1OlCU4nq1UV/j/2ygD7Rq7cUl9tjNAxtVn6Lsz17WyOdvwUg/Y0b
vvF4M7diRPqa2f5UOBRDiSj6DlokAE/H38yusodlCaDnlWZoeiDOLtOIpwujY1lLTXG9oEVefJRA
gTj5WyQA8jGYENOMWW59k1D+OxfLeLQsw10ej+W5Mh8TnUE5QKKv82JYJ5JDYge6NYFVPdLQ8UGp
Qw+UBclXCBhwgb6TK6gCpFrR0W8USL9C7LhOIrqdBfBC2i29Pim7Lk2/ZZ7M4KUgGYf8EpKeJpAR
lXtgWYmOYgQhfpPmPUm5O0nXix0UbZCYRpm6G+UkVBCSh7V41IteH83n4h52RhjB4EMZToV/BNES
sPpiSvlQfMrU2KP1lvnHhGbsVAqI8EKCqWff0fDIPtcKHv0eZii6pXH5yY0ItNFqazY9wr5e3vJ5
W69YjG0JMPaic58dVBjGMxMTVAqMgcpaQAVape9Sj5AmwcV/iHAvIHPT/OaMFyc3xbfBm65a5XSp
3MDOSzxuJ4h74ZBWKAcydlrbcQ4/WJFSqJCn6tUifpNGx9/6NMiGuVwe4oCe7AqF/zRZBR6Uwdcr
X2SL9Rx1Kh6/O5SwZnDVRclMfqrmxUclRwJ4v4OPptI3bdCFO79faGaThonCEjD5/NoZ1u3ez+4Q
seTCQDf65mPahNzkRAMkfUCK9jfsBQU4vB0wECjdBlAPFTP6ObjlGPgE6gGAUFkC+zfZSIO2mQCz
025pkpFpWas3Iau2YqZ2gF2vfgQ+YZuSDiG9PC7x/AgU/WEYEvXDb/HvjNpf2SznU1+t+5sCehqo
hTeuUn5yBsile3+494w+Vi0GyHFQZpybZJr680hzGOeUQ49fh3esl7gugc5oV4n1s4TKdGdJT+J0
N/UCVBnoUN83ZlCNIG8QEOP1lQr0BgJ43IwS9JwNarcjMFtQ9oHcWVu+vmzDhM/LDEyF8GEgm579
h6yy39EaYNc4xi3gzOQ9WECtMiShvQfhdAZViZeA6TJvfjmwpdwmvcbtvi1zs0tQNrVIotaC//EW
1uKDzbN5k3GFbyxNPoblOQf9/zUfMv5WaQQMteSoZaICm0AV6w47pWKgBWD1vp2CremftbBXurtv
sh2DzYrzCnKdgZTARXWGrz0VoR7suHT3hZTuC9LD2HiwYOCKq84WCpT7eIz/7+oAsvbZ7Tcgm+fu
vsg+K7Xqs+y6r8WWQ/aYDRDgMOQFEWUquxKmLw1AlxT9QP5ZlzznhOpUZGBRGM8976dOOvSvRVXy
YiD5ckFmic9rav8azLQcRNjhBG4PsjPRIrv7GhrmHGJ4/kUUGRvJBqRZ98+q/1zlNIELLSAasTWb
GtCVVYcgaXXhc3Hf/LPICsYPywBaLc+Gubuf4H7Cf071//ZpXDWhoPNpggIs1OMw9ofMu4/7YcN9
3/0EQzzDJd0v4T9OOCgwZ4GZ8WMBjrSbcwcPIhJs6f7Z/txJWRSAa9bgndnStS5HKet1gyIftLu5
u6/92exZBECVGsBKcMSf/ffm/499fzb/HJeCzDOQP2ceaTYCdyAtQHt4gOzPU7xvR5GCJ8FX2kHn
j0G45Ljrscbd6Fie1iabwJBRDa1zZQXU4ev9gAj/rJJVnX3h1Xqp0PSv8xZBQu+4/0Q/bxKUYfjL
fQ2xcj3Ewvz6s+u+v/w87L62VuXa7sV8/nO6+/5/zjl7IP6wAv/clEAQBgbPdGLN/7V237z/wXKo
wMfB4pqr1wrEz7NRDBjcLR8PVQTDalymtQNcRBKajuf7Y2b37vbnsY7DcfscVPeR5Llduvti+1zD
+T6ASsLZIaLOd4uSvkuAngdSDzb/LO77JhagMoyANR9Mr4gZp/lwvxEqYJDcF3uh6YEO2oNdpJTv
ldjA6gR+gTEDARl8Lpp8+pqYJ+mgj0WuFNk50H1VvB/KqWjTKgPHVvkWlVYTkJtbMUkPKTo/Tsvy
18TZO5LyJR2AgnX+sIOUT4A6j0igCGwHewsALbmUGZT4aED1DhUeAenwfeTJ45SI8pjsw19lBfUO
COHv+Qw/OJlPZRHGdCTnL+Wenje54lr2jLZrmt4wdDcCLrDbQBdwH2X+I1myR5MIeqWYHln4JJt5
f+2HnHUFXCBxpNjXn8DFgVYOwigBA9igengycELwZJB1NfvB9MD+7wsGdtMc2DhOYGoZ8nOfp7ce
Y01Se/Of2rA1E1lz8RgX1QXva18DW7eZBTRSuzfZar/gUT8BY9ba/h3FFDVsL3+p7IvJp7yeTXVe
6fALonUDIiDcD+WtiErway37rxBAvccTPG4QZsu9KglV2Xviih9R3MbrJGpfmF+lAZ1lr4qIJAj0
gn4dQj3toOCwBIoFSOMcj4RlVtbcDphEfXywwAHdaM+/L3wZofQYEUGJP89gthCg3GwT1JZ9/8RL
0BPpDlBe4p4UqlB11aQjtjWoOUDIwPTCowMCFZvIf/pRApRuyIDVoXwdx5ygFFpuhUqs65PtHFEr
PnUFdlRsBP28Qt/mvE0qKLPSCSC+0v1x3fpnbh7kvKeHeRpqXFlFSsA1jUnrDWracS1FA/ALhMAc
xMEUtT2YbYhfFguKFbCSScJvlU5fd5NUdZ8bW4M34gUoqhvc+0rUzsFRzKGuKji0nq4QEVlIiMrl
B4zOv5FpTACeVKwgcAPAP2MKnQuh5NQHDBpGytqw8eWQ2/gnFBArDNkE6Qb6tmgAH84N8PLEH3uj
vuwmlcBJ859cuZ2AJ7oBh2R/CFmxwA2jl73I/urzvslcp4ZI1tpAG1sdJ4c+mXYQUaa+1R6fMJi8
6hicO8c4WoajYca/J6NNjj6K9gOg5KSVTMaNXubtJKivaswMfvO7AldSLC+hYuAGmKbsLUi0PoOq
fgyfZcN9Fx0qoq1DL7HcI8hCWXVYl/At6ZPsNgVTnAsxTLXAQBcEmhRnmvniLbJsAQW9j4+gK4Kh
M+vfPLiLzxUUiWReJAzQlBdAHmQI7D44aXq4gxUr+YxzGV4ZU82sxQxOnx4QTwzdpgKPH/hawK+U
gowGzMS6vXm/i4dNiXdIFNvbfWF85/0av4r5yns4k1jSvxZ4QxHUWL17K7AGtj+mkArD75Fz2yXc
8SeeRiVx0zFVfQKxaqxORRE+h0nEXygrOobT6wzCbLll22UJGWgExkZkKl5SkxYvHvHjPobtKbbJ
6yL1LxZPFfxpB656T+Vjjo2GQh25c4mGFKKGBrPNjHyDJq0OU6XbGa/pA4LKbpuluYDx+wfgneEo
gEYE3s9zgIvYXQvxMSlRAvp3+tCvHnqBewOjhyHJ5hyBV10DdFIAC8f4tuQlvmXJjm8yAbuiB1/D
MY/2HEayyGpgsUeg/YuaU4auGOHnZdtAXcqpPwBdtZI5+pL6Lb+lprx68F2dQlh4M03MNzBTQjUa
3rINbvWJHcAf/nsfk1dwVrBXA/Q86830nrvLHtbqNWM5xJXhy4R2d+2rXd1EhF7urptFAyvJ57ij
QZ+2HH7+f3YWo88ZA/9lqgW8ABc+LJfBbA54PRd8fvu/GrfDloiKF6k6DagcTm4D0dtMfUTAM/he
gmnx1U+rbnTYj9mnucPnhv8vl5D8t9ke8N06CKgxghftghD4OaX0373jVc+MFWDoP00R2J16mzwW
FCJA5BhvIJF9GxPA52AIUMdq3tgDrmhdJROqIzVv9bqkEzjjKLt8mk3jDU2PW0nfDIjLZyhX44dP
F+idjfqfGy75NFz/R8N9vlwVZk+ADx/m/f+HIRtmM4ypmD00XGXyw5ih8ky3/gGlAWzv84jbbCvn
xm/ovOU7a6FsGr6F9ITw8JO7/dqvuPrhDwqV7GeexB8zkDlA/mS/waCSYYhfAIGBjXla54yTifPQ
/S/X/98mN0Crw+fkMHyaC95Okt0N5//FsS9gzgzKZwh1EqA7juaGmxVuItMgsu3xGVwZsgbL03YM
Y/F1yzmEh//D3ZUtt60kyy/CDezLy33obmwE9118QYhasBP7+vU3YR+PJR1fTzhiHiZOSJYpkiBB
it1VlZWZJa/ixmjMXMxlE9z+Za/flSSunEnVr8aMgJRx8YSVt42HorCHIu9pnYWK3cTyWm7Sln57
EX+Jrrbf3+7vyqEX9NcqLLTmy6//e8wzfH8bEPGv+3zTHv38bRW9VHmdvze/vZf9ls9y3frrneaz
+ddj4dn/OrtZu/Xpl79pwH4ooL6ovD6Prfhy4ycJ2E9x7kf9F+RR2uxvCv99KFYNmErgo/f/q8Fg
Xj0v+p9SsF8e/0MYJv2PARmOoaB9CskrPjM/ZGG4ASIoTYCpsPLXTT9kYVDzy7PfKPYQTK4F6P5R
FqZJ8+hyzFdQZ8mS+CeyMJghfV1zn144fPE+7xRBorWIj2XnGPfMMFs7IvxbZtaTHQukOZQ3ozQV
Bw0FGlLNUtzQ5pH9oBNHJgRJqwePhez6BRiISyW5CxQccTOgpRuAERk6ghHZnczqnKlpxKLRHXxL
nWyut9D21lf4LeEXkBEoOglfxrdU2HPqSvCPY7jIBrIH5TqwC6cD+zm+B3Z60d3E5qhhVmRkk5lt
O5UMKnqmpNgX+9CTM6oGa5EJEc2emrVg8sDsls/Vft26xV4wZSt0ZCt5Hc7FemQ+Kd0EYaMm3bl6
LgguRwshJbqLzJCVTGaaCeI1uktbbR8LNJHRK/K9LFikNcDPg4q8qAROvJx82rXvMajRDUNd0xVm
pGxBmfTFQ9i/omduAJ9fKQVH4yRn1cNMZ1KAKeWLVF2AlKvQIWdhuir0ozxecPto2JHh8qEppjeg
sfgW+PlUZdkOuo6BdoHti3a12wK3xDsRm1mwNUA6kVwRrSMV1KeTUt4m6SKPez20fEgzQFeE2m//
AJjH8I2Hws21o2yTGrQlM219mvHohrJcXSCwtxA3XR6Bo47IMixpO0BA0B2lpzbaSE8NcqEnjemm
wqTvqqf/wPbz37lnKIixmoI5yjpcmf7NnsEjCn/dM74c/2PPkGGLYGBeoSroGG6DYPhz18BNAsSi
CDASNg+Y4/wUk2LXwKAc3IhDYYApISv4KSbVIC7GYESY/sESDeMof2yln0IChv789fsnMenfIzV2
jZ+n/u38PuYXTe5rvdHVnfPQ9mGwnli3LNwxphz6ZTGp5PdMJcpVnm4hGF+G3YgsW9cTGkCgHBEw
VALN01JLA7KqgWcI0m1tYeVhXXESukkveeCAeDFqpvrUeb1P1skTKEuo0RfFvqqJcA4DMkQgapgg
ivAs2/pEHD2eIQcgAQUSyiTKM+wL0znbjkspdbRngMMBkWjrpgYNH4x75xayBX4tScgOeC655qQk
gWMg3W5k2rhAvMkdDXLa2uhTqRW6OySmr6/M2TkHujgtWjd0oqdsK5wf4RVrBzigZyx1Gtrxfywm
/1cuCqScBqTLvAKz8Dly/SaQghCKj/aXRfH1+B+LAvESakjdmNPqWWINweSPUDovCgNqIRCXBExr
FD4tinmELWaLwJwfpzPPuvi5KHCDgkmpqvz9xj9ZFLI2p6ef0ldsBD9eOgwZlS/aVrWGEJNv0Krj
/JRKZLLAzAY7JwmsdjJVjSnACVIrwYZ+MFrSq3bSn7RAocVypOpOv/G76F0ByaCzwIEtd/wJEoUH
e7DmkJkTRCn8qwD5QHvTE1zFXaqN4tQ7zZNwZVHb+IZMdApJNJhQVEGeCGiu46BPJEpCawocRZ4W
zaa1fSj6QNt4+JYYgEZIFC/E8zSb5tAVrghqnEyMfluIaKqvUZflACTpXeNoqLpZNx+JglhR7VK7
TNIdUhcBZAVXqHDOYNCCKS3uHq507U3l+nCr0EzC1fguWM0yaGSwVSIq4F+Gwl/uIS2wwrgwgxyS
j32B9kL31nNO7odmjE4JCvW0s5pLRjPKK+cQMEZJu+Yea9cxfOZbW1AsyC5AZ8rdGGGztdvAnhRL
Qw/hgSBsAhDVEidRXqXEAQX6YaLDyHCrPoTzf23I9Bcudlv9/iAg3MvXhwYcqzq2odlxZrgvRfZ4
NGjQPqHqFpG6O2C6cWZGOZOjme1OxN0fS7y5Lrip7RIUMI00UAcAT8NWoyIBSVZtygC7x6rDSVs+
3DwkKElpGrMZDlNb4lcelD6IrYja8hx8FRBgwT21C27/kGomFJWrIwG6h4k5dDlJ31Lb6El6kkcQ
PgKnbLwOLOpykR3ihXAapprGt11CGit2Oe2kKmgAD0QJTOY5J52IsikapHtPRGYuKgrM5i3ZAJt6
PQPr9HaxuQYw+wgJSHL4EPfL0sqthPUkfJOeort6it6lTW1mCqSABinYq+LWNQ2hViGdLZlLfeMf
BBC40TFPSbtMI/pYJ9tIZBJkT/S5ocmmosNqMp+lcTNk5mVxCs1gE99ez0rvJcQZ72JDHsnWiV0+
MzPiPLCRT1SbIH4Y10JlZe76OWednRb0FLHYVk39BpBtGT+ob0N5hYYcPr4jtErYhh8yKQu2WEfD
hZ+2nQ79Ox3JSBQXiAnlK6sdzaB8KcF6QwToPYWeekklHESOlSVMri/vB+ggjJHqiD7g21oRxUeq
WlZmcIzXwVPqQJ21K1bpqr4rrelLdjZSztvR53xprILaLKCviHXSgv3oNM/NuoZq2h4SUtjzyRu9
LWtPYbfDh6Ho3HRADmcrRN3F7uMFEEEMhvKLghcDmIZI4psmkMriPdVr9rl/4qNn3rDDbFEf5RcY
OzCFltarbGuHlGZWhsciiYWE3OYBEeam8KAdAEoNUjLzP1Uz/jfGJ4yiQvKESTu6Ag8i2EH8Jj6h
yEJW9zk+/e34n/FJR/hBnSdiCNhnBxAYHkm6hvGSOjIw3PgpPgEeA7yKGaMGLN1lnNDP+ATXDhgl
wEqJVzGAQvuT+CTiOb6Ep09n/rXSA0UrjUfxgdydNAygaQVxpq2hO0HBAnITcyL+VnflY+dJK1O0
IO7YaovnYiIPs9xEzIntD2/lL7JINP1/f0azF+/HLFLTwN8BH7JzgvS9w1ZkjaAA3OKciLxdXcGW
is7NlR9pcgb7PToP1+SMwAniaTs5XUtz0GXtFJi5SPKzMFpofKi29qKPJqfbCviUCxE0eRsUDgZO
K9Nt1e46EgNuxZ6Dqo/slX3jdGS7fHoyFqAEgkDktqwxOyq6jecfIVejCUdkV1lHdCszxYbAnwV0
oYF1qtnCSnc4W1rkSE0BxIPtTYR9YU52eC7M+PK4G3SgAQV/ESkpWg6I92QIEGjw8KgqmbKWnyJ7
D/osAVi+FBe12S+g9yEqjVl5AgOOQUpLIOq9v9Qs2OrLkB0N0pq52VmPY8ewU5g91QiCcGw1Tv4y
URGHNIvi8vISHd8GYli33qxY5uWkcnszdUeam/K6p+JIQM3KUpKceTs3kY6QxbMISu8aiJ+ISpYE
Vg9qIhnW75UFrxLyqhHN6u0A+cDAMpKTzUQSu7lzoPmZAG5JSwMGZTS5itSwNIunI21YTNH7QWlJ
eKoQibwO1gZ5AhWQVwvMIBMrnyEHwSN0l8Z56Qg4gBQsGhDAhB2cJhw04EidEh+QhGL5O7C6mUoj
02c+gwvzqvEaJzmpW581XrLqnOiUn2KrtB+sc6utwBQr8BpXsTo3cNBaWmeOxAwv8pDYeJM7uL1t
eL09uJozueViXBlWvmh3/Iq7t0jnd1B+HhQPalZH8fJbfYp25Rs0qV6wCDfhJl/ldrgBJnHyGVQV
rr71XYgJnehN22ed2Tn6tlw1DUGEdnzB07eQL+2iFPxhmo+rIVuCHdps/XfNCmY81QIq+XgNKf8m
w6IOKQI+CVxLJ8MtfJLrXucW28dxjKh8Go7FEfYMRmtXrmQhkpmKBaEInRgAD/xEskJHEzi/VeCv
LlgGfgeV2lIXkuXboylZijXnfCHeeo5sSrLhyE2keD5ikJsxX3NH7RNSSJ5xjYjVM7H5n2TB3QJP
Br8gvLe8Of+JIqdxBda4kaNY83stmtPSX+iL+TKQCzb/FXhTNDv8Hjn4YOCyaM6XRFOlsglmMO41
Hy3ismx2W4mBMmkj/OPrgRPNcL/CgobfAh+VJWZJU5ZaqVVsJC9ZCE5pT160mLzcDhalnR5yO7dj
C10vC38ga/BChj8AVnS0SuzIRlXJDNOgEZ3/FaZGfYR1UNQIRwd8ACcSsre3lxeVcZSjEC0ytKRN
PBad/w+tzPaKJfZNUG3IpvfAerYRyVl44o7KtvR0s/S4V5+iP8XAS0SCouD/uSzUzdDmlqVXekBu
1ygnOVSLOlVYS7Dw6MOev3qvd7jt6ImO6DV2Y1d2tkl3olf1F59/0lRHjVxdo5VB4EHUKgRshWkT
In8Bwx9vk78AN6iUbIVjernULBkvKaNtjFecdA5IwTxr1j63A2u1tgIXdwTXyJy16Pmbn1tpyAxa
gZpEgo7UObxv7F6iOQhGtdkFqxIsg2cBoJ8uoAlM42cZH46X4KjYM+eucitk4i2tRlOsrrFZwKaj
wzWj1ctmiDwc9fgiLc6zpKAl4I8AUAMDrlGIsoI0ARTTHQ/7gReZ9Oj8jdBL0PRcveMh9MMyOIov
UGRLo5kHNlL7fvCmERI+nMTjbOzUjWIPlITPNcuW0s5YdSFtoIG2JmEBHK3xuP5pdBOWHaBByA66
QA/atrB7VYLDywIabaxKp5OJ77MUyXOJzIl3mjd/z7GAQV3vjF5iRVZho56xMiSx0PkEAsnA1g3d
DBSwkMgOTDlKFUo1N7OaVZVAEs+K2yQTSMUeOKw8lAf1LsHrZiDlQRioUhIZpdmhPrQu7/WlmR3U
blvqOBDyXFQqogf5Is4Vl2GMI96FxNR9huumbdGb/KU7iV6f0IK2qBTxfAwC1IBi145vlQxWL5nP
vDg93jiZcSxtGTgrl97DPm3hk+a8jxdwB0Nko6f4lhzSHe/E5vDWrNJFQUH6dx67EUkkT+ZLzQrn
R9JdIry0j10LccsKIlUT9IadsJFvmW+mt39yWon+AYh/wOaBUChzgvebtBIe7r/qH3w+/mdaCTjP
gOgIiaA828B9RD2QVc7PCdt3XPiIBM4zsUEwNZBYfgcJfyaVKkbUooOAgXxzO+IPcEDYFv4tg/v4
stGw+JzBTaNaZ1UUdQ6XP9UPm9OcZM2/5xPtMyYXr3L+1jf3YryMoIYm61tO4EVFVjmBoBlJG9Ht
HrHdFAWzBNt7sKdIhMvX89jcDc0xsHjDZyl87qRzbwa8g4etz774JITPef+cT7ca+CKMDhJX858B
NIBRl9cWjlT85x6MfGjFga/HZnLquRJyGiwQyN1lDjvOKq8eBGgTnUpABdjJFBuSnOZirP3YBPzA
IBQzwYVddd6UPag2QsI33aL0lvbPfv6Ey+Fk+pqDC9V0M8QntUOnAmtVNQhyEWUFtagpxwzaNoOq
T8nqeCzJKsWeaiNNwLkB9tRMzc5d9QB+nF1RE8jldmSoaQOW2q26aGnoI8iAuxajus6UkHCL1PQF
GsmnudZeT2DOOKdwYTRsCKB4NQFUEAjHZZT36bo07OSInNbqPH/bOSXLOwLyL2yDSHSqFMEMwYDC
VjvzNAjSD4nbyxoBSWmdWWBnVNWiMWe7huNLSnq2BZUYORcAGWSiD3+tdgIBw/Wi5CyhF6iHUwJa
lUGwm7Fx8FBluwKFDYEFr5Lg9UEqfKUm73EKzdttukK4XDyAvz7WZQhPtdUU7Fq2lWF+JIXW8ql1
zcW7DAITx0YSm/zx9exDAAjRjtVxB2jxKBo5sIqAQI/bPPaDHeyhJUkfoQOlBWQbRMGnCx2WrWG8
t1CQ80TaovxNu5gmDcnuQFwg6NoXyR1GEXDhOg7RFjpSKfKyu8PDRAhqZltLa1PfT4Il+AHh0Q4D
s4vo65mWUsBGQUIZVb6lFLSZnnKvQHLwUwZS42n+KUZKoO/DtzB4Q1e9AJ41lt/Lp39spwR6V12b
vdaAxv7Wa3MeDQzo9HPRPXdnPx3/YXdEPwMzAMArgZ5n7nn8AIXn/qqG3VgAE0L83nr90F/FIFfs
nBIvid/aIR+Kbg2tDey30PnPj/dn/dV5E/5SdX88dbiDft4h20IBPxnuSw5cqwQuI6x6ESB9RGCF
8uMmsNHO4Nm3Ac8IGyM8BiozNcCDs6ZNi9xQFl05hkUfiSzuNVyJe+nAHaWtOBTwh5GZYDwbgAeR
BSL6Quux6djK4KzVq9x3EMFe/c70Y5a1LFgMSG91i1MrllPINUC2E/tjsODWtaUzEQArupMdbVWC
8whrhv11DcGOxU/I/cu5KkBZMFcIUY1K8iZZ+cCiiZTIJbEnraqjIqIkGM8QgqiWAUVlY1avARC9
V4lUrDZHPEyN3V8jBk3wbOCgE42qx/iSXgKbf5LW4rbRcFoMP2uO6AXZ150ZvIHEOMw+Mikk9K8F
1EXgvUq42BTYojNX2XcEVz2Cp0d3DgIH20dd3saGYasVLDXytLW8hcRM2shbYLiKwSpP2Y/RViku
KDecNn/mscGh3hZw1zK3iguEteCFZc26B+GkwM7BLYMnAYonbArDy+Mub+VegRoDpnTHWN61ARpP
6QJ+LrQgz8ZubOAmQrKtAXniVhaJn5PkNdAiiGSPuUwT90m0tAVEYwMLdZbJdGTaYhTxvnsc8lsY
pyz9/TvUzCSo7ba3IOJ6wB3LzC2RxORU7Py7WKBp7PYPRDHyQKc+9XiBcNtggwJi5cQrWJ9ZAcfQ
oQ+aAk5ry7FKgW9CBQ5YWNgUrB/rRdZOcLSwirUSrh7Ittf/7ORNmQ1cQN0Rv+Fsv0vekDv9Ynv6
cvyP7WluTAkYrQs604+W7I/tab5Jw64m8Rp8g425O/xxe0JHSgPk9xfH4+P2BLslJIT4kpBx6n+S
wGEKzS+2p5+nruozkewDZSnP5ahsVTT0Sxv9BVgY3ttwBXKBdm3QyqmdR4ZyOGLlHuZzQmdHTrmX
zxlypNgUbr61DWx/WdabTiRSPn/DT0Jr7dwBX0DWHkQcWLEt99xRRNoh2ZNPgMR4MtW7PThP3RFy
KoBmy+7Y1sQvvCAjxVZYSqENCdka+tZ23a7r9eDbM3igHmG/ICyVzhazRSIvlAwYkuCTF5W3cmhA
xE3li4xH1pRkFq8GpAt39bAdblHAlMgxzkNg1aopBPBBRJN3IrGzhnRctKt9mJEGDNz9+65oWFlc
Hv/oDi7yfF0B7QgWxlgNiGi/KWVAQ0Ct8zlY/+34H6sBEVk0FB1DrOZYDuL4p2AtSzo+75iB8amQ
0WVRApkRbANNFWa/4J+FDMobNG4xUOMvIsQflDKYlfK3lfDxtP+2Eri4y3rV6GFLOJjwwYRPLVBN
EAGO+PiivwS/AAbHjmyhAm1rNhEoA9hREdKsmg416hggThI4BwPxzxtwnMTeLDbjuk1NfbEZn781
ai+oaAq3EvcDAi5pNrAXs3yZZKbi71rw6TWEL5L7yxDqZpC/uZ2BzmwKGBNqaPjIqM91cCwbCwak
jauJJNtDNlkHQPr6c8E968E1kJ9QUMVb8VzpjtKRGwScRFlCXh/Bv2amjjP4egP2E4DtGaR/mpW8
IAvHyM5r8DJyuIucJxDrZZ2jEcHp7ye3Uknw2jNlAaX/FV4maB2K5WrMN+L18RzXVo8TtzVbvI7g
3gMsWgqCraCmgA8JvlB2oCZpJjj7INIp78jZwb6oj4Mp0Xr5xAPeXRbPOghdT9hh6IRqJHqCLSTh
7BzIRmwLSHFIaMJWZqE6usUz2Ur3YEjFXcSK4i3mNwl6gfpV4GEKAA8YPl8k6iJC+SGchBBWs7OI
C9QpKCHad2xLfEx3sPzViI7KM7aRrrvhqrxk+lHAnobOiAtWFHhu8lpc6xQtQlp/54n+gzN3AUFM
kfR5au6/2Qx43OHzZjCnv5+O/7AZANZQwZDWvoMRnzYD9MgUBZuEgj1oTuo/hEYZxukaBh0JuqTM
W8jPDQGVgIKkHXTL77vLH2wIgvILOseHU9eUObP/GBp5eALySYV+mQUXE6aMMMw/RHtA8sgYJVAH
AINHBNw+XKNB055Z2hX6aw0+QbwLNyO4iLUTLR9AIR3YB+Ag/DoYNi5PoSm/4y4ltLLordRW+Qz9
tXZFAH0c/cRRHzYu4u4JXDSA3wu1A4Hx45itk4HFk1WDySCidYLnwvVJu+Qb9gBIABJfAy5fTdVt
4/DSRZHtVmb4jtE5QMuraEwuWRmhhReDm9XypkhHiAlAGhTAV5zr/i0fm9wIQ2UTrpaZT9Lh9BhO
mn/ABZiUOGAlPtq7P3hQ28apo7yDPwnKYpG4UKbibpF/Unh3lJZjfJQaVqDygGqyWvHNVdefwuqW
pStoqxJ5k6er3rDh45ICNV00Uol9iBncocntBh6csDOATeka3lPDZOWXIrfUdSF4aGHDfrjJnwGQ
A2K6zJX7Hoi6wRoOufoobf7JeSzWBLA9eNhj1SAo/pvF+nMQ7V8zIrS/Hf9hscJnDN1rfmY7gkb1
abGqX1iHPxcrVAjotosihpGDvv8peiOBBUVMQIbxrVf+J2tVxi7zpcr+eOYY7/15rT4CXhX1CMFb
tmN37oagzEW3Bd0E0vNAdK699FS5yrUWVliHfLhKjXvU3vPgiu9M2j2OPEAeeQtaLu+jPuWc4o4f
AUx8RUh9EUzgR5PsivhorGUf/Nod+L2g7CoPR+1qqoywLbl2xVN1eUOtOjTrxgm6lc5gzIXYU95U
IO0T8w1WXlCeOWjxANiCeAdtBtkTCdAq0BgpKFBrpbZMFYzJiJY+4jXRm2syhSw7xuhgoytDa1e2
uEW+Va01D1EsXL73Rrss0EMFw/qJz2j+Wq2lyYydlCLw1SWAKPwIbwbjjqW2414HzRS26npCwTp3
pszoAtgKuFgI8LLWdrBJ2ANOgNIshwoQlN/CFPw3eNpMmtlP99r7Jy8wkPiRoEr4WOs8ctnfLjCQ
G7ECv0bDL8d/WGAIXALkIwJCoqCgGvxRKM441jxZBmZEWIPfGIw/Fxi0JjBYNUToZuZ1+TEaYr2B
cKIgo8Y8qT8sFOcS98sK+/DSsai/RMNHA/WnVALpf7BogUY2GqOCV67aN+VutSskwCsQpbpt4qng
5GcU9k+If4iPNdyiZCeVn3n4CXYysNB73rzgGzbiUX3mAdqgmzx3hGGed++h9eVI8YQe/67Y9Ks+
gUXHxkAyOpgcgScjAdcC/0voKtfojxsw+Ico3MQfgYy35AT5NJHKa6DRIDrk6qFoaHjRw3UQnicV
7m2nh/PwCtHRYf1vg8sFE2MTJOIYWaFVGWakbQQkioh/YPM36P/F3gPcLXA+YFgneGN0LrnXxD/B
M9qqwOkMbPyiX+tiM6SXLr3U8tkHbi8t1JwI4QrxkbNxxQTCQwqR9jWtznXXWoX/Hq56mo4eoneJ
yDmZuAB9nQUKdcBO3ZmH87jdLmEXqC2095HBRNKMtj0yb2swIZbgb+EKOueqMx/+u1geahj2bH0Y
lAwUlLh9EBQkROUugRRnVhAyVLyltm+Bgd4H+iJcaXWClQbwIQ5mpr+0DRryz17VM5ldQS0rgoP1
78Imj0zx66r+cvyPVQ2MB9Nk0LtDejlzwj5TlmUNIPQsz/vWi/uU4/KaJkMvJKEIx8SoT6saB/DI
jcW/FvwfxM1fUMJA4xeRn4M5DXrWV5lgO9VComgtal6Qbh5ueAz2PI2PvqtIzgjLCQ8eIg1P/JeB
VK1I3GWjo6RDnfcI4AP/BD8Vbg/h8+rDNvkLYhjanr/YbH68o1A6zd3Uj6m3zMdwciogSmqHyFkB
l4YGG+a2oIeg4s5BmPJJvZtJT/kb/Ay7u9qTCLQpEKv0ZcpACOlpbIER4uSgCIMMAtISmVk7nDlc
pv1Y7riR9vW1banaH+GXBV+46hCIlo+21aY0z60T1rbS3zj4pO7555lD1ApW4r8jmqsujPI8JSMD
eD/gH5PuglBp7BtUwumtOeN96vJ3NPADFPgxNWxtIcElfFV1+4RGNpTfy8J7QbautdfwKduPz43r
Lzb3jXV09y55e0so7GC0ikJZC/oHBeZbQdAQOspEFYwIkK3np+UF/Tb8UWSKcn4JbDmtQTJm/gKA
QERAtXlVLtGihKvPvVGtDhYI6uvM4TprIGSlgIE5K12Ax3aa5RLwHrSas2Kr4O42proUzB7/cLYv
VPbSndoQ/hLppBh86qSjrZb26LVe2VmoS6zebJ2d9woJkoM2GFz4zt4tM0BC2sxYf+4ILnv1du/j
wfdyiYBNfHyG6yH4eMYVRvDyLUBbrQRJFcQ9iMbZPX3BKBOYXJOiZelSg+sVDc6cA4oz2oBeHZLU
RutjwVM/8UqSgtY2Szg46xqLtK3IIJP3Fk8sU7kkwiYGxyJc0J23YisrfaxKUB0OWkOsVWOtQB8S
yAYkOqiKWffSWR3GWRircCHxV0E+OM61NpXNCH5d99jnGODVA/QnJU9CeL2DKiWR+K2++Pv6gt/i
N+Wplp/j7xSI7/MBf7EU5F/K83ioEiExlNA4m4vUD0WoAm+gKcqxQouXMqQ9LYDnvMygqoQGB3ze
yHQs7VpZg/KEcR+xQeILvx2zTeCqG+i0SUMbm87cFVBUlgGYIuMdfjNF+AamKuVB4/ME9/er9/sQ
ty86iJmuqkG+Pf+YIYGP5zzIodblPlbvdJBvwkG9wYFQIP6trwgomyDDCy/qzl8F65nJaTbBc1W5
6TxFaKtySIbj7LCrHd0efLz5cHGcTXOBLbO3KYEjcQPKmu/EGu23OsZCeUmwUkfq35SDLNkt2ksO
Pi1X2G8UsLhvNRbBYypCqwgfCR90m7Of2yq0c7zV8pA0JgrI+zDm2FYOEOEHmTCdhISHDhw/7Bgz
3zM+uCswUjMoeEf0UM4oKJzIet+BA6XOn1AQG+8znpairzaRvYtBGNQeMaVj35gPAr75ZFIDne4l
+E5xvYQLLMmAtINfOdDuHh56zg3R1VrPHa8YiDl8jCQ9oJnvjBu/JTBnWkbQFMpPJpzZwDdiYsVe
0TTvHvakU9iBtz6m4dhDf5pJUbCIaxZR7Q7ThgsxfYII7zVYrceRVXt09OkEswO4hS3EC1g/AWhJ
4ANYvQOBgb7mjqCkqTx6ZaSCacf+Hw57AaOemTzCHLy136cEgjzPtP6SEnw9/kdKIGEYJKa5zQDV
JzIPKOI80nuoj3Xc4VuF/TPL1zACEqv/W5tojpY/IS9VVyUc81dl8Gd0nl+U0Xjef71sBdriTytX
gXvaGA+Yt8Vj4pEJdrAm78HhTa2uONY9yzRWwBp/E7sN01cNNpvaLCtrqBc+pjNhYUdnLWA9HV4y
kEQ3Wo05GRZ0FWATPocVC55xCYt1XICHvFCTA6fe0S/qx80o7HA1fSx94ahsphfwvBsb5G/Uoygq
UhogF7FEO5X3EJtgAyh8yGkhVEEgPxRLENLKl76+a8bz95+4MAG2xYJzsZKthgXrEMpmeAtGr5P0
LNQUVr5oSGHABUl2KtwPby3s6iGZUoQFd+utmU249A+zNaBXjosJev0IJF0LHfRQxqwsGiFRj+ob
HPES3ezA+4GUiSMVHhhdghjTdUAfwnQYGpzgYp+Z8BMXwRKiGuLXddhiXMErXItE5Fox6zBx4BVe
0Q9r3kQkB85HpSmIZpmuExNXeNB1IWqlbA5X6FnJUAfBbZfwhVXUS/jzNuMZJpogUkoQABW0CCl3
KsEhQKzzTfkgrZSEQPHFu5FCeZeXTEnZiQ3FdDlIvUBbPCQg3Lew26XDQlsZe0AKVv0iqCxwEzBg
ApZJVFsNdlVZBQwgQDZYJkvsRb7qdDTXbXT6TRjzxGcf55ljHhUoVhao5A//om44TPMAWVen2VLd
6AdlscSb6vbX9oqWs5JhZiaJUgtMT1woEc3fOxg3LWHNpvF2ptsjWD2wVtoaNyF26h5pj1jD0o0u
gJYqaziIpTf4nwFFaU5zx7ygMwVyrGzOPw/DbkjX86QcFppK4vUcLZQDEgRttGs4OcO8BOKd4dRr
q6kkzapZFavReT/QtfRU3sNTvKrh4A/pk5OugtI0YuZD9r3pBdo3JDoUb6OTQDV2aGVH5KHnwaCe
0nzA+ghVmDfWNMrdR8vCXRo66UDBZSqQwsGnXgZ4SXFEp1z+ySXXjNcphoYSCPWRDDjxdz1GzOX8
ur/+7fif+ys2UJQMGg9tKQiTH0ouACmYf4t2IeCUefvFTT+3WN2QoN6EeBRKHFjcftxjocGeaUQy
GvkzJehPOu6ANrGHfs6OPpw6oNEvHfe6azo8xwQ+JCjbs/BYgwaQGNe5i1e53DXb+wt/ke/jp7om
d0zx6J/52sJdFFQrYNxmTIC0pTsN8RKg/xImljaHdt5oYfjS8ILxN7gSvoO78qzvRJg7XaVrsIcZ
6sK4FkcVQ6qWEA2uxXMENfRyOsYSQaPQKl7DJz1F+x51S+pOy//j7s22E8fSrusr4h/qm1P1En1j
wJxogB2WUAPqEM3Vf1NRlW84I+uvGnmaFVEulx3YYMPW3utZa64ru6wvYVttDvmqn/STWAexSzkd
igsuwdouj52wKFuvi+cVrsJI9BKCQs8xTSj/ih20W/2jb9BRAiXqJq0QkPq+b2/HclUtlO0jP7Yr
sgpkFg6qN53nK3zdR/1Dt+7EdgR7b86lgTYMwXJiGF5MbUyYTcR5iq4y77yRZFckglhY53iPAwok
S2vqzecYTOH4hu1lNqqDXvyBOV456Dc+2DYTY0U7zBeS1PCIkJzsk+ImXyCXMFR9glGg8iOfSTYK
llMQx3uPt3yEDK0wTcJHhJHSXnyYtgyYCaafeNQ+L1eKPNCHT0J5XPyYTPC3V+eNvDIJFnRj8BCv
1Xmqr36Y7DBN96e/SVrEEwlP0azA9ySvlDDxn++m7lG4lu8pqTRd5ZPuMsNp6O0LqEbdNhsjItBk
zVXvuQWWZnYyWZHlHUY7e/3LWPmU+CKqGwfytGElzsM8zI5gcYsjs9qn17mPCNHYqwKAtbv05eQc
QRMfqL1oSes4aD3OpG7u64f7dPM8pPt+rf14rItqLlE14z44kJbc/976MCax10fDz0L17565TBb5
pjoWs55pWESNxlSbK/MLQ9pkLzkmoWF+GRNx+zhqN+obXF1/r69vQ/ii9T6k+zTmh+2KAdV744m8
6qzFAqbIjKzCtLTDH0Ra/dL3U+c1nu0Ua8ED9C7BkwkVEhYza82VpblKpAem6AnspyzBV+NHEXsf
i4etMdwVbeQAJ9G/VHsAxHFAkp1HaZGafd6mPQ/ZaTgO4Yr3OWy4ugMCsOYrq7fNDTGwGDKXrlYe
i25W5yctiv04alcX4Ab83B5Wuj8JOdBWW8RDHBrbGBpmPVSgOdJW7C3Zg8Q9NPAs6ll7lM8Wr23c
Koz9EAE/DSHQjeD6yO3eVjjbK6O5LBGhmDRsW0q+RLbSeYmlvow3OFnii/FNI3fLp1ZZgJsYCuCI
qSu2UuvYzQle3bETcEx1hjO3ao2CNpKmI3ZeNcEu3TED9M2VvpFWBMI9+WdorGOuTemtq83Sqb64
W1+J85nZNWmWeBZfQjME00DqiiC4dY8dI32/xQ5xUqfxyZXzqcJ2Aq56nL0Thy4Ovstn7HJqICzw
Jd8t9Z2+2FB+79kq0bzySdKFccwW0ri13aKWOHTrWZ94Ax+eyqzmX/d+Ks7ldfwjtrc5j6JziLqu
Mr72xeeLOcMpvXHwcO/EsB7DMiR6HJOMeMBTDkwBKXX9uFt8Q1222p2x4qze7gofX0ZtGRmAUY9L
OGWeFZmjF0Q6i40UVTcka/jhuofRR7VRvpBhWVrAyKTsUtPNbdsywdW8VndeC1LkIelDLHROvtM3
dUCxrsgSdHHL3q4khQkO2e97lL2VJyGCMpH0Ud6FMlkdWz6W3NCWUuvh98v7/DH7p4NTMNgwRcFR
AOjof1z9kTt/v/pjKvjz7X9d/U2GkYw9JFrmmaJwHf82RkFsVUhEaH/gI35d/cG1mZTBEt4A1fRn
wZWTmg6xerinpCz+lt+OoMVfrv7f77r6+9X/XDf3M6RBaIibSp7QcimgwFAKxCJJMN4xub6OUDvA
mSLfEYC9owNWY0mruRS0T5JT8EbjelYQewdkTXDsutTuF0cjlV/pU3lkesW7XtpY42K/eDc0Ly8t
ZLp+TRvPWOfopAbQMWvdBhig25XggCAzyd7BYJqKfhmaPr6bhUh1o5psDXnXsQNWHAmOE81fwZ1t
BBZWQnAPR8tPyZQLWIgDl3UVEy+tsUxmuGA6Z18LZVfiGV96SmAgOB3a9Znw+ssv3NePFGGzMF3j
1FlDFA8E0jsKF7Uj57nyrvR0n9rKgkIa/bmCBEPH09VhvlNpkZBPTLY0paPtAQJiRehxLzc4ZrMV
H0+LAKirAyhpmLkQDk78Gz6hFe/2Wyji2j6hrqoAmeDiR0o+sdsyVAXGxD/HU8D7+BGe1Lay7SgG
y9KtpdLZAWLQb0WID1LEIOdB5/YXPWa6MdyGD5wXprSGs6TajfVyDVtmtKqex43ood6wiNUHKfVG
I7/sAdEzn7VulrKKy3BYufRPUgSDCie6OiRoynCd7uEPQQImO0u9shqGXjpnPoe34kKavd5HXr47
79QNfYOW4RZ2hkucwyPWYJHLXuv0DLV+fNxD+ZhdgbpbgEmP9QZy8cO5rKh7l1T3OXkStG0haM1G
PpOqY2xV1gzwwxFfRo9glQ1a4btZ0kMFzYOBmh2TT+Qi6gh+PBuF4h3jMwYv4mUxhvLY8DgSjULy
Zf/kE81PmoAJ603iCCEg0vyXE40oCRw+flOMBhrB99v/WtMQf1iz/g8U931NG0CPiqooGIn1nxym
X2saKtJwAtKMwUms8/2+qUacY7gBZx5B01h//8YQiRPSf1jTvt1147dpjXqTYbA/XzcO6E6aDhIR
gu7lSRKL9gX/YfhaSVd2QNMPf14B7/Lhf30GBiz72cvk8QFbHQHp5/6+QRa2QWPjgCecfmd38zP/
wKYD8M2Ql7AE+S2fn6kLIQs/rkeMAJ5QSeqn1e+F0teyQJt2LRR1EM7By+wYEuDIz8eYA12xRjq9
o7ZcRxTLeGLtPAUfYv3568ZM6HqiwOLOtIsnN/7HaTFwemYte+PcdLMut+kAXZeMYj6Lzk6IOdWh
/AxkHZUiu27NXcOxJHttCY/TpDd+7SCg8gV1YsRMDxK6H2T1eO4dure0OZ3PNx/N6Q58obtZZfuW
xd595PUlbdY/oJXefLNyyIQ7mPurQHlMG32esujIavhQj8P3iNGMwLcdno/gpU/jYga05z6tl883
0To1c53FuFu3dnJnEuVN8YN5eiCxbf2Aiz82BatObFW3++g8qXFSL3n/1kaVC1NePXBnR289BVlL
8RyOsrX08Bo4KaUr92+XLTkR8Z22p8v2nB/UeHdzRuUXKQNpbzCTh+zSVZ8U48bzMrw7EwAuvvT0
bvIXEbTzhjyxxWWQVpUFKUZ+clRAuA3iouZRuGnTCLUWIpo/BuVwqi0f++RYkBlegkWqzHnL/pOl
9iM+PDkOP9EWY4bpHbrj3R42iMN/t1t4Kay0zGhsLpWskjrbVLaLhLVjl4TdlLBiePbOc5DbneQx
KKp+cK5Dce+eFrhRBke+WH5p8/TYXWeviE+Iz/ndE7NdvP5ar4dodsLXz9m82xm/3LRwiQFzVTMx
CCNJUQoWP1OiLA4MXhQqhCT1ucw4nAqOWWwLwvhqx4dHGgUyU77OVfwgTcw7927HraiLKcoPvkrN
5TT2hu5QaupZ5iPJotfv0NynGq57JXaulKSXonWej97PgFrdRzW5KkF/D+vGz9jvTkvuvHYG/EzV
DJhkiRS2nlFIMyzcbOt5//6PlqLYkbG6UvurErDVGLb/t4Ubp9tfF+7fbv9r4cZCjxmVsO0fc/xv
m1G+FfBPSVO0IR7yXYoakm6AZ/AN/GtE8Gvd1nk9MDUwocxILPd/a90WueO/KVHfHzl8QD7/bbbY
G5WQ3VP2otUEqOSDXoscftfHK35aRefGzcfoo0RpwMdt0CnKJmVaC4Gp0+4L9PwF0/P9+fCvSXTr
Xfl1qqTjS18aIaaBMdvC+5L2Y3kX56emHZO5hRGCWaWzhjzW2SdwRWHPAMw06K6nbLslbdLdkKTo
5DE8ZmGNvlSo2aO2lTF4RTTFiZcD3YX7cZS+pgd0HJyxZwvS2eSR0OLsnD+f0yQ6Zz6lq+BBzj6d
7uLNe7nVTlk8nDKlr5oNZ7jScl8e2TiFauhpuIiifq5OZGAJ2TuyuwXRYtxvTo/JfTutOcknlr4/
HJSonEFWsA7d5Kpx1B726hBJfIQ5Do1IatbGIyWHLcDJPtvjHTQGQ2628vsp/1EYpwzICB4vid7R
vMTaO0tWLyMEcRaq82G1SsNh5Sr5sz/onW2MMBEUa7Ng0FGOIpWyFiYJyEIWx+MhbbrGz49zUI30
iIfu3ELV7le3RQu39VB39oXDeShu80/1S9tTMAX+8/ypwVBbYbb3VI7dX/qy+7pd32lW4MOzoZHr
sxu5XEXwI0EAem9Ydm1swGeFdkP74fZutz0bwYV95uSGYQno1CAANcfLsZ2cFwRdrS/RliPGDt0M
hBnVPA9xHLsAzUQoNgoai63NiC8m8EyAymizDI4VxbyW23dIdQrELFtQEGTgkLbG+y15v18jHEt4
lDJxzJ4489UFTxg8Ws0o0M8fd4mDE5Mc5JXLqihObTt+KJxpkB8uxUmK7Us/5R0yuLVKMvKzfK1u
/3D/4rCPFGiqhVP1Pw3CIifz3zepv93+21rHyRr8FW0Bw7r1TXYfgm7GsLyKrHe/YQoYNqrYHY1h
G4pH9/seVScqRKj3j9Hm31vrBs/Bn1V31rr/e+SK/huo4CLplW7W5Nxafc9CJgL7TCKWn1e2qQc3
cHhutpdmkz/euja8cEAkVspOqw0Qvkt9nJknPPeo2F4a04m1yeI33klrhECAvNjsMeqnZqiixJKI
g0wAjbCI8NTrBsgY8maiXWazpoWKKr7hx+df4fo35Tl2/eRHjkn+8dHVfoJTA8yvWIES8UXdQkM2
QEWZV2g3LF2ypa+SN3w4rKPNrrdw94wN5yLN2reRtgI6tBjUQ4GwEG7g9xTWi+y2i3j8xr+/zTNL
Y+BVelER0cVIaJaArOke4ignkmtCuaFAroKuLC5MgwmB8TW4i1SJ2B9JI6H5fBYBXkM4QhL4w9xv
eqQyfj721Yr99sjah3AL/mhSH/Em8jkAJbdV+gmDS2bp091nTJEGpYf0aPJg+rHyzt0akDxQlJMf
N/B3Lft1pxQX5aN2WtCHLnmqofmuqcaXzlOrcWOMX3o5UbsPqfc7Dp1pi8xma1BUlHLBJrofOjPs
DOdz66fnySgvg8EuRlLYZrf9marR4gLA6F8BKMW+z3RrWzn9LXDkwUs6USf5uGVYF1YEInuHg0JD
2PhNtdLqkAljrjMvj3jGAmxgP0VSUFQ7rXdUg3GVoW9yX85Gl4mCSe68NdyXp0D9oqTF/YokGJ8/
tQHmwSeSvhs9LBBeIS0rKzoROV6DDI1XBb8HUhDt+JptFPRu4522w8xVsWRgE63ZVXtp8/bUo+IA
t2BAPYrJmjHoUwm0dm1qizSiRDmNIuXU+PzIyF4NusV5QURDjGemz302VQ+dAy9pB++nekvO+Nb2
d3b9CSjundqRoPzXEvn/62ISB9/Ar1cfr2GJPg262cCR6CTxzd/Mw7e+G6m5iD0/9j9Fx5CjPqCs
r98MtO2b9xxNb90/On4s4/uW5UGDJM4oc77+LztQQVH/sgP9y+1/rcqDhUXhq7M2DzSD79KBKQFG
UEycXjLBZ07tv6QDPKYooYBzf2ql3KFfW1CDxZp4KF504PV/Uzr4+Yv/9cQYsPnf7zpmmz9vQdOb
9Ghosu6DopLtO2GnCjB86iO581aCe1bRXGWyJ9hk7ebWr0Z70QxBDlw1Tyb+Y7MmNQoVq2zDtkpt
U8rO3KXjpeNeZ7w3MNEO2mMg1wLNbeXKFpYlh0bMF68JWWaskhrjG87YnhhQR3k+5JD9DvUbSsZL
+jofy215bCY1JZOLchqH4XUqjjFeyOPNGQTcA6bbeUoZ8wkZ09bdYQ7XvgvhMKyKPdXtmbwpFjot
PHnRr9HmKIuCKchGCAoZ+xSfwY579tEWZ/ECy5l/jihv7CwowVEe4eD0eck4A26Wlr1pvhiCmo/H
RFJtg65YqsbImgylcGwHkY8HliGmiLN9kx/D+s5fFc+p8E4/sGwEScCIlh9SuepL24hMu/blFqVv
cJcPCuADWu0EPv1xYMhgl1HsKzWbH8qHMa8n2UzwZMC2pj/sN+lK7i1OrzZJTzp4x13kgrmzmCzy
4cdkoGAD9WKrqjKQGtC/A3exZWP8PIoTkZ/8kzVNmba3d62IpNtJnZUPHz7Z+epRanV/eVozbR4f
8upYyRGQAnIwdzRero2JwCKWLLrtzx0olahlcRAATIDlUl06mxeQFK7CrBFYkk8gE1nIDepurGp3
g9JiVzv8MtWMXe4d8RbWAv+aH4Z1maUrgmyvEacUxGJk3aZ5UmzmGSn693b0+bq+veTZiFknbkRJ
OQwAvCwZ34XDWTo+1R9UCuDKTD4zSbWGMVS/vFZjIwLqSnCG8Rgz3/f74Eb0L1wUXtARB6lf/0z9
z0/DFhfyNoaDWMLbZZtiF3AoRuvXNl/w4Fn8ezJ5k9c7CJsmozQvaDP71c6pPhApWBLDhoycZsW0
c8VjLWpCz2tnCunlludezVB6S4TBu1h3z1ibhya1UXXO7XJk2CbDztS7tg5/Hw9H6dycLjBlMIbC
zIl173a7km38eL68G34icSEw36b1yr7KYRETM/AuBQZNktDNaEasd7hiDxyif7gMrJu0e6nQXtkH
//e1nNTBX3fYxp9v/8dazjZaY8kl7oNNBaWC4/ofaoLy/4lUM2sDuGag2QwXiF9rOfLCYCkE/vpv
hfjXWg4HF8SEDqp9UBP+lpxAAGrQef+8mCOB/99916XfrvKPvEfukAjM3m6VI2mgtqZ3ASrWhHMr
pJJ7FtWsCKE2M3Ro2dSkncrWNjX3SQgd7Re3x/15gBmYaGPeZ7qNAoiYTOM7LsHHfsS0Cz/feXYJ
q/C2JTh+1PfSouCVDaK1H1/Bc16XMMSJAE2YU0W0bBDiv8F3PF6HlPfbbTwKOz99BuL8voyPGQpg
+3GuFzj5n9F1mx8NPybGXzhcGOyK73VzW87rCkrlogt5ZYFkRQ3Bg4JBTvXaqy2se2bXkRopH3Hi
dl90w18ZIe+TRbmpZsLkxTGaSIBzc9Ql6z0rUOqc3ZzLEhyd29nGGYBLgHUZU0BkoENP220SYHG0
Lx5sgEX+Y6BPiuxJ59QeEN7PZwaHc5nMsZUbdoHOPniTLTF4YSzuxsUp3RWIo89AfwaPKJPDandd
wtecaJKveg+MjJg6sjUlpvxkniG9vRwynBYf+afxsl6V9Vrgh/m8jtUz/XfUF4GQt+qxQM87k61L
5mN8lJ97LrA3Tu7kIR9ElDgBIBltCrybZ7wqUDLZZNd2jnJAaJGQo2bRB6FFEryOFuMlonh4OWmj
0BRsbS8h1HaOvErpmfWMRbXjSvt+hRGkhZfdPbN+VGOcm48IwmvAaBOlZ3QanJApNpmSi94lthOi
lgaQz9IfrR5jZp9O8ibobrW5mgBDknGzKMGNEt+IziunmzQT7jdC0rb3andERsGcKKt0OvoEM+Rn
03h2G+uLbGqsirfhj7m4j/l/s2zKIQs6QHlSVspsIH2OvNdCmalh4QdfF7/ygUV6gzGhzJCrGvDj
W6V0Li0yLbD36XlWb0dznkRDLI5JaReUZVBXb0NEnJvdrM8bjg2cTDisOLMUzstK4NdZ/ek6zZxT
O5xQvPzidxMVU9ft6/kFvAhrkDxpdYrl5vv0Et7XVAajCw0EBcYTjuCJ9nuLAF+GFIeDfwOX78rT
ugxKKTQ5m7CEZ9YjTPfGj8rDtajAxVVJe6AiwZNToueKExB1iMHVFXzJb78aPaBNHqDnAFWwblHv
PTyUOEftAsbAVhiGnuV5h/k0gWYB1jiZdQ6vxMLm+XrdxktawnkS8ASfZ14CyFc0PEB5EiWMbGxw
gTao58LstpUxDPNkwU0GFeZJmBC1Wyq5jF5PlBBJy/p1oDzdUR/RKwH8bun4oqoncbaxuhe+2ln8
dZ71e7ZGpAwA78EZvvjXeb3WxuY2bkOJZxJ8GWgSBnPq81RLxllACSQXa3FhtLNbf1LbeS2H5qYx
tjrEuL6Dvm+zIRkCeehtJWZfDpxhwgmU/aZXuPIP8U1mMlu7Rs4+jQL6YXaFM5r+kKPYD1N5apA6
cr1Gywqj1TZpHR6dcuQKChg4XwnL5zncdjqQ5Wvh3g+Mwu5AuKYZ98uV6DZDWBCWwhEUyPI6lRYa
BuLKXJztj9ihlQH0Lqyt85cYHwiIW5BtFv08oatg2DfWJ71nCR0UA48h0G32dOvLYl+9z/GfMTXp
1JNcURdQOPvz+GTmNntOk12dCSknL99bjNTs+KCHCTY1todpNuGcLdwaz4mnTQig2W8CX9pUce8T
dIIviCqKJYlXMRl/M9IOT5s2Q8hfSUu60VZ+8E1HeLNHQ4gCzm/tS6GUZnbvjnxsisvLZWbahYcY
wosXTrVW5yxZts5LgzZh9pp1KbkgHOmOeNPHI6xNL/WUsP1VeaFUrOI9aFOEENn2EZ+Xir3XnqEC
/ZiJmZW7m+shniICw6DdiqxhU0lfJOq6xpwrf2aBcbOSpcbG2qeDNf5JP/TYMz7hAiZWMQMriW9u
WhxvXjMetePy6ac8QYl2JIbbTnmAqN9W/JlMcYQLNHBCICt4bEjAoFU57w9aBx5uK28CdmQ02F8v
k1czfhBQPRlnXyTpClQZ+PT0qkNoaTztOdNTQJWeqFrZVvZTkx5BV2sjuZ20mIwYixokOkzGkSXF
mgu9e8sf+wr//BczfirT+ZJ9ts9hQ9+jAidnp0xHtOd86rV3vkevWb8ErMTQavpcFlrQcO+gFOsb
EiGPzCp32iwXrDGvQDSLof1pRBRsR0+Hq7KUjo4WPkYXpRVxp/8sKpfNezFe8LwztDCZXMbMUkWr
X3frZn1lJxnAJuN6xezhpCzSgKDSgHnRlw21lNzkTbnu0965l5vH2/U+uwlUf2DYLjcMhW+qJa/V
YvF6hAYdKvtLw4XrTXyE8a5d3+5+n26M3n6wvNHHyle4ix+geRnoubWTjlVeq6VnX6LqwNFDXMlE
knCmPO+8JuynPgXkW8/bNeM3RZs3xbj0Hg82DcauWiYf9Mf6tJlyWIIIsBcj2MJH1qCyce57hoY1
qeAv6UPAw3MoJ0lDFAAg5fjusS4p18q6fIm+sH+nDMI/j37ACT3pxAgMV6vecs3u6GgB4dxDH+Li
NwBICRmSE+RvVfuMQR7GuyGt9RnTkWLMWtucwDZfmIoHSeKzzxcjBjGRDKcHB4x1PL5dvWEk6SLh
uZpkNTOqj7kkYGB3asnSPjrcpEuI9p4KL/kxDIEHkB1jRjMnlWWTrXJwySsnIYCbbOCMnAtjISjn
cOU6Gj/MZa2THPRorAAiAAIbhrEyxjtZFW6B2qbPX4BMWUJddPp4qRyaDxpvJWAJy3r3HKeu4fLV
vCd+0MGgKplR67WsyMNhpXd5vmJSfWmOLERd8aOv7DgwtVkxKSb9R8az18smQyZk6MvAO+le9srh
6nJvDuLN1SdYZRZyKKxkrs/KioPLT8JBeaKdinu6Kezx0rnGzgWu0B2aaG0tDAjMe5rPyUKpRNCr
CbIa6UQiBtHrHF0p/WWKSsGO8i5QMmNmdjzPHxmtJLR47kUZw48vp1ShAOIbsgGj92SexO+jxYhG
6ov1PP2jz0QyMwdVps1scKr8D2sMvK+/nIl+v/0fZyLCVKpEg9O/6QeD8PjHmYhPYUrBfz90s/2F
/jnEnChE++Mzv45EnKH+3dP4NzwxFH789Sz07T5rvyeY5a7sMr0dklT2QbB7B+fE/Bq7eE24pMui
pei2WIcaWpDmXKplft1exK2g7JOCYb5Px7Jk7rI4ym527yl4YIbrnmCfcYCTvErE90TdPyP9uqma
/eh84K06OsTKXqX3sJq2+CQAsGeHR+cT0dJPd3qoJeJLLCaZhx9G4hXM+JPYIieP1yQju1gpATFJ
GSbJ/V17CFabxo6phLd82yJhlaeuzkkkB0O5Akf+wrDk2HmdcPMwApmnhpWzZrR2QwMB5RKsu1cv
ZlxBrhB68uukyTukfTMhJ53/QCrw+lOpWNyM48ihWIunYi2LdnjT7PaHeBJ356V8QoqTg7x54zKQ
u091d3ss2yk4ieHjsI4etjzUFNrPZ5TFm8wj0sW2Oh9jWqHkgrNSmNxsdaqsuww4smWaCzWL8B9+
tfRFs5UlIothsrJxRZiH+r674dx5znHRXDep+D4SIKmRZw70g9Lu8m79rN1X5ZXKW7kW06hTUVxA
Snu0Y1tcee8KsAjcxDiLhfFzfPbS5XkOdj1kIcisy/S5w54B8/hpfZ2d0UIYZ1E/XT/eBra/CJ5V
cO4kxlUWHbhmc75dsbzjVX5huRzZQoATioru3YB4n5uYdDxlzf/Uzb6JXVnwlZtlZlG759GcJ6rg
ZwD4E2fw/RMP06dn8KttxE9DoZucjfo57O+unGInUTkIMpfQD6/cl4L2ue0o5RAnPFBNwMstM0se
HN3XOfaUtWA1/nBNAOxfzKgC5ycCg4lrA78M7052trLOp9GNpjOPiZRu/aMXPFY7zMQSGhA8FxaH
/yboC+JfF7zfb/9rwaMz9hsn8Y/VDnGICQKsd+knFHRYCH8pQExSEWawRJNi+qkbfVvuRBgxjAAw
JDKd/XusY+0/mZt/PW6gT39W8693WUpvJkPWBsqm5rLB25AtKogvb5rYT8aHPsSEAVQhHfE6STwT
1Pi7dqYu2XkeOnKR7dKoU+tcXTxh4B8hP0vzi2qrgkcigNmpTbNr20dlHOJQTsdSY6sbcSAdyb4w
kfiTUyAyY4uueem4myWZFSdjirAaymFHWPQC3rm6eb7CMRhmgckOHRYa32ABl+lCkr/o5oL2sjQF
652VyetHSk0rZ8fk8TZ6rlLcFeU6ob4uazaEcp3+EY0+M3/0We9wOaA5IQZdwCdlPpYH6IIV6cIl
pZafX8YM7lkbMGyroS293/LoMpE5ALFr2/eUY0JyAwqXPsc15pLJ040RhSGj02XrEb7yrxZ15WCM
8zeFjbnxxWzjrpGqX9AZkzosp8EwIsA/zUi4m0nxSltQVct8uxtfIFe+TvBsKiR6w0vSz+S1v15W
Dd0Pn3JNANXYGFlsP2mfy8a48q79KiGtNSPLUjP5vT9Y6j44U83kFeGli9dyhMi797ibKndfzvYp
B9gu0KWpdFuqT7AL9OiSXTrK9TwhinbzYhQu+3Vx6sp6buQi1OKBYzw2Js93nTOJtdCGuJNOmIf6
I2nXtTPz6vJ3hExAhod9MwoPjPcYG53uXi5BceF4QteopXyqjD2ozxsmxTLVdpNLw1EiiXFXUwTc
Tjm21wE61utdWZ1F98WvGomLSc2LWjb7JTHunKJ0c8It30284Nfkn25hlpGXpQGE/L/cIawYzAV/
d4dQc/b99r+WLRRoJpeS9O/91fd92uBmMwSWoZ8GkT/NITUCmzDcJcrR/iVr/1q5NFKc1K2TlNcG
vPvfsYewRv11u4ao/sdd5/78eeVqKr3uhbNwC54UNszNeczEf5Mf98/n8BK9MJTfa0vRtC6Ty0RH
kG2CekjzOrxlR1Ks2RmZVVR/IcsyOsShmhzru4MNur0uFAZhlx/aUlu2Ob0qAuK2MySQ/Es1Scxl
mdtpdO21oa7FrIiFzvmOGYIV8nDunoaJWeGoTeeKJB3isDmNZo8dat+Vqf99uA+I4+IHpurLRAXr
QlXPC/0xrPs3fQ7N9DLn80Jqq/PHzsj8nqoqw+tfDu/jVEDuyaMRWyD97F2widbTPGH05d/vIRvC
Z0UbvZvNk0M277CYVtS94BdF52gxRB9eCNXI0igvZMJe7MK8RnB0GLnlh5DY3QgO3k7J8afYFUfw
3HldpoC5CpLbdDBQRFVsO8HJ01B7Lh+onZBNcN+OEBbghQzGZ5ghmk0pOQ2c58LNMdmqyEbEucH6
+Td/s0mscps+dor/MOe3J78clYpI2CIP6asAUdC3bipZfILmj/pHDkoDoy/0i0F4jK5++VOlKf0u
GHqeDIoshhluTn5imG0OgcSP3uavgmr64G05ue8RhEip3/ajA+lGJKIOdgFNTPPq674vttrc5cOE
dPw8VJetw+807LOQ7iK8exsR08gC6at3lQ9qjMRyqpGkAdseH0dcZHpae0Qa44LHmPWR3VkGW4iN
dOo8mUGeydg4DCwbEoFEgaPbhLkllj4VOfjYHcHNR5cVTxg0XHIkNLJARcmIEAbyNUApwDXNYf7S
Rk8mnOk0YUu/MN3m9NilJPrc4/pYh0UNiU09XIvTQzqmwom/L+ko3e2hRSVEldN1l8JVMWU8IVlQ
PZm4pnQ39zqZG2pYhBOR0oq0IB4ifqCD0VqjMGi0qk9PvKHERvEASceYhmcwCv17k0Q5l0MUhnx5
hcJy9eQRxvu3ZG4griv6Un3PpoLo8jk6Q9qd6ZCsa21uz7+TAflWbk/P+pAmLPw7vRuYYqSdMhSI
VtSiaM598XGJMlcJkRFPwsIYU6paBnF6YtaLJTtdrlM3Og7hGeEy/BrhKSKbSFE+05ZwLHj2NM4I
J5JLQyy7hZ58DW01OIxwai6vayqQuhd7EWisd+vlx0FC4zvglqVSRyi/6ot9saUz3nlliKaO/qrY
sQN7mMJKimLBMrmy9TPM39f5bS4WM8LK6noIhY+gU3Xuzn2lmEBxLdXesLVBnQ6un4jVV1SGzhkF
NO1BVHKVoJomxAcg/dQT7OPiheKI2tVr+kwvbzE9Yy4rwJCy0AMlpjlQyHaPfJtGtRJAJTjPhRNZ
CqeXPBagNJKAx16DyxuMJyXM7qHxWqXC/rYbot96kDVLE3v+XAU3oRHnJlswNx8+qfHbiUjQP3vL
r1EbwtQTMj/lS/9ry/8XDw/+xD/f/te1k0yRrMCGFAeLJJemPzb98AwgsirUXUOkHDSOP236udiy
6xeGFnlQq98tPBSRDv+hYV77SUH4G0oHLdv/4dL5657rg7rz3UXeUGJctXemvleXIIL78PSQYU3K
axuLw+iDIoHe4v1h+vd0i4W5N74AD9LHSFvgJo4O/YZO6xk+PtWrFtKRGQnlgM0MwJw46TbdgCxg
YsK2rlzJDJqoBnFjIId6mO9GJFJO2H+vARc+kG/pRLk58micIDfTOAQ2KqcDJHo1mFt4grOtp9fJ
XIlXpzpR7dyeBtMLFhCM4ucVqDck6dbLJ5dPDIvKu045qErzz90aDDjsr0PsmDQ9UTaf2DfeGpYt
lkyCYDJaI7zLb0CT8bhJyWdaTDP1UL7ccxFc5IAP4rhDMimd83VyzsZZMeWtjP3NnBW36HKkstu9
OwtYzclSvyv2hdHNhSAigs0lZJkHwA4T9mWLQijrzDFYtpGCDtnjTY06ISC0CC5SWyl8osU6P66S
fVfszvkVRDIz5ympRW0UJfdPsooS5Fp1AdWVIw6E5jMN98wSMZXqk7r21Ys9ktZ5O8YOeI/HGR19
sNS1lbpQQ3zbmvsPf42DYcVNQde8qf93nx6K53/wdqBHfr/9t9c4bQiE+IAwDvbpb94OXuREM6i1
V5WhHnhQEr+d7DWo7Nwd9Sc0ljXl1/6Y78NyRPDkp1qg/Z39sab8xxf5H3cdlwcrzfcX+eNeoz70
OLQYXROPP1xKO/WeR9Xak2f9f9yd2VLbaNe2T+hTleZhV5MtzzYeMDsqg8GWJ8ma5aP/r4d0d6C7
/34ru6mQhAAOBqT1rHWvewgAL0cGAjyhwKq8rqeOdW2sLWO8EVmgrYQvH2ot5+m6Jqq3wg6cFHds
xOHHfujVItaWSrbt5L7Gev057klvxnM5yiK7p0OJUKBKifxeB7mHyB8imZSMIZrOo8crS2EIy/qH
e1eAmHCZWJyknlECbZ7PeD/ZYxtmLw93/HOKYBAChxtvH5G8lWc4LTJJVid3RnMwqjTGSdIVKpqX
wzAjXGDGJFtN2M/W8iZLgjzxIfNms1fegjNH2rvf6IV7uhJdtvk+2/NOEW2iU7dAL47H4Z39vSBS
sdZBAAHlow/1C0CE6OElwbTif6kjsemXFJZOcRCPr9dATSJNGYm3AA6jiwlyxz2zPiq1CX/lEoG2
xBiFBegEuam8kpF4Powf81vvGrNyVQY3KSz04A3AU2oDvQ11XEwW2LnB8UBBfOVGRy0HiKeTBY4X
TL0U2/i78N140YbNuy7ydWk3Mz99ObSRSFrF2ItfWFS+oH95IQ9ql2N10VcmufjuxRXu72N93+An
TaC0hYDR5c2nV+aC0PTpxp7yjQWBpHuGgKfubkADj1f+VG/ilR9vieVZvovt1+wW1HcCP+3XkzVM
WyZ3j7XW8PZYxIiijfFNIfb5Na3HGsRz1o3eydmCXJRsYFF/3BanZm1xItDB2slbIfVZocUgMrNz
D/nRGfv4lMFfkCbrw7a0t/jml31F7x3x8NbHD1qwMRx90jJuSwsP78wONRw3Z9bkSJQeOnjgB5nF
XKcMK4igbc8oJ6zpBjd3NNqpYX33UiNIqsHZ7ncY37AWPAbOuX8BqgFHDQUXSLyRce5TGdkh9CfQ
3sJm8DgRYYA1dKHzkkyM+K1cE/sJAPZcrkcbGIOsxSseySBQ+aNREAxQ4QiL4C2y7c5vRhmH0sGz
w9xdbYOt5t0J4Btk7j2CFLm/j+6RxAEkGtjR4Gm72RL7B2KLmSs5nrzW2dEDlia6gdME2MfHAs18
s/indu6r5QCrwgA9L/+DzOUUyGG9buVx0g6tXgF7lAgShj6PpWKr9PTn0+5M5u5lYOU814ZsXazE
EI+jxEQc7MrYkwAVn99tcr+RSSVEibU7vkVogaIt2Ssdy9WaFuIepfEjrD8YuA7xAFMtklOT42h+
aUmGHcjxsqn3d/0yL1PsmhFCIZlytwoYED4bforhJSMtcbrx5KZGhsJebybbwOFuBjmjwGkyw9cM
kXDJfA8kqU5ivlryuSky6cCgHJnH8IYjml8qoVpYC8lAhlu8eJYddPXEnmjt1mB+c0a4NExZl9rE
SBJh2Z3RhdkEeWltP06D/2sPnXXpLAb70lo6We+k7CDM0j4XbwTBBoq3ylxALMl972Y77IRgqSQL
Pnuxy6MWK9nzqroiNkNgAM3qskw3N2yfLpHOlEIEM124p03AswJoVuqHaLUmyNMyBBw7JlEIokef
FxtnFzRQhR0m5gASl4VYv28/p5A1TVwjD9guwRGBwwLK5kEf25nhRenrYebiQR3SIXUHrs50qEXw
TTqMh5LZKdaD632KxGTSOoiCeVie/DAC/n2DUgzQfoiRqPUVjun/xvz5gL+DZ+b3x39pDkDwQbpw
FmBEkDnm/5wAgP0RpLLI/CMdFv78l+YA1T8EUzIOcQ+Aqf+1OTBs9FbYSf66/h8I718ngD+/dNzV
vjcHyuV0MpJrjYv03QPHdirvYg7Qx2iwoc6MoZcNIQsHY0y4Dv0mMsBOYSCGVJJ3YLs3zlc8yd+k
eMqHEdXwI0zBbnZA4RkZSsiVEA5FLZ7ESoCz4rkXaxPjBOp18rJXa0Fhp0d30kfPmdyGVcFuC8uM
2d09DKveBagHUehK3lpQCmY1jPUkulJocW+nVlIqMDHKPVRJfVTYUnCHOkAaWd2nMT/gtmQ92zTh
ySpBmJNjmXvW8LPfwDaMGqFDrAvPWggZ00KotTKOBlklqCTCw7mckUVYP5pxSVCRNcgTgHA1E+Yi
ab6MIUxS72AqEmOtbZHkELVSYBV41tedZnpNPs5Yddh91WDa7x3pgo7T2hxRUbLbiHhIWFqXqIX/
YLhpkPYrx/Tv2DxhuEZlGVZu+hp751t0f4WxSe9uT0ysWy4g89iAXL3z4qRD/vZIs3mr1s6bPoDG
Ca81J+bKcvMjHB5MrIFAL9Kg9rGlZyBxLWznaEQgsZNcODvNELfC68QcRfVpCdkSIKwSpHbkVZi1
Yb2iBfak6DNokLFE8qpCq9D5F6nPPKETsy5d+yKViX852oTL43YQ7zno+HBZ87baskIpxFty4ZZ/
Ov3usk3sh7A1RBb+aYf0n7VF/bfB4/vjv9QWEb8CYMGh9MP56M/awuCBYb0DLM8tDVDATPKttlA+
VHxswTvM74OHydbTVgil+BFW8SvogizQg79zys2/njp2Jt9rS2WmB6U8IxDS1UExhOZZF31ndoYi
No91bZLfLk/5SI4XWbUgaQx+9Ljxxe8kJlhhdHoEn+Y/NnN+MU7BgZ0JjkIOHCcWYkK+SewncUh3
iTcYLzYaZo5CJBboKxuafx1JBD0PTGJufXjNK2ToDyil7M64AQl8YM4mB0mTI+EWNGJQBxCwsskd
JeRlc82mvIVhXW7P/v3w/MDBhGqHns8UbGPsVzmKiTRi2HaqsZPMSkgNEOywFtrSUD1C0sq61Bd3
hyI4d9r2fHlmeYVkzkpmrAuTxRg+qPSooUL4SuMG173yux/BoGFI3oSBssld8N+3yb+s3bnBvj7+
y23CVY3Rzg/IzPoOwgGxkVxoaH/EEH69TYg65L4yzT/9Rr/M56bO+Uuv8Icw7xduE8Qa/3ab/PXU
2cB9v02sa+NcZZNji+sBgrlpe4LtDP60OGvzAonEQUSTKeKOCMnnZIonfYz28rZs/fy84uKEax0/
phZR7XfvJk+MT/b1dcKHnVDcYSJYPvNOM5vw/4jjnKHyMjjNGown5adDCl0dPytE0ywb+gmX9p2z
vWl7igRHlZM+CeuNFDhB1i+hpZjEedYcmM+H9wSJQcrH2umqIK8AXxmWZ8eMzT9U8M0d0p01cSbc
dwQuJaw4xunR8pBTZ5N6d9hmi+usGxXgg5zmkxZu9sXtHOB679SXR+bs3en8Rx+vCrHgEXZlTlC9
HEPsDjBRPOHJyf3+wBgmc99rVZrgd1UzTVXafQw2l1yPW7y7unJ2gtP/4GCPA9bHsuUmQrhrLjSO
/5o2wIosEexEa3CnThxpFY4ri7YhJruJJsKeQIlQ6mVmjU7XMB0/+ih8mbiPnknfn5Av9wjVAX6D
GECsDSC2x/a4kiIpwta410S720S1iCdtguvQntj0ORQSvBDMRfpKmKFOJ0SJOLGKdyuyG5Tg/9KG
QyS5dXXf3Goxeghm2wu0BnVbw7hyemTMZTN++vpHtW6smumPZEbEi5zK/HQpLKVxRGqAybGfkGCB
mg+DfgTKRTJl7b7ns5EdczJmGK4hl+MHdptglYa5GgAnYykSPMLpBzrp6nUA8CJ57ZpvJ6GsxFEh
McMTLryIFgCnxos15PzvZROIYV66raH6Plkm0oWTm86g6SuB4f3miCOGL+DrYg0uTsf/rmic0f8Y
Kr4//ktFw0NGs5GFqbYQZ38bKmQZtRg5cn941P8895ENmFgrokITouHvWwVL18ms4bl+OkD8CuCo
/zvg+NczZ/z5XtBqtaitssQluZNPW8AAtS7GXXDak05ecaPuHbgkscetqMysU4C89ID0pnyxAy1C
T4DXEwdn1+e63huzYlJHYTxIrgMphRwyvM0QFxcQjCbXRblsdqf9ZUafeaOwHMfH2wKAvEl9WuZJ
RvlBEk8pkg6ZiFqkg5YlJvHVjZJ1pHRB/dkpsCGNmpv3OII+HMRBtbknoQGBnuJXs3QUHytKYl8W
7n9nCqV0Y4+xIujE52vLIv0jWfA1mIMs6qqF+XihILfZljpLc82npaozFZGCnG15D0+CyEdGE63b
WOUfI9NtyQB1nVyrVyx02izgT6oaaNXh/R0QLNvkrw5CEMTGkMtxJ44O7/pMlkRzwwdhyIBcwV6a
e+5n+E978s6FqIr9By9k68Dq1OsgZx+BcEG0RT5tEkR0lsjDtp/j+ENozXu8fEeEJeLdJwvnCsYD
5yiOyiENEiOO08Ms8G732VJQGSth5fjjX/hgOBUTTkI+xeio7tijUOFpwvDMoOzzyuXGXn7oTNRk
zfAHGMMGusHuayR0ZR1DB1mZHGqCOXX7/Hmf++hPUtnD/lIGN4axtOjIdfdS3MSu6/Y52dlz+Fd4
tk3tuT1PJv4t6j6kaYa2EPVIhJ91X6iaFF8HDEWftMIwM3BCnbeZyNhEnkgxuU+EUhDr6sllZg6K
HSAMfkBsmhinhDEQYN36sGB1qj3rg9PSeANsIpbgvCPvF59rdSBMe8fwjoDTZ/xYuwGBM9Uikadc
FmzLrDfSCiGFMUI7RH3auCYcy/6DxLK9fRmUyizFsPrmRCps+dB6Fts26a1YX5b64LBQB7coH2WM
dLdojE3/iGZAkVwH4LlQxqon88Rvy7s1PORrJjnp7bQ/FG8ZKis82MZKmEUCb+fWQyZ9gwtv+xxU
QoLYV/w2MkZGP5sWq6X2epsqQxTruGoIeP7l5VQGTOUnnzhhwFEun5WYmK2FUe/pCFp8n9LuMs06
uBhteXtK2iY6pk3vWuYDNT94FqI9ja/frnpcX3cwKxtqbB2P5MtLurRkKDYwQOrqMtbvPIv0Q+T/
Il0nCbgyVU7t8KSByelMjnzb8GIRmnQcPhtIwPFTw0BdZphccPxx4eMFWjGj/85HDB0qfg4Yi5HC
S7Du/zpi+IDvR8w/Hv/liNGw0jcV3fo8Sb5YAonZ0iTtBKP9z8Pn2+baVkkE4zAhshOwi3f9bJpt
uGnkhzsEHuJo+Wu+lfo/SV9fn7r+d99K7ZKnx9gBt8r0NYFS2SxZ6CR8zcgDpa3tUXzMek59zJNd
Ke1ogCkyDtGbnygV6aBHaI/UqXwjmqbz6EcTfd9Rspu1mDID6UhOIXpZXpjqyhmT5iPBVps2qMXW
oA9caz3rV1gvwxK+xe7CmiKjNNu+3A7g38OdT1a24cUcHvC/Bo+BObXmjxxakT1NI23AcItDF31z
zs6jHJYnvA7jhdq4JdZe1UddThhzqaYW6+0FeyaKljSVpkdkcBarJcs13DGA0XP6wUHqG2FShJUR
puUrgJDfBGgvQy3Mlnd79DbbaBNkBX0HHfIi7ysLYV0R38VQW+6gGl28wZan0yAvEvoo+F/8vdtu
QbiBvLSPZNUakdiwP9wMghHGhQsjHRI3umfllzAPC/Nw+OtIdGcowYggBbp7RwSabwqnd1w1pC26
N5rVMzZD71uoEihOUQyzXViI7vu4oqGMA2KCsUgwF7dbMJnsdkhhg3MoD69T9fUpX6WEBcRDUotZ
lOihyGbCBufKA7DF2WKD6/TaIADUihSGEOe13uW7BnO3eJV0w9Oi84WyqsjHLTYQcgyYNjMGchiI
9HMF3ZWFf/JhlkaW4ZFA3rRv9hEBlgAA6C5O5VRAnZj60PriF9WuuOSMkPTHFCRUE2hXKzwwEh8I
lF6AAE0Ro3npj0sS9mb5MpSJvwMMxIKUGHnYYWwXg7YPYXCcbwidxWWKK1C7v1gsFGbo80jl7Dfl
BE9h6MkPsqk/OQEGMwtP4nAZ0+YU5zmmQ/YEtyFeBaDjifKnZB8DcLr0lT/YiXmMFdrsQVbkqScr
Kz7mmI5+/4oJCYDoREuQ9/+7Kf8H0v+j7Hx5/NeKKTuYMsDQ+cOT5wsax1sJTPmXnlzGDZ289E+K
rOAH/ayXQgJFzSR78keoya+ADKbA2r5jcV+fuC04RV9JAPfUkaw6FlicNng5StMuIXfgVvpd/pbg
smWlRevKRqjCIuG8VaQaMen0UvWaB434NFa2pm/O9KfHpO3TReabZKVhXqNgqCD+NJQV5zGW34gd
T8gD4ncbscCFdSvr2yY3wKtxinLvVDeWsfKRpI6xcA9T6bPpHD9N1URGM9yarHq1NZbw4l4t11Kv
ybbEKOsF/jjYz/b0T5Ns5HrEWJTD9vFKjed/VmNUhuz10VEWvjDSxjgCYv2hh03PypyZEZ0uAqIi
FHY+lc/qc3SeOb1iKfv3ZbJvcEDEoKaj2WNnmM2KkUb6m+Gl/gWRIR1KX7gKOEt1MsTHKyyCSwRF
feBML9FtlAO2R0LMiKvhyAyKPka1Y1zIxuRDk3NOYjzG5k6PBSgzCIlIL9LYmiuD+wgf8RHpG4vL
Aq8Y1rt9wgaKxG+Wdj8fwOfLvDRklPYND5gkEtvg++jxgUdFaYRMJ1oH3d+9ca5BKrXRVgh7m3KX
Lln9NlG+IGNhiPM3K4jYs4P7a7oBsd/jowh9ke0I2V4EoDDUSDsKL3zPyX0DmYjT8soiwV5TKthr
0OdLRqjNIB2dUJxZwUPbVI9XGuSLMnP21Mpju8suBEnQKYN5QkEC19iDDsQe09dMHe/nlCyGvePK
Dhyqe+db0c1jkySlVfC7VyJMFckzwo9LNDD/WYkE7f2fvdu3x3+tRFCRvgTL/bVzpHfDsFYh2PYT
7xSZtl/xAeJsAf5/NHbf9gLwE2EkQR76Yx35C7VIfI5/KUV/PnN8bb6XIv3maOX50uIbFruGNqIB
Y+WtfnCaAkzyQqcmtUMWVey5GMo4GMFDmaV4/cJx+gh5V15E4KR2OgTwAvRkI8cCncMdshELxLq/
oHUjiYA+yuCip2kjalql0rDWpFyx4uTfjpjtgBwCYVpL2yP01ef9YWsXUUoGXgGRaNLRaOT6Mn08
We2qlad6iMk+4S7XWTaJn7NseB9q9ID1GuoeiFreDgS4QZ9I+2CWM24vVeRTezHdpB2wJfu9L3jh
lCeExFyb4qz7rwteFzqOv1/wf3v8zwuesYJd+l+y4J94GBe8SmCYwjHKu8XY8e2Ch16LWu+H79Lf
hhWWAg50YEYrgZX9wgWPDeC/XPF/PnXuPQEFfj18z7LRxmedUFWuSNRw5IH0yucS/5qu105JykEC
L+h3hC+iF7bHuE2Mct/EpAMG3JjAxrAbCMm8RNRz50Etk3v12zGy54arY3TZgQZYeF2kbnTkTKzd
pYCnMWrxtL5Ey84Qz2j/KhPsC6yDkXGHjXEZmmOlDZH5gr0dfAzxYchvV4Wv90+DxN83wUuJB1Ql
jTKfsKUnP/cxbXq5+Tc/XFThYll4r1OV/xJUjg94Po7KN7z4B/Bz8rf1fC4zESB9NbwVhF1XPnv9
4YdwyBG/+djwjvJ/TBAUUjjUq0NArixi/cATQpnaY+JHN83o4SqRycJw9Zjaq25eEY1UufOP2wCn
B5UnesCIOA2OEPFSN+RAIz8MTypt2W4ZbYqh4R97hBDxBds9jbhjTEwIXDqBFDYuuoMUp2eh36ug
NnoZTMfDpYdEJZ/KkLvQ1VweY+dMJMC4lrda89JN5bufPj96eGT7Oi4kSHv6Rp8wAa2Z3XOCHQFX
puKpgM5AfD5jqF0O472DNkRsKawJHdRWnwHgzUDBBJA3kwJcYCOl3RygiV0gEkx0yW3l2UHbPlj1
AKRE3WmCDcl57LC68Ip0JAUPrN8hYl1eL3V49eQ0PPfsmQrtYWHiptVAawAAxISJkLb46XIGOMPn
oMKzBpq2HBghgdNSNr3jW/MA+NON4MoOFrMcT6dOJkt1pjYXFxtHG4KBCqXYCiFZsxyK9/H+clra
frYBIULfqOLaeMAwRt3i/1Tf+tc6ipcdNBF+5lkADJnXhDCFCk7dFvhlLA/jUd6/6sh1eFAkonXb
R3DY3uoFaWPVKK8XRr4mbztOgbrmYsarTgvl4bXSk7DuWKGtIS/SvHjdc8H3ZppZNBMcJq60REvC
EkUJIWJOuiPaE9ikFGbRkYyuyfSKWQUrKiau9k3RUG4EMQSzdlXr6/LqJWbYrDu9Z0TQ05Wh6eDo
z6W6N3yniS6XGfxM+KZkIa/YNYu5dSvkJvkC3hRmQH43QkpWs7ZaMfzCzDNoT/HTwPtj/oAgj8r8
qRx37tN+v7YHcnA/Pxf1q9Q+n5QXo9ymw+T+ZFV9KXvBs8UXyxr55WIWYTu+DeDC9VRk3ObwNsCU
atAS/dvOlANkluA+VZvw8KZLS/7OPPvt4tmT46p42lfu733OkKvCDIZ9vyqLdep/nTOy9g/ChZiU
vj3+5zlDzhROr7oilCKfVn1fRzyHd2joNmRhQvHtnNFMk94JkM4Wz+nrkMcnQsUNL8sCwePg+IVz
Rv3/gGJ/PvUfxhZfQgHOxSMurJbV4XVxTXsyOUn9kni6eNVIT9J59fDN3mVWZMOG7fJZiZqd/dHh
OoXG0AOqjQNQBeNh+MWucEjXi6eO/n4DYEEIkS0fTYXhs35/ya/QFrXofBpak0XDvSd+gxTD1WYE
E3CX4GZYC32rEPz9GD1G2QxU2GYNEuKTN2jW5gDv/S6Qg3ZkPMK8GN9ZSCdeWeKXuoiReUDuJrOw
9twNBpX8qnCNmBTLfGI+wmyRllF3GcmjKnJuEMFO/TNkZljlAFSsX29PeO/7Dg52exOZSKQSWLl+
BOww67UaHvZIM1SayMCcc2WIGCgjQAe31ac42Rg9WNhXNSyWvB93tNYvN/HsYYxNZQgF1o7IgsUP
RuuB/V3d3kYn4jAoz0xLJFIpHYK5Ewnhymw3CDCLAFwTlWmv6s82bnPygh3SAvOwtA9MP/mMAsiI
y10Iw37h6wM7OmriHVkrHc5Z7E5x/Xwb3T7gvt0IhxIeoErvNMHsX/A1AbBu2hyCltCAlJOi+gCP
g0diEWoPlFgM78CK7LtorxEo5iP4+HN5gMZVejLnN1YLbejwswLvYt99I27cR+Vn+QZM0VPvd64e
CIwBZAi3I0+E5Lj/rB7KZ6DS9y71H4//WT1s8CHVhv3ww7zma5dKOi3YOJb56DM+S9LPsczSsZXG
DMcwBNuL3vELRKTAOqVwGNhya8ovOUDoJvvmv81lX546eNTfIKKjdU6Kg4qOOlnTi+Zu+tGgLcZi
7dFvDLd+a/C2+Shy9/pR0n0+SG/t5jg3jeN3/YwFpZX4Z18dyy852i06LQzmLa71DCTBmGVCGdnT
ouu4jFEUB+X9Sd7CUjzvjsv71T8uUU365px2NuTWpr8lFVQZZdlY7R2jY3ReX6c8k/RDxQ9G6Dsr
ntlTJ6xwLfcGVuOMnbtPnLmkjHiXLo2KIGVcZOFM7A6bvGLRjGWyRVNPUE3RnRFO65flk3YPeOmM
Jyx1roNm9SlPxg4PE89pFqIFDY3Rte+EMnzHgIxQCUQktNfXwCDre7ks0F3Ukte9N2NneCa0o4dZ
fTXBng9oe30m3TXrWWGzOpCFbYVl83zDN39c75OspwbHm1ctmglbztoYVQus6Wnbq/UjOve1UXfz
z1mvQB/XjMxdOQOjS6qlYi6vziLPegaEkAj7twfrZU9ZJBRp1HI+Zgx9rBVwp3NyT4bjSjbJMWys
4KT17WJ6gf52ZIV3sEZOANG1HbQaEQU67m/oKK6n3j1+f0DtISmKP7J5vJFWNHJk3JJrq9+giPQf
spdBw1eF3TeOgmfv1rfVidr0smN46NVqH4rbKB7Fic8TO6ZwUIIjAXSQcB5UWnsEMhdYXuJZq8sQ
s1Oq/kB7OUSEJOOv4QovMSHZVrD4Idn8mmJmjXZbd52x/dS9SS8yZrLsZh8RUl5eP3LpkHQ3L8gc
61zDEBlQIvbpsqYz5C2iP7z2MudJwRjToIAaJJ7f3CSy5vGravae6l6L3fY7DnOHN+PgSXhsgvYd
3foF67M0LKYo5/kIwp1SOj6Yhb0Tpb2DT3B3y/eCLnaobmpyYIc3TOdIKmG2QzoseTlOaJt+8vRx
nEvwhPJebIyd07BCnkvcFpTnxk3Icnn4Ej9n/wyqqIY8DD3v0U0zH53Eeapu8hVGZmo5tJq+Zgd8
8gH8A31zdJ+uT3dMoO4DdZicQgFRXs7urXXVTVv5no230ZSkcp4QfgVoqu/WoO4GehIW8RaHI6LP
j4iOxSs8CQlSd8nXNDhcxwn6b4mMqkvq9Zt+DHBB+iomQpxP7D5wQRkWGyjKw6OwU92bZBqqUK5c
RXM5/bJ4gVWbNOpXbjZ+2vetqH8IG3eejY9zeQLYnHu27R4+hO0tA8aHsGSAncyS5z4k513d/NbH
DhJiR8PoRzEh7P4v+qP2D3BESJC/Pf7nseMIuAXrf1PWvpOFBBpo4uP/JzZCZ/rz2OGwwnIIiSKm
1cKj4+uxI9IFWHNg/gFg+EubXEP+l2Pny1NnsfIdHGnMeyLdFMCRwy5BPIgF6oQQDoVxPSMhShh3
PJ45UqziGceEIjhMWlSFZk95a6XwGNVhM+AVA2JBwO0P854Pl2+sG52VJiMYI6/DWJAGEmHLkWYz
0xweMEGw1FED32NefVw/7kz6LA5IWIddcdlr7DdparGvBmhHXwxx4zmLQB0njdy3e4UNBYfolHJh
2bDmgVIuY+ZCYPjd/CKyEHeJ6cpgCS9t3+xIeE78Odu3e9A+C5kl5Eik1mYPncIErgru9+awpoh5
xa6MaoWD1OBeMjfV1Yzqx8Mrl+/sUKLF56IQDqbpz9DEgSZA4Vm8u723RVS774urlw/f3xfM/QSI
EiJ6cKexf/L553mFxyWWDuxnpOD0IEUahpC+jZEn1n1rokru4kxSgVSFdPR4S0jXT/+K6R2TAaRj
1IM6LFYGcSWkBCK/PE4xfztUvghKR2vgs8W8997e6dvvcI4YAEYtiTGC/DHEBFUkmx/bqdQCSLjW
6ta/w0WaOYtsQzMNeKIHdu84i+caLrbTJf8H9JwHXBVkjRirrGpwVDd90/1eTCqYiafKksHgrfBd
fWpBVeIXfqTUt3d8SW/h5akg1/SOSZR7xUTWRq3JHICcw1U2Ct4c/Bg8HZ3DNHxt/eXRT+8YML3f
3AVmeDjQKuhPTQyZHq/3noKDydtj03ojU1+0p439hONJoPVarzg8XXARET7YTmAFRvAgD8LIBK9V
EM6lgB8YKo2efui17Js2INGsd12Ccu6nnkNqpGDjsPM1uO7EZgvZN6lblceK12h20uOFJYtRzy+n
iRo2vprP7Xh62CezOJ7a7iVfo0LnUynK6kw8Lu/mP+DlLu0SyvN5ziad3coDrJtl8KmH+mL8YN9G
elfG9g1IBAZ6zUbOmCEyYWfHnu4RvycPvhk9s1uwHNI/18RdOmADpKaD4+q+wbqj6bfTwxoluR/f
tmeW8Xn/CCySTg28XklcV9gc2ph/6ikpHPpHZ7+qGWrErPYu8nRCnLaFLSviEIT1MJXSc9TqE7kY
areFngUCcr9vT9IlcOq5JX2k+IuegO4w5AwZYx4zMTxxwiDX9bDHINjt5eXs7j883GR4457QUXff
uPvrMEMvZ/lgQbzjOEYchAeyz0KdIRIX9MwD1QKWLPLeIbxO0Q2tsDllVXUIMWT3JB7sfeDl0jv+
3n4YGlspRGvspcVy+n8cRrhb/AtS//3xPw8jgH/UZkjXFBisOofBTwTFNhV0MpbOCQhoz0Lsy2GE
yRRSegspHIfj99WUJrzxVFXRiUX7NaQe441/zEBfvnSeBF/ZV6T+YGby/aKgle88SduX2NSeRs4h
SOaUlMu09tOd9nycjQ3+ADVeCu6gPaBkEUCoBzokj0f06EPCb2bVOJvewixUUHm2WmBe9sYDbTM0
Ocikl97xrW0mCSD42bXC89DOPeHSfJU070obT116I8m2Rb9i+KcOfPr1WA3NJrjlIBxuTgIuFhtE
6Nj+EU80oq3AFcpliqvauoIx20bWUbiAy3yu7PU6v4jC6pYRqtNAp8vGfPMcpoQeDEp8lOnC1aeN
tSpFYOz9rZTnRhskAKsDirazSp+7vTY2aNvxPV3o/g3CKP4gaFfxMZaPaz3p8crpNR6JZBx1Zsk7
eXbanDbq/spQhxFvWCST06usoCc8wAfd8CApDfCNM2QvxedKjZTFbRjj3lvdvBOULLcQ7HJXxT/w
TNxZ7c8S/EKaF2el3/uP61DFkWB1KAa6uTo7ruAEqEueGPx77KdWecZU0kJinZzvz7l+wgiqxise
UTz987xNA8M/+B/Hbt5dloOBuWFQcZ8yigP2hWFhA9v4NNfQaGDtZ1jYf+hG70YiW8LEY2ORt8aS
yyEgnHDk86lPOOstxUxsIY2BhxgVtUfAX3odlnZwDKRI3pDoePAYC3zkij1Fd8teZ62uenCIKiR3
h8DKPBYvU2LBvTXEHsg7GRagMAqIgu09VvGmMfqHPKgGaAz2aR06GAueZojtsO8h0vNq9E4rp44O
woTpmHqn99O7ZHjVEVs8omIXR12kfRd8evPNid8VLJ3vS4CkImTPAZw1QMzsnT704fEeEuUoyAzH
6NoQnzwgZflsDOW5gjsU8s3sENRmH0VDp0Up1LSrcFzAp/1ouFTQk7B2QXCvei2oweqsbPnyzxOn
ZTqZy7ht5a6jL2wDh3NXLxZt6I8JcnAtDF5YlJ56oGXJq1VFeP6VaKLITYP2hmr6vuHKuKya12ZT
YlcQ8K01OQF3ghsBC9cGBvBPA7mfv//OAwSoNSInvIYg9+jy/6QTUPm+41b/ePzPmo3SGEmBYRB4
K3CmrzWbA4LdqsYpAa9ABEd+rdnEjIG/y9YnPPV1gBA5ZHgYMXngfMoh8AuoNxD7v9TsL1+6yenw
tWaf77laa61c9xHHOgdmT01hV0lPcBpbFYDowUVSuLLPfZh0V1/aV0VoLTLIRIuTPSAShkiTZJzM
1HD0DvXSaYfQ6qC9pK9guEA6BuEz0NNhJbQ/rlfh+mFiFYJDElcuimVxEU+hkdLo7WVsPN4rrmQ6
XnavY/aB1WF+1Fo3AznWPzTsCItIC8kWubpDU2gKTtFBxY6MTZYJTKIMO5CCWbGx2CvhCB/K64sa
AhdUhigIc7Bc1WdnDB+iZaU3zQgs6xF6qX/EPfTXKb2R8xxfNnxpKJ0/6L9kKKSu9nhKD2GO2rAG
FeaISPoGOcGDYpLUo0aJymVHbttMXquTEp8lflnu1WXrK/JqIfQIp7Y5Teul38GdxPwsGV/K0BnI
nx5KOFakyyISkp9zEuCBhLXGALatL8OONBcHFgICbAathhhEh1rzDRK/56TInoasHe5iqXB/QVnJ
mHboywFxMf37AOsSdnZutqd1zs4omYQaoNthIRdSM9g9s0XwnDeCdYArsU94QHrl+1X4SE2IAEV0
onuo4PLa1cmX92tfQd9OtAQxZJPK9hKiVXaCYq/nrtaF1tt1d39MVXksk2eOWdtO9spRw7f2hmFU
v5opTHoNRswaIBGLw7TOSOVxL2qOkOAMsEWviXbAL97vi8Pp6h/kQEbGh35dCmr9xs5YfkpGWUfe
A5EC8w5BSHQtA6aEG0ozg/1pxVcEbVeL0EpkG6H3sH04cvCVq+StYqpiqSwWx4fV++ydbTCHuhMK
brD0ebiTthdTQ/vMsU7Yxq56nyjQhA1f8/On81pGVCBSkmCP8YDXRLwkLgl6y0gY8ESL9yO7WlY3
Bf0zki6COfl2q549Kl3bL/uF5FqMoG2Onpx5k8iF606ztmcRscJC6elMnsn5mRc+c4gCl6utwlPx
bMHkrV+LJh/ErTW/yWCXiuEb1rBsjKGJfYeeTssacI61lNxtpBLsUlwk8YRMt5Rv/LUaXyadf49u
aA8aAEyEOXq9/82rvcgSZ18gU5b/Z4dOTfxHtf/++J/VnoxPi0actE9h28o58bVDRyDGUPCD3A8G
9bPaOxhZsPpERqYRhUlf/3NLgceVwvaTBxnCn/9Xqr3270TWv546Crjv1V65dg8WN2AX2LxWH84F
syYcgT1MRD/460JE16SEqdK5VuUaU6xcP3KN5B6XhYbYaaDfJAMpHjQ50UcPnB6n1lM8LgLlzRfW
LOb8uHw8a29kfOOaoJvDO1fgja4mOP0/7s5ju3Es27b/8vp4A940Xgee3hupgyFLEABhCZDE178J
ZdUNRUSOvCO6WaGMkqOCpIhz9tl7rblir/0s9sd0n2C9Ret4lDgwSjYzEpS0n/CdlI1gBPFUWpQW
ShKbmQltJXhIQxKaDGWL9Q72LBjHk+bzMyzywwjF0Y4dJweOG5It9yO99rNRsW8/VRQ8b13LDMUt
adMqb2d5XFezx8O73dyC/pgZ0GSihxV3ttDb+espCW4odqLwGg5qjdYvDK9lsWQKaU5kkYity8Y1
yBJDmA4x6wQPtB5aMV4ueXc1kC/r9bSRCPJMvAo5yGGpsUfudeuzV5+r6llKj223Mt91sJFpcAHb
AdKvPDBguF4/+xhCZd98RV9eVoxSyg3L2w7VPLDcsOZMzmJoIUjBdbW+rSui3tqddNCotu9b6fbZ
DO2bdldvmucOZ9LVSY7qRxvkhIVhPBCB9Mb+V1mvn/ZWjxOgJlnXBqRx9xbdmFx6KEVgRWqH7V6v
A501bEaWDutIyQAFDe/9DlyfbZ/0ToOQ0vsVYdKcloBsQ/WNOdmdnk3iyvmBYzwYRrfvOC85Z3He
MXfRj6owTjhbsWDLtP/vZH7SjkEaVCpP8RqnlPJYk+/CW9s+nYWwGlKQun1Cs1um7SaSpNV7Kisi
c197MEpQWAjoPCx3EOiqiE16/8KeydCZYBXMdSn9E1cLUPdyalmfhJ0KUJchu+ApGZTVz+gouuNB
C7OhFeg0OLACxC6Jc0MCzKuWqEmL2NNyXlfP3SV38T1TrIOWzdUh7CUJaIpolebQrJdpBqHLNs/e
HcFU4V5eU9MnZyWWJmp6PIscePy0CrgtauLCjc9v/LCWjJtXPhIxxrgNrcMZuzpKYLEYY5mwME3H
Pr0jbQkbBrmwdi0dq9gJW9Z0mk/0df7V82XqbF0dLFK0O5BCfm1Sf6Uxu8B+/7NMz18uH//v/ww6
Xard31bun2//Y+W2kDNKELctmbJ8mBT/WLktONySSJaABoBgaLv8WLmpwvWhx4+E8rfeCgZj5uA4
mBmFQyH6gzqdCM2/q9P/566zhP+8cmePUo7qFluwSg45uhP4V4P7sx4Bwlu3c012DWNdAc8cRdAD
6+nQadHHg3G43FKOHmUHkLZOCOvVS/hCN0U/3DcgzmqXnHJqPKK+Sga4ggKa28nAG9TYCZevhYOj
YNtLQ7Ti5tKBFMz49K1yCAiAhoeJCMQB5S6O0jmsMkSYgy7SDAaI9eCiAqcg314eKep9jPIIPmS3
3YtERlndc3H3By9XN1Db8jnFnH4kPDKaPz2pdtWodpTOYyhqdzrCltM2XBrheXHeWDiU5XX8EY9P
KMMgk06yoEbtpjgvXNfF4jYRpu8uJ2Lkx7LvXcxQW3k6mWKoQuYkX/rM43yZlLNtPMdq6QljxvJv
zC0TL/fu85P/coUbqoHtb5ugR9+cRjt4oxKeaisPhkqKZ8vtqFXPs/L1DJBvki1gpIzvnFkGf9LZ
I9fd3t5DjiuYOD6u4dDvRwMHhA75Czg7lkc60PTAsUUF0tOgcYbl7KxW+/3kK+4mC1GfCG/lttyC
I1jLnzhqj3ho28+Bzn55oSIfnLaMej+TziFGkz5CtiT1eV8vDQYA54mvuM/4QJy/KJHkjLprtEGD
I/pOx/big3f0B6aToQYCcRJZM4mK3aN9QtsNw4VcURWWE2y0ZkJVyxxcJYRAwf82RAnzRbYMZY4W
ocUvPGvsxWI76u31aJgqsMB3s48AIGKoPfxk25kQaTgwNqdVbyIpnFxmHVGFvGJsdVzYN6/aG/ZR
OpJeZedId1Hlam8VxkQk5s0eQFb70jLfwYq9j7FoDf5jOJCnyeK5i/jwFJrj9oWXNDgaJEXpjvBF
Ya40kzvSvwxrucVwCo0Wm71TzB/7Rt2i6wKrm+q+cQR6KLQOJz++9dY71RcDcSAhMp7KPcDlIQrH
imdRQo+luD4vXDo1N2ZEJNUCu9zce37pKSD4srwSRzZhDXm5NtqLajDKaqwR6lU7WxfpkTcYctlG
p9xPzL1sPN0vLwl8utK91TJwX92rBcBPEPRsY4pAEish/5Qjr2s25rVo0CV6X4U4I91wEw/64C9F
JapJUlCRZYm+AX3d3FSbgr4hPj3OznNJtyufNBDdj9Axq/hy4nC4AVHgPrE2yHvf9+/Cll++w/jj
OhySzm+Y3xh/DCyBOCgO0nnPGfMu+RkHLNwoF45b+AgYRbC+EEopripOTJymZ+YOYzqM4eiL4yGC
fm+924X26bL+wKbHU2brHg8IYUb39G8+f3yNm022lEEjNRAe/kFjOWw8v+5iv93++y6mKjIgnyGi
/stC/G0XGwbkIk0uzUAkxQ/9sYshoJQYBCCUQpM1DA9+nD/4lAYNi28wBtT2n+xiOHN+28W+33XN
+qXbVHPOKRKLHO8oJR+syA4gGuPzSxvPcnP4XMmBVgePPcWuogiZbwFpq164NIu5YXlwVpmA3uhp
X8fnubAYmg8DVJfGPPmlDAFeiTaB1Ai4JeM6ut7sBPLCdaEnhMzHvqxsFCW0tGcxexVkfurruWU+
MLXkF4lhwh2MZXl9PVus0A+fqs7pP71kboIJ7T+V8Xlb0u5CVjj0eyH6AGO4T7Eo60+NskFUfr6t
LtkriQHF3Umfr583GJcn1ammZFVW9fF2PKN6ZzJ6sn3LOXnDlhb7AivtJSBhPcwX2A9qts2e5hLK
cIeRfkXjgEH0dVjFZ0M0A2NTRseGk08+WMu5qfMhsxl1tj9MrufzHnlOxcBaHpgUNVZlcdkx1Q7e
aEdgWqbVXzrz6eGAOlQKhqQHa0ZzHlYG7t1mKqPun79ZDkqvL81kMfL438BZBeCNxNI8di+Sc6D0
dzYvqk+XT4aRgNgS4TvPzE0mnWH+YkLOLEbzebf/7L0Xr9ha4129fox0/4UFeq94ySSatIuSrVqf
lCv03bLgaGmw0kYUyhkTVYm85eJA7671T0TiBpaLUCmMSRsa3Wf6Z1XR3R6TmTjSKPSVz7kXvanH
p/zl4UcL8CVN6eFfYAEjrZmRKaZg5Lm0yBtmoTWtLsptA3QR4DB1aIYk2ByUJdMj9EkdIweFih4s
WfqqKEQbCd2KmQKaHWP0MFb/9jVrkEqyZInot/9xzaLy/q1nMlz4P93+25rF4jIk2nx1wb9X3kA+
mVcSyqNL/1XffFuzgIaiFle/ZDQi/963NQsiGdnuyGtYArU/WbLQpP7tkvXfe45u5+fCu5EavU1a
AGMDowacAK3sCE4IG9/p2KA6QECAcCGlXNUfR1Qg51kTfaIxIJ4bG0/7VBurmGETn4GMEGszKC68
PxjrgOQMmH0+okUpQNMn3wpaJCak0qNknHdwJFkxxNEDExDGOKpG3HdEcN1dvKVcblBu5tkctExB
GU4ng7yLBxYK1ivkCmNrVXPqBcpismgZAXU2LZTPYlS+XLb1i7Jsz4sKF3z6irGOy0Ofc2Fw/OQK
wvXOdi8ZuFqtd77HnEfqjIsICtadIBOWA8QVmIykEWH1iA0ix9qijeAKokgx10Ml5fUwc8gyvS7w
9mstnJ3OGIunJ92MXI3Ds+DxJOoDEoB/L/LA8g/qa5dCAxcgFv1/95WmQcrXgIdwQfzvDgzGRj+f
caFl/Xz7b1caBlUVmj6uePFX8hWXtUZa3iCg5pr5XhxQSWh4+f4TsPfThcYRG1crDMC/ojb+4IhL
dOnfXGk/7jli75+vNLUA437X0bLtpU39BpG81ewrLxDyX0xyZ3ElbeN4Xd5Vv1fXyjVIC6cTGbMm
o4FRWXvoD2wRFL7gdifLT2ejYkZW3uK0ajQ7zSZol5nI3/OZpo2Uku5YtXpl+OqQbekV2aRno7/5
ccMWPMA6hDUX0b77NBjrjyNjdK9thv/MRnZgeLLIu0PBNOfGLG+m3ZjDpPHcvtWeMOvHBaMT30Le
BGbKeC6QaLnrEzoxUjrs0WmclO7JbgJpQn6Ql79gM1kmun3/LDmqLC7TZC8vcCb4SiAF6VQhU51h
8Wt1lDctPHFpTjwnaTt0IkGVvzEMt98IhAOX3qFPW+OtUkznsoUbApWcT6n3CYl+TInUyNEp52Xf
LNxbGD8CxZiK0Ar6Y5cgouDekPAONcNW6mfNmnPcv903ORkf69uwC45ukyfBxUhMuRA8QtRlrBj/
5mv0qw+l6zrZbiYb2/+yG6p/Zz/X1e+3/3aNSjidxP9wMAb/9/cKHhmqLuvk2wwl/PeLFNIm1TnB
cH9V998vUq5OkdAOSZHYFRnw/sFFqg5ngV98Dt8fOjS8ny9S8xY3tWDRhxqaS3EXxAYqbGuX1vvu
Yfm6fA2uMgbGesZ5278uVS/1SHS4v+Olnc5SObAWxZ6QX5LL3CGM7Bmill8Z7oyMjHQ0i4Ke1IU0
QIM5u0+gbNmMgL8kjc4lUCYFWQ3x5jw+fyhra05pvEkW/UhG0DkI0GJ06DffSuclm/GN+Sb6GxKm
OEBwVk2WiPRsDFN4eQaNHVPrMtmi/UMRyMbLXo3U8MpYDoUniVVuFdhoHFER2SBtz9Txo1LHCQFI
oibvAK36EE7TcR6Y5/O7Nxylja+m+3l2Cau1BeXD8m+F08ShWayv5AN9cLe9dAVsZlLNhtCOq+xp
9z0C0Zz8+nZRaTc04NvzqoXf/bxdfxE7RtgB/Cv5X4doVIbU8uWkDFXeNQj3ggjk1CE22RAA0mu6
08H/CIhM9ZG+pD/FGWUwyF5DuB/comH5qNwayA/nk9HVu9B5k2tXY6gfpEud2SkMUw4e/G44hOyv
JEH0DL69BK3fuxBYY3ijjCJRXypbLFsUIdUoOjYj1ac1qNvz8Y35dULPArgFooHtC9n2x+hYv9jp
tv807fM2Y7GjHwQpkzNUuZ+in99iHiP7gK7Dvp2ANZvkyc1JpeV5WbL8owddZY0v9OFk8h53s8gb
7J3hCnP0Zsz5QZheJR+vKRaKeQH/sDiAzQjltUKrCnwpxch5aGwMZ0JlxKqN23cMXpt2OuDhiKbX
sDbSArs1/jP/EYdOVfbOtH6FwgmjAg2WGlnTvHCdx4jzhNfNbzBPSlCkNtMCBXTCm9wGFFWMDo7i
0VrJb/fPqfQZvZ2Xdy+DTVK/wKh6DPkRuR0sl2u0xqhXeanJT0hcsTXDC493d7f1ej8ZMW1GLgCa
gaX4PXJQQ7BYbz5LgurO/nCHbrYwijzMDREmguI1nln4BzD0/KvX4uFkoYv4u5DHAyT457UYFMfv
9dIvt/+2FisMGkRZhgVOU+XntRjAgUT6kEQHh+bJ97XYGIDilkjDBHip+dM01yAmTTLR/w/2AL70
B2uxNAweflmLvz90yHA/r8Wdca+u2olprsLVWUy0ZmiR5/km6lYpauBCfcKnqg3JGmupmTzUOXKA
k/VKo51DiYmi+FS2HvigAnPmA3IhuecILmj3oqZYf+hQhOFrOVhTP3jBEgEGE0SgJ1sBrJEEgkvG
0XtcLWkCdJCElAMwoQ7MDT79pYF8Wx4Q+RxuTHNPlBfq7K79JA6H2BiGfu0ALUzWRHWh4s5PR4CF
kDFhGbLKgg0D2tXRtcSUiaqaEwIngoGAUzI8KyX4ihVUHoZkBYUfozNOLacrjWXNuRse/B0EDkOT
sqFNz9zRCqwMoU2DsicFxjgCSaw8QYaWiRMroUgS7dPYW+LpXW2Dqa73yd5MSB9Eq82oeYn/yG5v
TjZop+FIOHQObl5jzO7lmpHBSfzoWTvFNHJkjbAbjFOq+28ujOCBoECm9ahSa0j/3CZgKPbbgO63
2/+4GA2smmR8Sxph37QhvhdGBl1L2pRfUd5f1+mPNoHOhQh+R/4b8TNBIHjc6XiqisSX/+RixAr0
+8X4/aHLw8X6zT5etPe+yRXhitiICR283eQpe5KmNSVQP7oFgyky8zNXmgxSLAErtMtbfzivTs/x
opglPumsLhXCmNG93wbF2AivG2OSvMk7a2K+wEadXBntqF634CsL8aNewOkb1ALaa7vLNtIhy20J
uvaO6ieDT9rM8kW50Calfwu4D1t9L7/49Xu7Rjw6ipmhLMix8epNvlCYX2WbdDWi9Fpdni+rG5bM
csEgyLsFw59L2C1T/tMes0JdykuRjcuDhxiLt3FOuad3Z68tJ0oXdBRSjGAs1GO3PbO/azzBA1Rr
70rma7Kt0HDjeMT+1hKEEi/6cgHWtZpbTfgf2u99em89pXlqxqW0Ab86jgiNYkBTM0vsXPmzi/lL
zJ6Ej2wi7CnVHOtFIgWNiI3GfbSeWSFVvjn7K+mlPRpZEb6L/MmstO+fMuIFWSLRo0G6MB39dnYu
0JBGRsSkkmlacJVyr8RGzjLKhDTf5lv1M10PLn+VbEYZwdtcQ4iYGLpXbkFgmBRYBaDh3n5uX4r5
IPdC3Ax3l1Hcvt6K+2gs9b6oPjXd+tat9Wp5x/5ZjNN7oKwZR13WyTtM23piwPY6T+QlJ1jkImn+
YumrkrW3wMu7HgQk6rP5jsqEEMaReQaU+YgitNCDtkRk5Il6+xWtioLNdXbyPghXcRXDvobQkCnS
UA6k1mtpTAhWiPfptH8s7tJTKaHygTXcvci3w6kMNZncU1KViaFyekCb1UpAxAjlN51TkWr0snQc
N4Eu+EMAcDPGQ9pG4zvoW3mq1ser9CRptrK6TK1Z7UnBjU70wjzUK2AzV8tLsZaGlf8YydNiKYwH
Zj1yNYmMZGCb2iGD+IjTMl6dom0lew1wukdQn0a6FqSLMuDPTJxg6yQVPX5VWYp3/YTxK2dkZYW/
CFFHf7e1lb6Qk+e4eT3xAM61qyT8ktjbsGGB36fvDA/eycJ4YsI9kKe6L7pJqOzbzkGWCb1h1IY6
utOETSJlL8xfyn4WWX5UB+Zr4Vuc8iOaX7Jrol58b7tjOyEc6uoiBkEQZKAUzcdcFDfFxlF8uzgU
1LQqvJjh7HnbtVvNrZJVpG+b0+vFWN+QOKXGOolXigggc6OKc5ALCaZfQpAv3Th/LJGqVrho83iX
Mel/03Mcpn6jrDvFvyjenXN4NKgmsb0lbhsSI2yuMZge2rDNR/dkrj2VHO/1h3MqwrMWWOe3qBi3
4Z3dN8STJF5lHk/mEDHchsksve0tjE2JVxdTXtNC7mS3FbFesXrgZjVPpBF9PlRwqZwxivFVCMtk
qYDCxtdm2A0gDNoZ+HaHy+HtRrnaIAKb4NHNwd3lrBhCN8s//tVbo0gahsW5HWWK+r9sjeJXU+HX
vt4vt/+xNVoUogYAlcFR+uvUj4oTKaKGfAVhC7vmj63RQLkCOQUJiyZJBtXj9w46ViNALpSp4h+q
DqXBYfR7nfrjoQ/Dg+9b402SuksbEZTbuSYpVBIr6GOTp9Oid5LHYLfXV2/R0khDorWR57bjxzz6
nMngmK7IgNFgxx6aMcFwiakZcOkEWmVHYFBPsQRlXZmTckFpSrUGjxypgosBvyVQJkJnhvYVmIc0
KZLgRCrneWasUaFd4NGiNafQlAioUYjhdJJBtU6WjfKp5EHX+CyXtNqjx4FcKrFenZcFKvETBlZf
YR5ejBs018b1SBTELMKzcea7zKdT797AsqCAp49PfTqk3HSeRkiGtiQAI1mi1eCICmrkvKdtz6Nh
zPn5RRIZIfsCRss3miruRzr1NwRuTJ4G6x3BN/G/+4inMACi9gN+TQPsn494jHCovX65dH69/Y9L
B0EXoU1IgZUBIfSTPcMwuD5g3A0ntS/F1fdLB88cslzEusA+fh4+KajI0PPSjhsa6X9wwsPa9/uV
8+2eS8YA8v5WVCYE1wta07Uh5DtpXKuZX7P5sTtT1h2NbnJP/eRMO3ocdVAdx6XgHxvV1zZCt7md
D0J1rKwDnfE2CfkGkyEsjXIj0GcKjYb75UnMXPW5Zm9xc2OnJuNYBQfXxztRParqMa6P0Y5bpBcI
GMDT9pfPB0nsD1g6D6fpZzG6r/NzSaNKmbow27RjEtm4zxUOfy4CNeHt7kZBOYAptSE2B4QcCqgt
FRxv2tswvzdjx8VKMEOO3NEDab3zi0rnqeCHZc6Zebu8R67LW5n5RWCy4eMdpkgOb+vbsxbeZjLd
m11285WJNrlCzDtoB0zNCiPzD8rh/tUvNAI6Xy+MBYAneGytZOD4kKCZvePVXgjEPAD6u9hXHGaB
pIR9PuqVMCnCi5NHrjCv0e+4FlpNNKCFg/YHpahZ+JfUO50cpGmnMQbpflKdNjkzBzxvpxF9fkpw
UnKDZEHwVqM71YcSuTiqyezlYwgdoXRoaYxSwqS82UnlJcUoQzo66gvAEThuPcv0mW50hxjGkzPq
JkQBsIBOrgdzuUZjs+4ZEk6Aj8xhpt+wU1+G9D2KQYpAg2hs5KZKiDQ5fzVdIi92VNmdRyqNTgXE
KlXgF3BlZnQ8Rso8ZzsUHbPzVFpF2O3QXb1dVV+d1HTh4HlQW5E35HNfXY7nWCCllX7HW+xVFLuX
J2yV50Nz8oTHCHM3lOArK20TpBEujbC/O/SEgaIbuCB4ApwThORA1sNcGlvq8WTsoirsMje5BLgS
p3k4OCUZa1Qkgq/VjXxyGYNkLl6/og7lxRnHg7TXMlcpHf6Gc8Kn+bskIvjhpRwTYodZjaX6RubK
C+tZXuBvXMiL6ph8WjgZBUcWns/J8zl/yrRjc+xLX1XJ46NY9rUcgV7rajR4WzdbmfcPvtoXcHzw
iaKguIU1v3HB5VPdhxw+ZE/Cy/R63cFp8fLUThMfqaidjGuKV4ef1H1cEr/jyypFbW5b6E3qi00M
EOScwjkDTrQIphrz80CT6NdJW7plUHFATN10UeNeXZ0xFTJxSUGdFCm1tmedGROT9L4vd//uYgqp
Lk0GbHMAOFg3/0lCRV/gtx0BY91Pt/+xIwCpQwwFV+6LOP6t6TfIEVBK4emmhUfzgGX/247AyEYl
8Oxv8oF0kyRShrmY9v7UwoEf5Pct4dtdRxH885aQZeeLmJeXLkSIUI+UJrzXs3NjE8/AJ8TsQFaZ
RdUiLpoXhjIofjtCU04Pnw9K4f1+3ufSkHvyYLE1bGXafhA12VDouCLN78RYNOCMkLCSqEnWnjcg
P6/nwJgWcniZWGGe7x76VjjtjXh+OpSsrlXysLk484UAMjWZKcoMnfxUur9mE3MqtsP0R2Z1Dtud
GT2r3aT07odix9KBqjIDswqALXhNaloR+sdJs8VdtynGt6Cj/fDK8BPmaodoHjFoiXgQTJauBNen
h7wQ8pWqbwwliJOVXi86MK65a2Gvm3TvMaT0lvvq50+N3W/vG84iqHLPHl0Wf93bo0sQo1Lujq45
k1eNUy4kjGEs204/EWRPvwSYwBKAD8SBBub4Xi6SrUDTQCEbp97my4r3zwayq8npoC5Pu36lrDl5
fyT4l20tmWngOcE0KbMECwJN/cw7eEPCmqfMLhbWC3TIZ4vdoFmVYqA8c2eRa90XzzXTF6meZcuS
LqRGuz+ux4ajzUrvrfEPFTBXoZ6e6IeqeWknFy8F3hXggwa6UDg9E7JmbVWKf5VWabnt+pkiBicT
uJQjY/hAvvt8Xy1LJrdnH6SYyKIimVO6pjHneyySr7ih84+zf3Hr1cmyb+/0StgkAHS2YPAqx4su
cZjVNEVTW7/vk3yN8pMzNKF1Xjl3enGBBNuxbS8Q1vYpX5sxWBFw6YMVbvEQ55jaRng7dJ+S2bmx
ryhU58SBABtM+mHqNLeD7BS79QQ7DggwEunSbKqhd63NfVI9JyJHbPdzsxs/ev/psKyKHU56NGBv
dfvRkS4tG8zucvSAm3aE97QkPpoAPsY54XgnSbNqqrrNzU75Mcu3J6Xev+w+V6aZeuONEG2mh4+U
PkoiIZ19uqpbgKk563DjhZ+Oo7XTN36f2hiZznmnu7RAYMk+S8FlUR1wfQub1qsIb9+J60jcmbDH
XjP66sKc162v1Nt0fDMmcLbhCQpExzPIf+pRwZgE2p8nJEwk6GNG+lxfC9OeiyPZAlpFzUhi/ZDR
gu1mYTUL3uH5Tk6al8IZwQ6CSOffvAUMsAkFm92w7n6dbP9hCxBxafy6Bfx2+x9bgPmfdjEtZdbX
HwN4XCeQ3BkHsS5/+fR+rP8mB2kEtPJfazz7zY/DtMmhhQxNZkFf4T1/ciRgd/tt/f92vwe1zs/r
vyw0dZuUBa8LjMz9An7gc3ksajuePpIxirH4tD5/KhtsdPmR1syudZDRxNN4erqQWsOqV9MehfVn
32Z0j7t8lUlvl9WBcmtWrJRwQPf09vDeENR4GbezxweVaggGY5M+Vzuq1Ti2+wM0jhB1DYGS98md
6fSldU9489zig95cWOAlHArd9JnGYQG6hqUel1pHBePcU0eZ3HCwVTdPXNKCtCJXTj3lFfbNtXQt
iXLLMeUJ72fUs7VpG90y39wrT5pE4+vmutFSB8iHfHfqzQOiG4kUr/Wm3mQ0x7HPiZhHnpn4NNSu
M1gf91GtB6Zqa+E9tvMrAPoRxOpYIoqIBT9fZF9+jcQnW2Yy3POYByKs2w8pzHw6nxwnhMi9qXZS
hpl7mmTV+E6NB69nueW+5pscAe0mc8+T0/1JAQvn5SAf63BYIihLPxWQ4W+3ozXrasb8NjKfalqa
rH+O/BbP+b8r3QFW6LcLfrqAIrP1EQWedrgxdLxfonIAVqUvGaQRokRnmkw4LBoM35jLETV+DU1X
4vhS0ALuEPmU9vn8xkf6iGS7rAoyep2irWFHkyY8m3yoNH6xVX22moSwe91X0DG2x6I/8E6ibjHf
iYtS2OR3VzmtWmkpmE50vE3NGLO6wM9zo2O6vL6018FPFx1blL00LVlXOZ3BUcF+HE/uBEg5J82R
Zqn50VAENJAE4EuGfK7Mx3QcJcbpGMcvL/dBy33yY0+6uXketMNZ1L+8PUoG95Nkwkyv8KrcF1h+
c1fW7yCk4U+SHHD188yNnyWay7bCK8tUjuV93m+sULk6+ZHNMuHM4Ok79JFeCtcy36viuDxeri9K
N7k9wvKoRM/nS7CPJdcEZDjwUsgARx6MMuFwxQcIOeMyEde6TBKfq+IhgRRfeD1N9EMHi6WHyXJ+
rZGii77mZlA33s+H86Ff6uKLtNTB1lrT8+vtYivngBvxjjw3sVxA8pwUnrgu/92TwiHvRyJdW2NO
OIDr/mn5Bnn06/JNDsLPt//v8k2ZTgNGRAj1P3aG/67g6v+VAHF8Ezp+r+BRP2oqTL+/zBM/reC4
AiX+NZ2d5svV/QdNHWIQflvBv991ji8/r+DxWbhEZZV1ocZo5OGL6QHDdGqKTl7BAGBjl/NPlYTJ
noKB6CFHvZ28WFpesrEB8Q5oRuVo1yOojbg/tKgRW4S9ZV3axzsxHNUsr7bSG7QYhPRLRtax17dO
r7AysK5ST2dOvRMgFTe4uO3TBXomGIf0RVvos36TCGwPd9cca9PCcG5zSBAsn1RqUOXybUpklzhK
9UkqLI2NtiFXAHGNgDdaeCKF9x2sfu2TwcDPZaw2NZgQ0Wa6M5Az3BUBBupM2rAdDcWmicgAe8aO
0UHhWQNL4fpqcbUFif+qav7ltKrrLUEmHG5y1DUkLvMjsbtZ0WB9Y4Coyk+W8lEDwIFx+qk+i8+w
CrefV3yAyM+AU6xV+SUh8OAI1ce12nGkPA1CMeXEEwZoHmjQ7Z3xRevkU7oSbCdQPVba1MRC1b5m
yRpDitYTwun0jZeMCu9dJy5M9xjarKOVsInoLjyjWc7UOchBBxuaRw/6HqLBnnIck/NA/YzfaYUh
de65A4MH8y67ubQspFl724kPGy6vTXoFwKL7KdSgIZoBj/gWzUsc3zd+qbBRcpBTUmASY9HPo8ir
jyoGw68w5cvG7DmT4K2fgnqLXHUOognBg8tIE5NlU86NnnBitmvNo/NmOo/rVAMLciFJafwwXKFa
JepnV235yQVxbCUhymMSj+f0FubW2xnzG0PVShxp1QysCD58ela0rGbnNagAXl8ykge8igESrGTy
gEvevlDens5OSiIpRL8KTtbRAibIKy24Rsy+5WNOe29c6A16VwnfpzkYuHmxEG8/fyRTlPJ5wJvY
eLU46x+euZDScTU0PW22zGhT1W4iLBGnJi8I5D39Zmv3qdiNbuoQAicupBVb+vMpJS6hjl0xfjNH
w1cRxHNfpYlwelq3p3D7wFiHTiVoPw3FaRG0Opp9aaeCY2APWteTQrDF0VpbQ1l8lTSefTtaalhc
PcwxInFYfXge3+j+eZdAfjLWEkN8ip7GKXZFoIL5QNM/jL3caCus9S4kiRAyutyF/Zxm6haDkXSa
xW7E3NnhvqpYPxHpVMkbnUgiKujERfwyUt20b1LlZcoeKnIyL9PDYMvhFIns786x5v3RjeJ6E58Z
yE6REAsx0b/2gDjXbq5YbW/isq7oWI7SbTXNX/Q3jABi61SnQB2cMkq2yV+SaGPwbGbjIvZiDlye
x1T4Spf2RUD3jACOlsKxmGL8oz45Yw9wqGJudPi01XnUjx9v9We2NzeCtBIiYhoFFJ40M4dfqvV1
+xSXLO3lfb0XMPv0z7I5ikHIH4dvpTvmpNPruF8Zld85nTPIq/HoElCMms584yHhz+I5otcqfxjV
OIl8julquV7HtVdri3TXMJWl/5nkM+MgdXMlfrlzedcLpj0Wv1wZiG+FcUJc0ioRPLObNeY07996
wlzHWt6vH3rq5xMdTxUYUMbmA3uS4F4e+41XWg6JjIBDhlLnpTFmzfCzEHOkOjkZQRdQaYeyj8rv
RRFnbRvwOEU8mEOQosQShPxKcBtcoSsR23I9Vl4UGhSbdqs41jhZS588+fMsmmO6Oi1Py2pa7+N5
PBePd2xVb/3w/ByjEUmYrkGVnE+k+X3dzx8LZdY+yUCac9rio5t7MXcMkq5N4dTGBLVTNSIS3iBK
0xiJ0Qv6MFuBLmbA7znx6ql9OeucHnCeMao/T9ukmRfdsgTDBtvBcq68/D04e+pWhik9xMRV0+FX
0jn3cf3gN3QnH058q26j4hFYSniCFepdoULTLa8QnhYfyaLaZQspTMdNoIS5rzu5G1eEelJ9tyCM
ZumqmUkh9uhxEfDw+FNfbZm0GsAGrGGJ/RQtyGiD4u9zf9Gf+7I8hWXTSMt7zozDYvqx6Gm1WjKN
0SX056hwOUp3DJgfxPNB+z/hdabx8PHgpRbI0yq2HWOZJfbieWbYHNL3k8kqC5hsI/Ica+CpycCk
qMRRe3a1fA3YDUM6r/0GZS2OxL2wQtvsqUdeEgrRNZIXkVg9I+f6lizEchwR2VzZQOUYurOrZZj2
MAMKXpP1JMrsP8+buspdZPVtC18IftSNcQjZy9EB5UDYTE79mol6MruFF58I4HEPHfpoWjZhEIDi
XEpQCCZXzWF4qNrlvN1C5ciezTUXogx1iSS/u9P6fVCG0lwedDlwOmyaQuqGRpkXLa77ZK36ouz0
s8TbwfBzEJWSF2p6Rah7euW3Yzw8ZNxlQYa4v9xJZNzMTq4OpqXnRct+eu9YT96Gh2WitNEnQGMq
YYKT4LTIdooKhB2L84i8Q7HeKDHTqf/P3Zltt4ptW/ZX8ge4CYgyH6kRqmv7RU2uJISoEQK+Pjv7
ZrSzI+Lkue28nrYdu7AtB5bRWmvOOUYfjIR+WLPbnyv70BXxDiFJCYDzZtPrgYJGloWK5Qq/MmqU
+e0V9PiHDVS6FuaIHyn3JPOgd96kPdZxWKcQpuwUNRLUVsqefCp0/vn21j8XqT7VlPBeUKe5dRG8
RIeSoDPtfFX3kSw7vDRuYuCyuIknWQ94RuuZKqxSWmx6Ppfybz2Zyufp87VVdL8E6vuW4oegjCCH
iQKxoGJjh2KgDHY1G3EonW92oXK8NrZZoOwFsx52xojUK4jGJmFa8DkS3DrSMfY01f6TmzOQ7kTC
WYjKoz3/P+TzSfDx/na6/+vj/zjdT/6LcBqd2SpHdYkePKfnP073fAj4qSGNIwGS8f4M6tAVFLyj
ufAffRmdNr4sQhNBPjHqH/6NUz0toL+f6n+7ZEP9izHiociD2hnVMxCnN/2jMS+8tebl3L3zlvXe
80fEQpuORe9th860GhYcqzIjBJ8xnFL5TaVTS9TUC7K/0/fv9A6aqUgUOqEm2fe1+Lpx9K0/tPpD
MC/jAqJakv5xFVwO8ExKX5d8083qxVOHTjoX0ZNVNt1P9Wt4i4lDEXwdDX/mmfTyYz/J0LtBputP
tCr5902/2U8gajTLRfeehvnd6t+SKTQhzzzWthnxWr0eJJaTtmKXwDTVYPmvLV5yhJ+E4pv4Jh0m
yjtBVhyCa3IJwlik7KURazgdF5hDLUMMrLlijB5P8jyZNK0idm7qrNy0uyxmCwtojRjL/iSgMN6Q
Pz/jL7Thz4Nrwg8HGVA7xeq1YAIGGFZx63W1fO4nQctKjcELooi2VNf9Z5MyZraznyeJhPLsjs8c
eZcyu/X2wn2+VqU+Z3RZ5YfOPHaqtWIYy4oY6nNWTACraPQck9pJfHv81MWcWeXrOnL+/ednre9b
5t7wbMGKbBvzeK1ORnkSxB1lSefmbKnPPecY1cpPIgpp5YSaxYpng+jzCLEM5dI56z5te609VuYx
lw76fSutxc6bMWyd3Kd8QiFNsx/sZROGLXujjWJKgJstDIlXM953qyQiewAzhRefdx3Bdvkom3t0
tswIgENhaZH72q1R1LUJLtB7tSforbPkDzIEjuJH9d1odiDTcd+SlUDV1kdXsNiK9fy4eufF/dvY
sN90d0edHLXhQ89s9HAmgxJW5Lszednl4NTAzBl+M01fksTQB/2HfHYgu6KLLPzYa19BzQBTTT8q
3GnJ4T96DWRtgeCpAlXAKMXS8687HKxkf1Gt/PXxf6yBtDHkUbj1y9D15x41H6IbjhKM9IEx8+ZP
gi9EzpAcyJ/nM/Bz/r4WapLGRSJNY9mGW/TvrIVgJf6+Fv7j0ll2/zKjHIrh0dcTQkr7q6fX82fj
Nc06S/fj0UdaiNUqT0Hy0u882zlMK1v6ut0dcVOh+NfWMqZ7MtlhNCdlJKtvePUbHMpnxiW7Lw60
KjLEx4m/ZMUe/Lt1vnt6OsuDBO5DYFL5kZ3za4YJq8yBvTBVzeBOsC5rniO7xeqBF61DHCJqllHC
93w3HhZnxjjIN0RppRL8zGfzqXDuUXxSemdwB8jXuFv7fvaCZEnOykLc3aNCXVc2CcwWeT7wMpdA
66pP1Dm04qWnJXLq0TAXga5eSPiYjg8mcI+FiQPV0PaTubwtEK0AlBHdFqWosI1lxn5nP9lk4sJw
D3kkz4dl1XlcM3LyRFgIpziAUhwl9bfZMtQcmt2kXsVjx1t5fPaYxvCtqh9Q/Pf03mN8a6CzI87l
iFu6DwNHGHVpRaoeAs09ihBfdWtvVjraTzMzSXkkNxZly0qxySikBIGXQ846mSohrm7i1xV/mBYH
CgnqMycLkCrD+i+iKjqH8bSenx1x1UxfkuVTTbn1HNbQBoxUhI6EokMLanOOMISJ5PrpXMTdcyb5
Ynj7ENUPqg8Qxz1EaMVjfTXnOG6fKD5IAoxDNT4Yi3aK9RXYZii8o+x4nuKHV9LSmmb54kUEAslq
0EZnJSdLydHX+nqgSmE2YDU2s0lUuH5Gezl4EECkDm69K+jnWuBXn+o0RV4H3zM8q26+MuN5KVvH
dHTrQqwBQkrFdw/q1SucSPBLZadjSjmD3LY7R/12eDcC/Vv/Hua5dz31jDuWwiS6nh4u/18rPkEk
2Yq7vX6ZuM+varDMgfrP7dLjWXYudKivdruoNu49qKC9Zrlf7wDR5YROWmzENGmYrN7cEXCaOsOw
vLVvukpAocG5nVaOL8+bgZY7BQ0wnjSYGNHkUovblOiI/vKUAyGGhHRps31ifNEsK7b/2eswJ0IO
hGg3WIpZEf/lOjx6uf66Dv/l8b+tw7SLJ3hWgEf/N8H5j7Oo8l/oAzUkJERGyxw9/7QOq5pGKplq
jF78Xx/6x5lUReQH1xltyhhZ9m9F52IA/ifr8G+X/lezbhxnr1p64qiP9ZMnapFZrovzpaUSqjeJ
DpHJp4/XwvEcmZz0OZGEXF1j/kr94eqmjKvBLGYW99KITkE4RtodJ4Vtvhz2V1CEij7aorRN2Xo9
kzD7sa8Dw17Ts5pl/faZfz/xyJYJYo7J93B6MVyTfBRp8uw5zQN1soV+GCU/2eyVE3Nv9Xgfmb1h
qX36Me3v6urLUzJrii66G2F+s6+LYif3pJ+tB3MEA5jjMoe4ZfId07425iOaPnVyL/eEUIhaz7Cv
y8lKiPStUn5qN1uU+H87pMXMBR4seHyJmlSM1ROyL01lTfLh04nNpskt1JLD6ZEJYUO/Gn8rKbQ3
WunO+TuPdC6/gu2MVCZ1aky2dCtDBSvJ5p2m9ud1gZ25q0JIow91Y24fPWKasIM6J7mfrF+p/8Fh
+O6Yi+SMDFJfg/mZYM13HgO/afQRJttxrJr7gzL2We4yDXzNuiaHXAYuqbKu03XHGkIam9Hb3fFu
etfCiwsCaWtb/aRWt9+9+dJbxtQYs5xzuZt5V+autcsAkGEgY0KcSF4NGXScx4qo3YJ6nlwvd8O+
mYsnIS/P6Mkqnn629LAYBNw+zygbp+naBCoG7Ys+ztRMVfwjm8fZE2GV3odvPld/rfhEHYndJJpg
KXGz6HGkoVTe3dedZ9Hp4IyseFbA9aWWsZMqwoC9iRyQkPZUbb2HmUT8MgtdA6M7RM3zcZ4u4R3q
jqQvh/Wq/UI8LhhfNd5d5xeS1CLXzP8ce6LgR4XFqrNW/ttK9F7euAmMSkJ8xhCKKou9G/qeQgc1
nqlzkU5a7T2i82iMDunbSXPdT0Pmq64ScIBNPvFHIhOXXCDUqzcm5e7Kv7qvPdXJeybYycM/M/1D
JkT4ABPM+64GCCjHC8IT7MYFxjaVDmBHASeBlEC9h8nbk7HvPkaA6MhQefINVMEdFtvtlF+j7kL2
HM9PiyyV0SKK00VxxJmO9XIkBSbzq2KhBD3T64qaMfy4irAlvnQ3Y8iLYMRvzxGdZmbBpA4/Ps67
63yy4OcTjT1DcUkd4t9/6GhkP8L77VJyDnnYAyb67djKjUNFmtWNf4M+QZinE4f952SdzGj6+3EV
UNgIe33umvN0pi2N5W1xXgprmBVjKBIYdX5ZHapOfX4mik4MOQcQrkd1+KJbXUQ3Ri79utMfdmfA
7iZNyeEvVe2JXdRgoSptGtX8TuyO8hzf6EnTdeWdvCXEARHQxP2b1hzY5k2xMvRg+BE9+df4iD4c
JKuayRhVX3nokoD+9fijNIfAZOo7sWn/MFt+UXIzr2b8xe/bpwNYcvuKKO4ee7qI1byFRV/Pivyr
B0jQunpyIpD50ds37F/dfSrIXjVVogYMObcR46LoPn1eZ4nTRwXm25NWH6XH51Dty/7waqjxIYr0
NO7L6QuwSLEx1eOZc9kgHcp6dqes7O1zdmr2Zo+cwG4Tx8hD8bFDbJs4aRGk0mYAovNyW3XLuyt1
q5x39xtBtAf+yRXSTWDpc0cc7nh3PfZAdMj8uYG5HwPO1Y5UDW7ab6NGfCVWgcg3jlCvCh4whSuW
JM98j8N8loTCXJqyRgHDRBXI0reUIBACe54xithySPVrLEXnXfNy1VdYE4sSiZFABkisMoD3nlAg
AH8t6x+zmJO9RwlqMNsS7z2abfRW5jJWP4dfmtyXpziVVB9ip7fOSniT+rmC9m6u0filMnjQQuuC
/+RzCsIecno0NETyKCX61+cUZYwY/fM55W+P/+OcMvkvDhPG/wcqQkUoMdXGNkE/bGyQ/aZpMikK
dchcChEW4xz7H+cUNE209ZQxOPXf8jho8t8Frb9f968r+N3jcK5vmaQXuLKLT2krvivNfqBP5J/T
xbAU8Owt4m5ZIaJjINm5Mg71d9IAKhQXQzSSQOUnPsaaaY2tUWYyoXQms8ksfgh293WPffnlVE//
JmOtvXnlzKThe2Ip0L0CaSs+nakCUG/UtXqIRmvRNaqffsH7StILVmIZqa3NB0gT7aFhOHFAt/ii
k4yKr+8r2TwvKnxqzPNMbPMFH8Gdel3f6zX57lK1q+CMhpNkXz1PyhX3+Ym/3G4+se+DDLf0dagG
L/tArYN5swIj/SKb4ekR/a7hKYT7lzDHogxFWmKRJIq25wWQukbdtFITkcA0eCicDKgt5MT2fklV
ORfYO+T71pIq9pKpP1zrI0XsP8byXetDs7sGnHVgtReWAqcXsWX2YbrneBHPX/ElwQB7KxeltFLT
rT4tOuDAQduA+HsmljGgmCo0xOtWKy1qbO8CkCaEBwlP16KDuegkMRG1gDuIOUOkyB6GxRAYeGth
tcXimbX0KVXGe7b2YzDAghTY7Q1EP5nbtjQUg/FqyWpbpOVKyxLcI70LOGbUVt3n1Rd7m/F13mGg
bYGhzu8fyq/wJPr9jTPA/KZjgIWa7hXxTrelZm7Uwmc7pRvlgiuIWvvzGtJQQzWLSSOLLJ1RyfbF
CbZ07vjP3gWG5Ydhzcw6P2FHoCY197efvnQIWcVY9t4v/YfiZTG2FSppn/wnWoeEsvJBc4/7v3y6
93X+lr+9wntUbdQDOYnhBKgwa7HXrLv3eouhomDktEy393W6vK8JHs1BqL+LUTVPt4/35lv+SLfp
kgmXdkS6oViyuWbpJ1jpFulU9HtCCPtwLzsyatpbBGKx3IGn6RmKZ4MrgDfkhETZ+NQ2FZJX5q+f
ZVjeF/QeJ1YuBIlPBxgQDDmx7GyT9WStbCtmRkh4gyvF+xhV0UQiSXcrbZX4sHz3TXQ7A8O9YJwD
LQPYSnMaJkxMbpiTUH+qe/NAaaw6RFQwYOE9LfAfXsjROQbHc7iv2YTE4E5Uae41fhEHHMfW5bJi
7+qtN5unJ/eKKa0J+0GRDVuFTLnMDoIH9mB3jIY9Pt5RwkXNt0IkClIKOpQYWEE8Ypp73XlShMRN
PUJmFfwTXXifeBVCAMD/ia8mroFiTiM7KnsvX14DZEaJ2rkW1csYVuZnMWU8a++ZMDmp186Nj3IJ
/o6A2n2jOmJkN4W3jVX0xDFf2tI+Ei/xqn02axzZ51J/UsjPwYRsFxJQuHbp9AhP14VGnKW8vs+Y
zXps9mspzANe+N7NV0NtUwfq6urACFs9P17R64io/hhv6dEGFdTqZn5nHm/d14WP0lpYmeEzUkMj
DQe6WLwECDEjpU93AMxLb+bXbcyVjUiTBVyJ95cvO5ZAWiCA9YgUg0Vt9tBtQnKAZwZGRAwLkL5A
3Yux04G3p1kPNMxpTYhFtgL9CEW3do0quvuiDcnnuWrW9bbeKkflQ/ywxQ/GkcIb0X+aTTKn/nbf
a5vJSlr9QvBY8vy8n+D1nqdUOimhW6L/hBQIoEydxuMJnHaL9Z+9x4P2gx7BZozJ5H/a49W/+Vag
b/358f/Y403MKWzIGqLoX87D3+ZiJgYUdNIy0L2/zsWMCSRAUWODBzZIw+H3PR7nL+8T/x/k5t/q
CZs0PP5iAv790mlQ8/HfrIzGtcOlk7T4VtzrhXbDPV/ehWmpelTmxnUuLMtDeWA+zss7XuQUQhXi
eMF7J4GofH9hsrXG18GTW113EgrdzM4/qhYSy7oTLteYvLu7Fe/NRbxHcw9E/PkjZMs7YTuviCJ+
dBEyj1rpS2FLfV5KPsHSgJMYwMdANYVAKbd8SZlxx06GUPUcFbaJuiIyqAXjDlf8JJ6PhBkaaxG2
wIWJG7ph9tkPtEKuWe0KxU7bzcQbnKJeU6ncEFEph4ysLGVWLu74/S+SykrRzSQAxXebs3EZmDNT
BFBV6e7tMQNHXrYHYiWImyAfomscc4cr4JkFSE2lNx6keRgx0OVWBA4deRbuO/PL/EoRJT0C+tWm
jPt4fGsRCj93nEX6yRp3Jw2e7jM5KD72CJ8D0ql8oFijFUCtK85sW/DLMD5HjAbZuwU2HTO8wcI4
W2K9bO42UvP67lBUQh6cE3CC+Bl7SrIRTpxwcB0aJiojz2hnsmnf3+SVaX9/x77xNTJLKX3wBiLk
ufpX2VHeaOsg5mOhaom7ouh9tWuOPolMV+P6JcmOeSqLn7t8ydP3bDLF3WIzVZQpBW9I5SYLEW/E
96uIrsVS8Ava7BO7vSg3l7f2gloZ+6mH7dF020morDgoSc0KTSUMIyFUgEdD/mEqSUG9h6f8mGfF
VPkskTX1tozfRXEhWJjzl0kryCI9/b81SZXbTjk3FK68RQ7YEsqrj4cCiup+OQ74PoldhSZHMmq9
PL7om8ubvggTTz5qEb7xNzjFzcOV5vlSooIa/Km6R3RCpgyzsodPc6CyJ4gXrBQJikoTWXQa+zGV
sT6hjzCRHZWrYoNgDZMV2jgCJ2s0jMvmduwuzx53jJQ5e5oUytSMbQGuxnXZ0Znea/DhM9dI4Jdl
7oX+RRnuuzldNr4v92qfI9JdHRP0Kt1vJJk8JyDzcDBaX05m/2zp1gBTcs5EvfThc6tEGlEAU/Z1
5WNAQwWQTIz+k5fxEadgjFR0WrhEBv7rUu0XB/3PpdrfHv/HMs78Dl851RWroURB9if7oSzJgIyA
ObIqw2T/vVSD0g7mSOQzfqUC/r6MqyrdaXECGwLqBNf6b8gcpH/Cf+TSMcxPRkuLNvmr/dDs72Wq
5JM2oN3oGT/lAzhrEG+6r3KdTqXoTvSnwsRIPSpn/IajleP5nb08AKspYcGtg3tbqQ/IAKiY0smU
dY/ahAKhpPeTOg94O3qEP0p70HYea4vJjeEZ8RHXd2Fzw+Nwq7wbusSXc60cYY5PfP2ISvoMjXP+
EmlRRy+PNPHhgUXe1X8kwITte104wxwDAcedGrAK7deZtNeOzVqZTYsNpBaFqAJAs1v9MDnoaCl2
KagXDLjMaPZkouIJISRJDVXNpv9TCnDT8COTlaK7bEs32OSJX5curY/4ZvXRDXUWc/EgZRBERnLi
de+i9fPbLbTKH/01z/5X9kxXeZw19Rhmw0ngL/vp+IMw6BVwo8C94x78fT/thpt0bhKCG1tkJKJq
0ck/z0l8r10DsiyoJfhr6DliYgzrg3m60rbSBl890wILXoKrnybOfWl8ZVlQsLXuE5R+4pe2a47d
MZ7yrI/+TOSrXzol9g5iEPLxPriyJy/SU28u0UiWzfRx6WNiM7avr2wDfH2srKVDtr4uFSg7j1HN
OFpEqmmK4sKW9tVCnSIwpSppL9VUhY3JpyUr6DvdgVqQuyDUQEJPdhievTIQtJAC864A/j/ExzxA
zxKXFIvT/+G55FTzz57MP17QKjPwPz+Z1SNptPsNqmnv5z8KqWI0/F/b9uqquKEaormD1xR1dHCb
VV49bbzKacE1nqCYetGh4lLTSHUEcmUhJtm33UO2OHNIpkVrrPyRqQXgfbznyMSF9ZAuX8O8cRJk
3f0SI69FX/T52hs+ZCyE3p24MsR5gxZnQoBZOb7xF94kpCAt5kbENPYDktGvd/I7lYehRULv0WhM
RQdfOX958UWbfo0aNmfG2b4sxH7Yuthg+D6g/y5vYYPiXFtrayTu0sMjWwZa0hpdEe86z9XlfLKs
TmAhNDBDoWoZc31b/vTT2lXW8hpUn+i/hFk/7aeQWw9ZvkTlwy0ofQ6fECnYmgVeuIE2F9fDsl8L
uGjkhTAzd8kHAVtUMXiOnzSsfQ4xaem3xD9CcKkidQXyJAJEVNZkSCOL1AFkEo9DrZcT8UyKOYch
3LJ4ac60DL/yIhKep/ZplQGVhivC36Jvgn93erOTAAGReycyFKosq8ztrZ0Z/MQ4WAVSvICqCl+0
JKxAYNwKhaZECO2n5Nu804XFIxEdBg97Ask1E0/1WIsY6j8+K9oJASMSS2ZsxCnP8PuxyJnyLfrD
krBfjBToh+17CHgMX4BpITs9jcrGBiQZ7gj/kFvR4WUdzoSFTu9svokVDZ/j/ls4oq86SWYPzZcI
tP1ymGxFfRkTnGBPn+Geyk00g6FEFEvgsuRpvYMyVM/4d2DjKAIktuMpIg9b2agrnqPedLgnVcZq
G/NVWgz5pdkDuee0LFc56uYXZSGl/tUeQvTBdM859sylxtg0pEcIiL8hQ1fyd/6N7S9HJKGOc3l0
ljwXqi2gcmYhTFZnwmdoWMTychRyPVCf0wMrls/rXPMrxGy25ms+X/9M/uqE1/DZae4IJW00HNTA
/MqIdih8qt/5fd0gYLIUsBHWlfKcw1DqyZTFY0QxKLB9vMy+zTdUtnUe1EQ3o/V3DKTGvV/Qnf6p
mT2yMcj2+Efn1S6TmfAWjqx6VhU8s249YUaZu09S3oKiXcVIoA+UI2ky5UV/Prc2wtO7TABQS66P
aUkmLJHmo0yw/kYo27RpA/k1mXUJHQFA/MWBiNMpg0vpk5fF23izd8thKy7SCB8YfmWTgvz8ri+z
2fOHdSG5mEtzOTnhedtcNxh/1HwpLGkdxFa262aDIx+EYTs41VcSDaFklWt86QUeG+LRVU/yCkJI
iSEdLd2+zuv0E5Sd34Q6kL8bUw8FYGBHgohgtbMYTojFaDMJGFEqL0fn+1uf182snZ2ncdDtJjMC
+iaOgD8bXOC6nIrzhAZnusF4dC4WZU0o1nzEB6xoV/JWk/anYlqiV6fzR7oYW57pQmeyEpIVWxt4
O2u7Q7rtj9G+Pb+4ZLp3bCe96T7K8PozbAuuMY3u1SxtcWTwEOvhXsdQXk7ARLW6HbA9ZDsaaJq8
2nDMQLdjeiNGAE2Lfa1mWRtxD/eL6u0JacPLeCkyopwxNg1fU5KA2UAMnwlk8zzJKjOmxMWwIzK4
yPxJ+q6/vGKMOXbFeJpOcRBiBCWyvJhpvFaRjufB9aKL0QFLEEFZsaW4xdmxNj5QPYZsTFCzD9qx
9GhlBpnqQlmR6h6Kq8nCIEDFrd/ArTr5Sd9jqPUeVu2NPJQW6V72o79302561hbPqd5gQP0ezGl2
dQtnXF8HnrQRgMOQ1pdT1pKKtaBncitRzsTuEFVHrV8XvY0P8j0/def1/bOCSLwUH6yeS3LvS6qM
u6dGuGTDMe1lHJBiKwFAKJnrZ+KAxs+Q5kuR9lxmqP4cKVA/uLtBqURPKoLEJcQqnVY4Z9n3wHLJ
12+8KKMxNhl8KbFlBcpDPReY0ZoPxOcrlIkPJ3O67Q3ttH499sx5zlqosp4kbKCo2x/u8+oYlZth
TZaCYvpwU1Zd8e5Vplsi+RbImn/c7SIw0pkAdQJjcV7sK+afj5N2/uEv35KxYzyObQcCnVy9JTdm
dmD8Bo4lTqOtayakG3q+8ldiFzzjTNIRlilnX7yummqRY6NTd7d4fU6xkM5LzVWLLQVz9f3K9pn8
fr1zVsIY/PGsWd531dc9nalN0LO3IKRFYqMB4Ca9jeRenCawCNq3lglZ5YAUr5lIQJWtHG5AewzN
a32oj2TOz7JVG87bHexPu+LclFgd1ZZ8zLhcKI02Oc87Cr439VB+qYfJRVRsxEZ8OyASKHklGzVp
OPxUh9z3B3C8sf16VPNzzo44r4t3iBJnwKHSQmWBdqbAtyW3WohOYd2CzHD6hks905tT2QmaNygJ
Qr2oW6tzqwudYsLvHDjmklw5RQSq1Iar4UkQCcAuoWJqJZf/o8nsA8Q4T/M5giQJQK060hBpxeDF
sZL4EKOCRWBXl/tGC/RpomluPAZuMj7Ec/UpNm8tgV+0va8OaB+FI3D3rvWL132Wwy6q9OmTcEvm
/9eozrZG5sZXw20eM2YFnPrR+j4Hqyms8+G5Vjqr3fbzZmse+/2tIVHcwY4tyxCYUOla9R4a1Lo7
7tBOzWPVGT4Imfs4r67r7gM9Wwfi6bxCAdd+GG/Am3iBk/BEc/eDRtG3zjGEWUYUf5u4C3z1jkQk
Ul4kbe8nmBtIdOHVLu8N8EnXeQVHXQ5LukZz/7pHS9cGzfG86oKbd3Wxf/MfU2EbFtMIZQI0VyKa
RgyAGSjbFHUknn+aPnHaiIciskCuNwRyDnVuho0eM5i5iYVNV/q+tfnWdaszgMyLnkELRbJJiqMU
X2gebf/ZxDWnHQKDEoj746Cuk5Aj4cxA38CtthJCaJVes0Dy0JHkxLoTZcfCVRG2OPFoFEHVM9iu
XM4LMazcklF/HnKIN07qVGWmcnnBN4fFMZlMi/7CvXUT7ZTBF/M2ddds1PqL9Ojg9XFH5maQnBTb
I9rJYT3m5DNZ9gC9ttjFw0fJvLwP+e5Iq7BULKFf3Oix02rO7POy762vMpLejEUfZdP0tsqfo34u
cZlz5IJ9RskT3+yvnz0v36lhoTYC52LjpLKOqNe/9QXTHBew87e0H77rG10JBivqQTkV62xfKuGw
bxf3TbIbVQRE1L8/kQp5MV/kiipoWKXRS14mk1BqiQIMtJRdjTzZ88IMhVUt2I+5/E6E+EkDnGAE
/ZR2zOyJhc48u/zhDnPzUK6ey3z7jKBuh1fMXhwWMsbxsXd2UxABGLwffsKMBiGD3U6HzetNIwec
4LDrSvDF1NY1i5YN7fU0djIMlUcd8TsMfvabU/fzeFgptvpflvuGfs1rJsEyQfaDJyr31QwVY5M5
7aaZ+PSS8i0+J4Qo84wpxx6/DQOPx8QTvrS7vc44OYHDxqDvJfe3xDH9GBjwHLa+/ja8XTnCzdt5
HxLCc43ajcKALrwH4P8Pnerd+OnX1vXNJLaztpITS9v38I3Dv96xro4TEW1R2CU36ouJEDIfho/A
Vj+xJU0nByNQgpySBNWLSjzDppp2e1yGSEFmd9cIaAxgAHwANBsCznoWIh47u5RU7cUiXsFOzdhZ
Ehp67QFXxBppJqKE6iD0rGCys0X1H2zrVRlOVI+gc3BfPvCvnmvpd71D+JpN1MGOieGKMJYMeW8d
XrgJPW2Dcs3tfEokSioWPxYpzFj2zZWtS4YDER/VRueV0xwQ6PCSEezaZ9WwRleiV+/q1TMcCIRD
QDPgG51zI6ZIihiG0hd9PqcTihbr5wUwzYLgz/3uI6VQbNKH9SlzXmBCnEZHCMWiXSNCnbj9tllr
x/wt2zQHQoenaD7UA3fDNXb1Q/JW74rLazYcqs2j8BFIOGS8XHePA8av2STB22prAbiD9zSiCNLe
1WWuO9dLhy6WGnMicba3yqj3y95uPpNjXIAduEvcGxRXJHBTPIAFBMJLIMeDjWzZxyGfKkTdMj6W
RyT+O2MfX0YjsmkJcJhAPtnm7tx452xqoOm6k2ZxJBYqHzOL69IXCzaCgDY6z0PK8gyWgv5rOmse
EaIZlYkaEQ7NDOqPT4z2XFmBmi+k0QZ7d2qQ2bSG7Q22zk8O4OyRn8RNNGyLo6/tfqywJkrWg4QK
7BCyJfWX8wlf6qxYqCyN40ucodoOJCKBm69xyeIulc9j+DMdB21CZO2ogckOw08h+4PIFpsdhGyR
zG4JMj2iTDW6KIEEtJef2SciJlh4GT5tKgmbdbNnbE/rybDxXzvY18Z5Kzf2BKFX+pZP6CrpUx1y
FCa+Mzc/Keedk5ekXm9Mw+Yz0zMM0jCDDNUEmMruGfRh5WZJxGvfPdpRc7UklZMW7oUff+/wKbdI
zNayM7jGZ3ubv7A6W+162Dff2fpWWQzrFI8VTusZd65psNz9/D9eP4MS14TNphAb91sX6J+EQzMp
+2f6mT89/o+mLPoZk0AHUA60ckfNy++es5EUB1VipN3/TT+DANg05YnOfG0U8/4+W4OPT0znBM/Y
L5fGv9GU/eWW+0svcJTQ/HHpwOz/3L5q48Q4a0/8FhjwFfT87axzVIdEzH4jRP2mnj525aFAi3Ej
AsrJqOSwgiPl/zSXymhH43WvO7QRqdGLmTwdIK2rn/GCj5/nss75LSgY4J7ujSsJU/AQPjO6DRyD
bKeDsYGDLk/JKg41Pjb+y38e0kW6uImLF30SgOruE5Gl7DfCvAifB/gVsNyJrwt5B2/8G1pox3bO
Cw3NB+ZxlmsG/Zjp3XYmoe6PbVobi55Ax/FcK12k9qvkKq38/N0Yb+cv9ebdM5QJrfU5+Pkn8gTB
fnXTWPiedDNoQc6mCHjvw3I7W/U7tp7xP4AzaFRje2UCDAg7i12IyLA9fWYKqE0T4WXDXSC885uC
rRzn++cojuxPar7Cm6yv8Z69TrcLS4LwPtSzOGSFeZ2GqTQlFczt3GxRh8XmhvPdMmZlHPFdFWYI
Ot4/+w96VvygbsDW6c4MRhirHJObqUZ+2NgvaTmeV3jTO/QrSCBtVkL2IsHejFtSPI/3zDv1Dekd
GkJlV7PEc+umpn8eFkZPmbW7dc61cW9JqLVMs+LLeIJwOVJidBY9FJMubj4kJK8ZklecukfhxVcy
dSdnxLjoBDfVZLSoWyGurLrawULbZwtBcMfjIftZ9Zw9njyhYAfoO0NReJX0EchvtfSp8FUeES45
6AJUG2XC5syBrqa1h3JB8sYMDmggevgKMj7pGTwD9Q30oI6tkOOkBSJZONHWU2kGfdFaeF4k73Xo
Ff+lW8oG5z2EgPFk+3Q4dRTW2/VNgTkwUPtcbc5buJs5LFrZRqD0ZoRJs2Yn6l5GNnY7y633jmoN
CdCCtsm6mqExvyE33fY2Ulp+le74i6YWrbhuFX+kR/qVK2UBA4j0xxFRGy/OwPVWg4fuA4AJk1wz
IC55ixj9Wm94LNJ0bwJ8hUnaYc3O1vqJAlW6OqmdJ68nS8C59OXsRvgiSyl7BOSVPAt3va4lniMi
FCer234MZM7IgLa/fq1x//uz+z/X7/z/jQ3qX0vJZ1701f/l7syaE9eybf1fzjs31DcR95wHtUj0
ffNCGDcSCAkQEpL49fdbWbUrnTsr6tz9utPOxhicGMNaa845xjdOSVr96cP/WV5z3v+vuM2/rvM/
v37ITf75JcW6+csHflGd6BvXn2U3B9x0qf5Yt8Q1/38/+U/Z4rK7ff73f92uj+oNW9TH579ZjlUG
WiA1WdHl/2XGpukYcn+dsbEm/nr7n8s5i6VEMIgtgkR+KA7/sG2o/8cW+GaRq/Pjk7/YNvAcg3eT
gKL/UD1+W835MgYrPcKLH+qLvzJi022hhPjHxCf6+O//ItSUXebbPVf/NNm5nJWTXvcYVncMZD3R
F9ZCJbxE4Dp54rA0O5W3ffgyplL3FtmTh+l1X70J1YMr0s0ITKOHC+BtdHV0Z/vBE/Hp4cNwRv3a
GegO12El600hwZwV79j4ipsDRRgFnxMwPNCAOMWTUwXbLZpc3wYez/HQjkzatB+zp7dHXXgljK11
lur28dbpASIol67VF0PAXmx2fLy0psFE6W3M9y3jCYee/ZyOCU24Sc1+QKOFO27QPWeKgYoRimm9
LiIFwMvsNG9QWGy7r2SuxIjBal+JxauuYt5yAksSjpR4630MehOxPz2xoBmwfvmyl6j26al/EPO7
JvliM9lveQXzJiYCmb8c8aJb0EjlRJ54s2ohlCL8718MV5pA7y3Td/4uJxfVVxKC5KYd/e4Yokts
DmTsznV4C65xN0pl5j87EXJvefo4ubM19M/3BbwNOh7nt6TD+UspuqWHFk0/P5cvgaBbwNmTONrN
YOExIY0uLCScsZ3jM7JeWKXveJpV4lud55L+gc9ZO0fXehJQJGQQGSEgOaLIJjK8T9T0sk9YSAbM
xgVEo4XXJRvhjf2xXGvZ6oCEj0pGHV/ad55ARs9XHggWJwYmmwaboSPLV9eA+jrMh60PboNuR7Kq
M4rPKGs3xZrVU4histlZnwJbeFH60pxYApUm/0m/L0iqhURHRC2iGAHArkNDmO7IvbxOdw3p8jyg
xYB9sbTHCoXgy0W4uLLG6YoJTo/5hd28VeYMEPXtyFe8PHgg+Wq8HSJA1M/RbQ+EH+lM8Og5Wk/A
8qhCaR+clqfleZypQwMsRhcUPC/scfnVbImc2GTYMJEPhh02Zs49Dm6kDk/ScWY6H4lX4I30FrK7
cmNh77i5X81A6kubrmL9BlTk4F6+3ATVNP8xxM0WecA44/YpscHRncb3dPO0GdMboY+onYXofdDW
94C4JV+WuKhYlSmBdC8AqADu+OSC/+oFfYMZaCAcJU3fJJ7OQikHeRW5sSA2vmTHxtUyYSCH7vI+
aNH38gANq8D0biS7zXjp1vewgdNKE9XlkFExIMd3be8OdK48xPMlHvGgZmRFpyeNT5MEO2zuiMEZ
aSc1/Y5zOJN7ZPuWzz4+bnWnf2CXREJKm0JCZXlhuzyvvuB621789fFj1/r6mn3QnLm4M67bnzGc
8njhY1jCW1i4a90j8Ndnhx+R2M0OxXhRyEduLFRdyMBjSSow5d+SGnJagf4SuVn0ZvgPLmyW4HG5
4mB2dv/mOxundayBNmkGGtXEfzIkajobwG8726+3/7mzCQzpH6kdQpr/XQRIAihaAdsgJ1QS5dE3
oT8QDFnSVJB6/0CKfhP6qzqucfMfahTzL2n9geX9u63tX3fdUoRI8JsIsMryy9m20frfyYvPPemL
5ZtJ7OTp0USJwNa5A4mB8o2h61qdaCNt3+WDtArbu2etVGimCRejXYuydcrpH8wCasLxaVwNH2+c
HbM58zOmrop7PKIPdiZ4vmF81iG9WfcccMRn9HggoED0xlGjRfRiT59a4xpkb+JYMnalPqIrnI2e
fQActvplVnE5BKVKDWP0pg0ktWqILHZ5mrNIK7epvk1fDDMQo5UOI/hbVCpe9vLbR/+CtmHKDoz5
YNrdTo74naDNK2cyQSB3ahqCiH2duso+tvLb7bmWs+2j2+bqJlM3z2pquPX8eNT8ieqxHHsnZ/lY
RYHwdjOu3WD/W07ubrDkV+KMx3Xq0wpIDk5zDlFry4NCm+Qs1NZzhoMMYxjp44gr0+A0wjtGOjmQ
UfYD2tX0rS5CxUNDImLwRwBgsstWzZopV9WngWZ5p1F7dvPTu5HPk9X1ABWMUz72o1IJ6XsJnZ9I
RMW0fFFC9YsC4iaPeAee1TF14ON8KR6hkQEl6xI09CBZ6TwZmJHYiJY4uZJQJlHVDsu3rI756MmP
a34FbD5l0iy+NsP2wq/WduMxtc550KTR5e0+FJGilD2RTCCx6A8yKU/H9gwZSjq+vMEhkgAYwdRu
PNg/KE9wOc3p++CKe82ZyRgesNlYj5MPsl5Yx1jFurC5uTztxBz/6lSG84jat+vD68WPy7AbSsPE
Ji3drSyQsC48gFsenyCL724kDfKNj5uhMr+37waCPyM42W56Dc7P/oWm+fjQe7vbQEJ2msYD6sPB
HqSD0+75hv7gDBmBrr7gu2045zi2exg+2mFNsO1AVBOjdHhuBjKyDbGGcldflDPV8BbxjEPU0Juc
xtas+eq+NHrxGF+VsORE8c5TB6t9IAZUbJv+daxguAqJX4tKDKsoBNxGNJFMqQ+O8oXGVJujzeC9
plEGmEBjUPHo1wqIGbMmGj62bC9BgVuPZJ0Ce3hRoD3N0xFKQbJZRTVHVml85i0LDPwrkzQuwmZg
Tw9j4U+zQKKmIUxW/r5SZrHdYqS9Ezry8NmvKcDAriGx6ULSvxDaSHtAxYHAU7FrHM2I/2iKZ4+v
ulAGRDNIg2LUt6O/d1w8smoqDw3HuIEejBX/P28mSJ/+vJn86fbfNhPD1m02FOsPa9jPMum3hti3
zQQ0iUnG/L/E5t82EwFftfiibHy2av2VOkkzficuff/WbeVPXa/OPEuVfavhqJKdSyN//sQBuaHg
5/D+JMKs0/aolwd1LwsaRNc7IEQkHaLECboRmsKjcnb1HTIU3kVwmnZmfGbNzelhXg+avj29UPak
tFlcqnLQn3NtriFh8ugF+O1UG9mom8SWhGa4cuUJqNX3Z0AToXNVBmGV7WS8hFBhvTeuamCiCnHm
4rRdC3GQKOHQYvH0P+wPpvvsBdKZ9CuX66NCQXdW8bo4AB4a0nVSFmJ2pHnqWBHRqvNsZe3IrSGA
Cjn0HsWlfAzko37UNxVw7HpWz1PUTDQdaHrfBpIP2YTpFBR98e4brp27MmK/wjusX8Jj3Y3tgdnv
RirGIQzT0lC3HBuNtWvCf7oFh4hRZ7nBEmSOiZMenEaHD2V3ZhiHWUiCkuyzSYi/GVmRU3OIklmG
LyjMZshFiLMcYTUP5f5pdl6wba3aTTt4MqE9RLjdp1XfnBvRKUywJd36StRMT8wsUV7HyqSNjcl1
ONTD2xpLb/GGVfjqacFB87X3XQ32DtDHSjjZzeMdLLTY4vVoWd+CQB6Q3lqvOiYOFHX2sYEDjvbT
5VDwiuB3f5zvXjUxB81IH+iDelQiUN0/CKVx0UMYIDmzEKwKbrdMDe4tEbreDbRckFz8bsVWyC5K
8614uN3ZoyvgUNeBCx/cqXVggbMdVmhYmOQpjv2FyEislRI/YLbTy7HpBtdAZl6V7C6kO1762Ye8
TvO4mIvi4SG0aPSsCIt4MBuPHpEqDkquEnTQ7La7ekjvbo2BGL/1Fxvb6Slwm5UcZnX4BBpaVvPr
D5LA0+cqCj5HxhcH8Y+HRXQDIgNVjBIPtWtsO4+Lz5xIHlAs77Ak694oXz7X94gL66G1vWarcz28
IatvB4zYTlN2QwwIJvfQ6t+7wWXOdsYF99fmMpcfQY4Nzbs/kPSse0s9n19O75izxObAhvLoZxUj
nfNKSnZQJJ5QDSM19fUHIAgHnUVLuZdwrYOrT9MRvi6KqkQkkyD+M5+zB/VIrpFbORCKthDKLNqm
vPD3+68Fv6i54kVxdeEBoT2B+NgvV5T7JwJ0rl5c+KsVNia3rqZndXNRNyV1era9PteN/FZQlMq7
v3k1oqgaonMGCGQB/m8bCGf2P28gjDi+3/7bBgKiSqEMsIg+hNX3SzWCIh2pu2YS64Zf6ZdqhChf
YNz02n7sE7+MTWSqEclAzy7jV/5LmCrE7/+uGvnjriuSoBR+r0b0Z1Wlz5zS+MrZnKmJ+86K6Yj0
Us07L2ll9dQvqCD0uAqLvJRm9ZKmGv2o1rsjDRV9qVfQ4FYUKe3n5el1RRKErCPgmtgxakeZmQt1
koylmbbnaLPV9kIUq3DMeRB0Ex6mEEax6uxVhMJDpG+6U6+KxZ3FMouvI6Rq/dsUOZ6v9kUqQ+4/
Fwoqy75Eu01sIfDoHeT0OVK0kzv5nNOZawhbEQQNPqP+OPVhi74Eeax9ykNt/ZgX0+YNWElsTmj5
vMizEfVS1zk929dH6ghVfngwx2hwTLK5I82XwONBa81HuUvS5+45yEbL1kGnRXtRpVGPprZjKUKN
DCF4LXvYfBPqCl/0IBPnKLmNn831YBJFk8ndOXJGpgH4QoGLXQs35I3mIoOnUJ/aIaf/2ewWHcIU
tQJtGnZNL8x9pL50QRmlo+Eh35HGubenFNrLwVF8JcK++Vo9Z2+FYl9l0uSbDp95emCqqQZpfGbO
One2aPP9q3s8hDmYRMVHrYh27UDRg4l0rQIGu4/3t422w440t/3c/ZxT1TDUyCofMwEMe6cBx0TL
ELmZQq0FLis8bJ+Gk08vL4eInKiEzZoyQeIHBsLqSV5xuWyeS1N+qxuOz8NaDmQx7Pavz6i0CPJ9
9rEloVa+bO7hj16h7Dx7hBSjMgmMhbW4rKXtbZ0trxFgDP8xbBCZogEZC7jFfSjHou2m8SCgwmMM
vT5VOFkrtBFvRtCLO0BlHCCkSYYP1KSDhC6vdccJirEDHdsh8oLbnH+9lJD95XBY3a6hWg9PzKjd
EvXmK1B0/yZHrzXza7W3yB7LO+Kxl1sjii2NgAge/jQ4/1MEJXqgH1BtrhOKCpJjoQaqDR49OO9z
+dk3p+fwdQ0ubvYMyssRyU1nIZQpAUu7lolwJX+R1DPmfK/RbROmpEt4/jSnf/NFmR6NxuzYJsbg
f2sRGRgWfluUf739t0WZYYrEGVwkV+Iz+r4ok21mG/hKfsCnfmUHQqQAVcWnJQGt4lbfTvUqXiA4
V4ZEOI6l/ZVTvaHwrf0+/fjjrhM+K6wa31pE6qU7XK490a9EcLMuWADvYx3R4bxkXMniRYh3jW9x
TrgAeiPWiSdzEV7ldFsrIcWcfVyAGc/ahm7ndXPntP+M7oz8BoPc2U+WYCDg6Wku7R1mjkChO3fb
wqNSY4P+RR6c5qgoNkQtPdAEhTXOg2mTjTyk4wjpG1Z3/O7Lc+MmkFihSXvNQGmGzXnbSCxTJSzD
LrxIg650MVyIElctgntKsGDwQMd5VCnfzwjQenVf0eNn46COofKWd/cBH9jG0PLvg/sgDTXo2oit
7a9XnhMCEd8HQhOHDpaRRDd67XrL62GQENO8bMYEgE5648M0W9G6MueHj+KIMqfYVH0CIXfKeL3O
nO12sC68bP5M9i9yMcltA0jY+WdigW6umi+PaO7JnofvRLMi4ODOgR3xdg+O/YRjMSk3E1Nylucz
SZukLsayUwSia38NWwJ+YI1y/s5IxB1zF26VUx5zF8DVCOh64wiuYMPISMTroD8mSkgd0DVhwrE8
sg57JoHhpygfonp7cFAVrPmLsrtn+143EQRr450s0vnphdT2vR6Wb4T1Gv4jCW5TOxmwQ15Qux/v
EBgH7WN06uu0LSwiOyEx0vRyKmCTzgj4X8HxGImU7e6PD+ZPbg/2R+G9KveOuesVpu6VfHI1IHyN
+hChBFdBtxVY8SFUvshhYOsYK+6ewAH/GWVY/g1k6hB1j1dKHUKAxFgHDQUWZo0NFdWZ6mZj852K
Qhbf6smZHCeTyZ5ftsOzzwrTJe22ovJHOTFhp5NbDS0TzfbJfQBRIlzzyZTbNKCbO2VKOh0RISDB
gpxh+/bJw3ZBTsjOJMRnCwiLmzKn39Yn52jP1SV4ivC5RnBtISpxptH3d08f4eJCub0QWFpsxcNu
avryHEWrPtbn5tweEy6EPfa0Is+J40lL3mhvbk1tfiOOrTb2XGlc3o0d1yqPh00L/BD0gzJAi6Su
r1WUm2eokJn7ovaW+ASlOAOHzYuMoCnTHBRvyu7KiduujxRJ8stvtOEbegMiCmcaicjYCsRvoJlF
uLuMb1LfzqgcfNQJdAeB0iNH6Mlh9aAMUg4TxHCnaToHKxBDeCJ8fIrNge6iGheXOL1+7cYi2hyB
510f6bsrLV72JLVx00+2KDNShfAAsRqvdZuxUZ9cPDfzKiy5pMF6sYScYLXCMccbP8yp+SVUsjiG
hmhHtJ5Lz9eCso7mYURQKY+qtKgunn0JOzu+bpMhqOEFT2oh0eVK6ZsebmC8je9DTLjWO9u5UbuX
MX+oQGkOi26r5l+IzW6rdA+0N91LTLWgwqf4keMWcIynChq5Kzzst+FpLAxIvUmbenTSs/GIaaoW
P9byNntrt9malGqUB5wlejtaIc7i4+MWIgCsHLNHzr0e3a1d8Yyusi8V/UoOUnOIA8uQ357gmOct
8GBOpRf/n167v6kCgbROFcYR2x35zzJ6sf/QWqMe+a219tvtv23CKp5NWVctydJFJ+zbnMYyFUWV
dOgQFqAIiqafrTWRIMqohtIJiZvOHfq5CcN14LDwR1r1X2qtQQT+bRP+fte5Q79uwtLDqvW8ZLgN
B/KAeUp7F8YqGmkngguJtWppdFn25l4GF3RArujf2jg3K6Ytfo4313J5+oHK4VXT+QpVB1DsAy3e
V76rES4CKEOvTM2VkbJ7AqTCC9Sn8dUd/LP9ps2KId3mOyOCC57CoIIBySIWVmWklMGV1Ur2eDd0
h/diWAx7iLQWXYxoPrhEQHspp6xIvi17VQixAQ8mf7Zb+d2Y1cwCfrgyISeCZiw93iW8VPTwEDiA
7eVw8H7/ytb6BDvi6CqIacifqOTwFlG3YcuZahjl5tVSD5JBb1sbzjkZoH9LsuhOEcRe4ePYxM3F
6QTfXfXie3ZtRfTfgAXSfcKD9lnUDrajZpTch20ZVuyZ0fk5vrdsA6xPj5XO8Gpwiis/84sFuXkB
rSixXzbknPApYE/mgESSNw1LFF4KaoHrkHUFJT/a/UBFkY/u1kcL70qbHL0XuQUvnyQ1dPQLwjU8
zA3bW4gplJhu0pntuKKBIlH7tmjCqvlbiWEB2wGOaew/j/C2kCz/hh9xo5NhHGjUmBz4h49QP5Zw
/BZixtYuVBpsmshYXXDfkZvcKVBf3lH2MjYiCPIaya4KWydiLuKNdFpoEb2zM9DjQ3gH1Vx4ew5j
WphG4mBWREZo4pR7UfQdhSzl5Xyys3qEX4LJFA+GTMQO027PZh09uXfbzcfwd9Bhx60YdGFyfLzR
QXJa51NDvy0eQclFG0LjlacbVzwiz5hMsNDtQWWy3noMA5Eett7HyfuiTasGzyWdU3Obv52n7TBB
j1OB88EPEHEWoegsyDSqSWdeCZkI33r/yUCG0teDko7MRWTbqoNlvif5Wx1gHjWUQTG5IvclzZkf
wcyKVPbd3pjAcJR9/mGpz7PwttHHJTsopiP3hnz9E5JyEkefU9I//IzNqj7ETe3S9kOCx9SoWJgA
HBmZ4ZMosZRovmov7uy1RhllS4N4JVpvQF+7fVqEJfnc3lQepAvokkTxErsbWY5EQh4nbHT69KX9
MgeC5j9LqFnJEHbgQrUCnCkOWo28jV/MX1Wnmeqmi9JwyCg1xyXm5SNLGpw5Bx1faCo58CFBKBe4
pfKQOjCoInwEMzgcnET4fO5cP4s7JDcYgEzQcDm2y5ps7KA9pnfQi8tiQRSSs78gLPfKx0DRxiX6
js09iYkEw3FDQ2LUih6Dn8TZZ3rzevVUpFHmK7w+lLMes09rl3AglbFmEEr5CVJ1kvjL+TzKXX/M
7vbVsu1yMq79gzgkfNqeiR/Ef/X6Fof+cm9ghDoP4CoSxoiS0GvfmlusVNhO1mTLHMumb9TjNHMq
klPANHYElIHaQF90CnBM7xNe1OmsN7199iISmYnblJymD/Cjj+JCE7L8+kilbE6F3/k8gsNBz/7j
WkSPPkILCDX9HuRxoiF1UpUdTPHmlGMMVtLxA9fszp5+UR/00NRMu/4P6kB3lI5W4SRDwFw8GeSw
9qA7eqXu3C8uGQMqq8/sKns4gkpHH5WQLb/4FwgzzJNaUDELfXr2W8LsAa+BFKa0FVjuIJxVoVK5
+Haw9hm0sztXei5MKYaLdiEmoXQuiF4TL0/8AuV817dX7ayIKzVQW46hg1rCHtPJ76pbOI3sIT+9
P8eK1Pr2dS4Bpctfw1fTl/qp39hBmUCFGWqbc2z0sQi2o/skx209OCExOfVflylUbMzBsL4QrWFA
4hDZv8TPvTxKz/E94LHiIIkQv4lqctVY55is+vfF/dY3ylCljkkXV3neaUF37tu0fl4EJrTiXXrE
+QM5/7DEhtxdlipuSGaOk9Ot/zfvQigIHhG9S7QL/vMBCCQJx4TfuhC/3v77AQi2lCHr9F9BYf/5
/IPoBQiKyGyhKfvz/MNFIkXXMv7IX/95/qF7jUafu4pQn6/5V5oQ+g/B/G8SzH/dc10AXr43IYqy
vd+qhpB1XgeRNbJGguAA1XoIjZU8LUQo1EEzDiBzXqGRgLKfXfoBvJuk8VmumBCKbWEpGrdMmfpX
Kmb+xc7m1fHNM/aALTSI1ViWiqns9I6v6BWdBo+xjHn0Ncz6uWBJDUXNaeAxw01pGINDNa8vzrZk
SkT3QpS29oBpVuHU+we153uzhxL5IkbJxJvUl8H0UfNCS5EmJIn07kESHQQLLwQxGcJzPPGCGdCR
rmhkk9bIhsHoNOhNEnWpnN4Ph89L+f4ARO2eNFySr/mhDZ+pWFSzz+zzRLYa7d/gQC28Kv4RkteG
ugzoeXrApv4MPqdP99BPS7/V+72NtGpCHdZy3jfZ1444YCJGfQAYZw+/IJUOVhzLSFwf/O66rkOF
MLjwTnqY7CAQZb66SeKTX1u+TtYSbnASmfiLPvLkVM17xZW9w8zO/YsctqUjoXc4rNl15RNj4bSv
66GSfBU3L284n5Q8XhR5Fkcbca64C14mLdLNZPJC1wMzg5MADx2B3gTMR6YLpxO9JoxE7qPu3/OJ
wtNhoI74i6gwyU/S1WPXzuQ9o0PmZnx9v+YAMpOC3fiGMmc8juN4FadCf8rQlNyKt8cQDybVLJZZ
pI3oVsAAhHkB8g/3xDEPRIbA1SO5ty95diyC04dKcKbD9Y4FLZLhN9HndRSIfoATxy3ZnCAhSDcI
byYxjy4hWCUrsAuDdzWuoD3iX0gd+9NXcSKPmw9hoMbtqxIC5Arv76iJuvtkRbYCKIFxqsXVOEOi
gYzJ673j4zDfDTLBlte37uswawMTu0i3v2V7Io14sEsHudZh1MUknU8e3DcxeaOEj5XBBaIhy2mf
WWFocqCm2y+ix84ja4ws8HjlEQMIPj4bbJu0QjKfTRIaKDuiWOcRkXjKAG/UwqAcB5kJxTGfHOAB
+OCn+iASMxSOlrgibUBnpeRLet0ngrDRxwK6IlKTH3Wyz6a5Nw2Hw/cpLv3XjujTfr6hm5cfbUI9
uQfnlRCoIFYh3iFZpZw06K2tpF07KuLH5GZzkn4Gz0BfXL+e74YUUrkg1BX8DeippLN7+aYQTC3a
BPbSePKElYlKgwZD24KNEIQMB/ESx6fu6shCi2FJJSFGopYkLujhSmY4qiAvMMZ39JQ4Y9FJopFi
KfHvPLfD/NhbZpKI4qFhwcOmYjCccoYwCUMOvrDte0V8uPvt6u+8WVGyYtBSCDxQiL75z5uVSCb7
82b12+1/blak/yLXVCAlI1v5dbdiXzRE6hgJwdTzv1TrpDwI05hMEsQ/bvVztyL/4Zft7w8bxS8e
jp+eju8oKEV8a39qmX+/68C5ft2tstula6urRrV+Ia/3EDTSssczv/EelFjNINeRjZ9uUBaRgF/H
aR02nd8G+doI0+skKUJdwZ/JmuoCL6ott3j0H26zRwuSt36v0B2RJy9PKppK1M+9D3lavJtGBMJO
MjgsonguWQS6tKWIo4H6nLBi7rVTbFqOApnVPbQjG9o6wAlOgPsaO3iLox8gSLPnKum2MCKN6PdJ
RW5nwjXQobxu297Nt87TxImgbwVkzbspaLFFOsEr7BOnitspa6JDQ95WeNA8q9d/yi4h9Clfsefa
jwGXawkKeiVIF1yZawqDVJjMKMrLTeJQgWWsWVqUr9JJj1crQRH27mUv+X+uIy66eukkGwGx3WfJ
SCj2iZ8cJigLv67vnHorbA2chdtbqAV2bMdSyaxBvLy9KlKDUz+olo+5Etm0mEvXUdsjf1kwZPtQ
gnOi211O4a5u4yGiKLsAAGHqqPpmi3t7VaF9SxA4tLTZydgwXUv+eIDxJTcM4EYHtZW6BQI75jop
NCjeyYLj8E5lSYLYYdje56k5tg6zeoLU22oCHQdCxeNu9Jt6IYGQgWH0qVwm5SW8Bq/Rc3+VHSiv
h6A4DF9qkFITIEK5mONMea/z1Lfvwx4k4p7XvdYHMG4Xr0o8baRyf3moRuriRsIPKJUrobMIv0Fc
nQpE8m2QsJ1T3Z5B8zMgvXzwMSf/AkqFUa100hcs5++8Ygn9Ghw9yH2sHEKe8B/6ixyvf+sv/nb7
nyuWReINvUWUeP8Ue/+U7uGmMjQ0fZqpocJD7/HtfG1BnkeSbtg/ZoPf+4viNI5c418S8b+wYvH9
/bZifb/rwAR/XbHyXtqcrw2GVXt7OpNb7B8sF6jobWkkW8SmxiW+LTtzIJFOUHpccDtgOO2hZMCO
U0IsGybt6gF66IkqKja39VpBeesbMdJqhBmKd2A98u9vNeeq0qvTUWoRLZZFXJyd3CdGWKYIQj6g
kw7B3qnPS1AfDzkkg/FJFhZnEQhuJ3GdbKxvLU7hGKjeTnDNQ41UCs21YtpLt4EtBo8iAsSKX0Sk
l0u5jtOd9XWuYEuFDf0nYg4DzRxkx0f/hdQgVECbwRIBgt4YgsmOAJxocN7AbOz1zRXatZ9nXsSy
B8GemBsmFijbaJHEt0D1Rtir4FLRWyonj5kNNrEvvEkgenxAQQ83mx2yde8U6Oj09hC/ep33qU2t
ZdG/viODEnMMcC1T9Sv5YEaG2HdI6jNu9+0BzuHlszz3M3skh4az49Tq+ptnTHIvsxMGaH7FIIpU
B5QiNoaO0TPGsnPzbStQbkN8P7UQXcMhyZGSIYN701CYZdOYNGRUBwpJXI/pRdk3y2qcTw/bKyZF
V0L9FV+jZ9Yv+Sm8ZcjEhUcVw+T5BhtWiMcjG4TGa6IwlLxNle0JdyoCu9cXztNa8TDc892ML/PH
Mv9IOErFyLNVmECoH+S1/OZWDyoX5zk/D+4f9bIbirXaYGA6b9G5XaNkKrKpYfBZk9PyMNEJOWvd
fGjvtdohuAwRdBPkQ3HhhfLrtNIBU4HVRRh+d1HPZUT27oqHQ4KIGH+BhqijfPpa97BlkWWz5iqF
0HNrzjti+ulz2szJ6mKeAybJKT/oCdMplCMNDubJy6LimK0gzSZoNitZ9xQQrOR/KYVfLsu+tbxs
6ACCA3G0yPiAEiizHAdWLdT1dADp9CFi5wTagVqBtvE2Th2VCLyBQt3ELD3Vl6edBuHkS0mItXm8
W/AF7sy1KyzEc9xZ6SodiQHzDLsub+hysAedXU6a3h3OCZnvQRfcRSGRxQYIp0Li4XuSnkwL+jTO
kDsFSnCZ21IkTAEncpJoe8vDamnF56kcgAwe36igkzfR1Y9JgXq92wnYNHKHyMVZAIqzX9PTG6iy
2fVLBVwI4qNzXu/80aKYwjMU0juD71KMvsSw7sDheF27ZWD3hexHVLH4o8Aagt8TRqZrf6bzPSjt
MO19PgFvCSV98gUCn5Gk5aM/1NLA/ngwBzt8MqQEfP780HBi0PFru604iv+99ybABpJEPpnJwIku
zH/cm8SE6PfWzy+3/7Y3sb9YyEV+55TT80HgZyrajzPzr1uTilJQUrEnIQoRiZM/D9OWAhSXMBLT
1DlwG3+l9YNw699sTd++8x+f/6Y/eVl116o65smK01KsjUChqAuL8x+Hnvca3+a9X8jrEwGyiffi
THbayBPCyU5YYkXEI2DBlIMbr4awkD3ckoitaLVqeBygROLQ9VSYS5+Irdh/MDxaE64zvPvGKMn9
QQesh5PV3i6Jjx82x8fmiV0ujbIrUDsYJQwxmtqRKbO7WXenZYOyXO5fvCdwVzKto+zgv7ppr1+9
c4SkPbXv2olOo+lJO/Wde6vZ09zeHJoWi4tJygQbiG8+Fzebhsh7t+rd/WtcMF2hBxKwZVKYGlMN
bxSpmwA3MQqJ8EiWqbC8EvOIFJoYEUV1ysGT3+ZYH6tzbEMJryA+YROhIgxED6rdYsgFMCNlymC0
4jVFcdLG0MTPVvCQA5Oi+YD7VUFyQVzZxvKu1NXloPUF16r46qrQ3Dfv8qxkZHGf3W2/mggOguH1
/HJQXmMJmYxhf6VoZlRAXVw2INXEwPXKHVN2dPKuZ48PVMw+dPWmGUQFksOPFY9hEZRpoBWB6Zoo
dvqc03Oo7IGIDXlnJNeet2ozbAdl58HCTY8ZY/KlBF6LWoUOcuI4bTZSpk90E0DTXWDEtw0pG1OQ
PwazebCxl5hddhyzFezYCkkPdlJ/EY83Ybh7O/evwdu4Gyo0q6Ul8tEaz44HxoAt047zqRKAXkj9
t+Fm+r5j906mp6lgtq0o8FA8CPmHFIwJ/6CHZAJH4DOtP6YDM25dcDZe6W967ue7xjbkD5DPI/Nh
0gbKLLDD+fwW9cF2kPNheRnNuITWIDkRWKpu3JTI07c47vdjeHXTxrOc1VfnvDE9/EDyp7v1ErBO
RQeJVX4NmqmkonGRXjcYZEf1wNydcHxeRoLr+YIc6AOn02YUeHWLJ5b8zok8KRkok1DCt4Wdyc84
cI2gsYbJrhw/ps0yHaifF5xEoJsxWuGnfQMa4p59TeP/Wcw+yG536g/b8t4w8LLJcgwTLDvW98XF
F45gpc/rMarGjKb3BakaEvakfFGtUFWI5lH6D5Dw31TcICADtEugmBMOofxvviHzt3bJb7f/tsCr
Bqv4D/WC+MI/Sw+qEl35EZUpmijf6g7FJioZdYPCiiX2kp+LOz0ddA0qrtV/gM3/Qt2hCjfUnzol
3GsS6ZEVUsiYphAfflvcpVrvuqLNWAHcq3zDQJP7aYOmilnX4RC1zyKq4NTUDZTYg5s9uslVX8rY
SF60lKUrc/7Z8/LkoOUZEk/Ux0YSJskn8geuAiGG6TCunrCn+mwYgllbhuRvx+J3OfqR7lOuypHx
IPxHOZ7xlksDZfPkNbxva89gQaU1QiX+znDg+tWQ2oCQovKsFEeR3qd70jtCjbleQiR8R3CQ3Qpg
XpjR06Z7M3j9UDifg6uboHRmmu2nHptSn8FydCOmeCCiewj/YYAuiDh14YrURH6HTBfUsUnSrFMC
G7X9so/+uUfbBXoyPXKyGcO8fxrUyN8M1HCnHGYYqAnvFWyv6+ytyEPyy83reyovO2vydDUvGVJP
3LcmAwAC4LEH8VbEWv85Ev9aFKDghPYMtbprDVlVeWfizX9tROBh5mjUJtoPVZXF2IRAX6xAizbO
hhm5wY9A39tJ5qnnxV2MNwtrfN3WiLqU56bpps9TpO4ZfySEFxr55L6VZI7N+p6haDG1VMim0WlY
Ww5A1P6p1Ps4tJ0Oqo8+MujN32gtvWZSk5Fm+A6cYdMeG3mY5v7/4+68uhvFuq39iziDHG5FUg6W
5HSj4UgUCBAC8evPs91vd9mu+t7+6lzWaHc5CRkHNmuvNeczy3vFQsU9CUsC4IlNBuoXDj3cJFC4
9Kzjt4G7sAswDI2aiINHdkec1BBa2AQC2kVsmXBcRr7DLRzzI6ahRaLccrIfT7tPy1v2XhxuPF4j
T668YTMsyViKJj3sccV10DTU+wrh+vByAk0q586oJV3Jq/WlbXaQCPVsl/VzTV+rcUCIiPTK2NjY
DQDbtZHMAZwo96yONnO+cF7zxWHZPcdUyK/EUE0FnsDwGmxvEkPPfMPyWNkj5rDg1zcZI+3Yb8b0
pEcU4j5IBbYWLpQ1NCUyd6t8c9ofPfZpt5q7RSVPbrXLz5VpUijPzMYlCoPht+pHJ8gSrmYse7QM
bHQBM5wZQKioL+rbLMvc87mdlKd611tsU7PZef8nF+D0dOnTEC4suGPWf28O0c6mjv1agP90/I/1
mfoWGbdpoTFTkXR/XqFZh3XThBxAh+ibLQcFHIszU17F+A4JMB18Po5jCMyZCKb4jUUa2s5Pi/Q/
p67Isqx9W6Q1uYuTvExEyTYGwqnRGZHmg5yFVLf2ufRLMlFoo2THMHmnYOZdNX+7vZ5cmt4nlF7V
xJanqUM6WcAzMIA8CqiLma8dcyUhFVH9A0HBvlRO4bU7aww5dj03e79JsCQaaCgukHVIrBzWiuh3
qJ6E9AUGWpsWQa8+DcZjLD/zhpOsSsaHwnhYuSzHprUGnlxLKNPEv0mOfMs23RO5uJWvngJJRueC
EgimP5QW0nSL89ax0FEQab+r0weNbXy+bpGvK/Maf799RfOD3Bc7UnR07wZ7GU2G8ECf+XiMXPYB
MYuVaT0JUUZEv2qaJnfQdpX65ip5h5OnEDPTBVKGKtkr8Y/7trVINL5vt3ZVdF1nEr/8GqM5kctU
j40EhaF8IPWlOrNMILpzAFjGfsGrPp3gpeNGRu/CDIU4VkeGxaYoRbLhs7Fo5ZANknbZ8kPnF8PX
LbvlUM1rLThHdxZQk/AS6mZoXDe2ucL8PiNSg55BZYz7fnQ8EHro/uEXO74KAmVgS/3bbhvX3E/F
GFfM1+M/Xezkd0HwQFHBpfS1HBPCVi50Tbg2PsZaPyoyaiNDYD8II2VTzSX4qSJjSRKaVZJHxFP+
1sX+4bH7qrT4fOqmKjrFnyqysigjZYjwQOTeJPGr8EoZv6B7ec5WmbU27tItZoTysV1Y2gTmdt1R
InlxOzUHLF/SSiuetHtQB6dJAyDTutfxe7c3FqCJbBw1IycPUuxJN7SERV03uOo7DA4FVNV1C2kq
vFJURRAtOtT9JpTE5Oa41JEmCr2/YCtAUyBtA0Ainqd5BeoftiFWZESK5fR8fUapN65nBxEwtaaB
PEDRfaWXPCb5GBzo67kNmmTGPlFrX812LOqunIfMj+2CZErLN9Aj+oo6dkr/GcoUaQpTFZvUaXqN
X88EMJNXbtIEhckPw1CfsMMsngW1IgXh7LWY9EIrJNlxHiOBYpPOLKxwC8zucxmE4P0RcmxtQUpF
ZDDFPaFgciRDqpbHwgQ8PBpgIvRbcqidsFSf1OEZbVuBwA4Vx8O19CSJgQ6O4WszBsTxcNGQ3kLy
IJvr48FK8cTbHPXXRxDQ0zIrxtVduaVOoOceeMnzmdQq9uVWUCL5LVzttcwWDm26dPRnX+s0rLiz
6ZrOXoRL67901hRApj/f2L8d/+NatxGB45zVNMbb3651m2m0aOV9qKOE4PzHtc7dG4EXN/Wfr3XT
EqmCf+/YfuO2rsriSv5+pf84cXZ0X690R0rT49GU23Ec+ebmUpFvoFXw0Ue0sjbFPeEGL8IFq3Ij
zj0aaMNlpqJqUnicWcFwHinb4j46incgAjGAbNEm0iBeGavq3drmCQZRZOLSXDmHvGgrFOktDg3n
Diuptc+Lh4awCNxFKD3Po2v/eFE8pZlyhRjblLDOeAKekYb0OTSduyJ95MDzPQP1M8QRsBL1/dG4
L6FR1h0Tk3tergxkrNrtEbKKsJ/garILrPwORtAw14FdYiqlysWQC6M7Q/4FJ8ZHAonQsLnPIONh
xsGCxeYDVbCImVgbuEeKdeadwhrX/slt2He8G1sjuqkOazP3jsqGSlqtQ508Q/GQ7rhJj9bo9F6y
UcK8pZC9BSGZeZBUrIv2qdFvlDDtvHgYSxb090tz4yxE6OuF4gkR9YTT4HMd/AlcL2RwnENdubWz
4GiH3YsZeRIpEvcHe1UAOsqZ444yTt67WpNDJZ6Up659hyhc3FJbJR1XqI83xTBp0fJHflWPLwyA
pQCkMi/mlmKGM5KSO1FBxCObTJzwoNwYRGGcsaGGySHIm316JrGon3Qo08I/e52wuAFTqjOtdcx/
WSdUmW75TxuAr8f/WCfoqaBLcXRN40YuCvC/WzT6/1BxI64UPBlx1X9pwZMxZwA5Zm35i3L5qSYw
ZRYJDKKsFx9Azd9ZKXShrvy+UvzzrYPhFJ//VBNc4mNnxrYFGhaXO3w9hTUCY5b8kLV7pV9+2Oir
AhHxLm+mfIa1RJgzxKM/XPSNfl+iTI7353jPIcPljpfYWdCioakSE1gWGmAyQma59+nLzrnrlZc2
mTrMtigVPPHfW/gWAQuTlrY0Oj9X3aZt9v3kgLtunK+uj3Beyx1irN51TuP45VCjysr9YIVQEj9l
mYy76M4kgSZf5flJZPiMYufO1kd88XpVHIJjFdghOGWuMnmivre3UGMnZsYI0z1vQZXQ16ENq48o
Eix6NiQiTE4KN37POPmEsnWc0/n5AGqwcS1hexkC9DwMkWuUeNmW7kzvEDiUJNsiKOd67tbvsTlL
Zpzv5TSR7MculLo1DtC0Ro8xsWZV/XhOEdWcPSmd1LA+rttobYWts0/yxwu+AToc2kNa4LGdWuoD
HzywUzg/i+phr1Y7acNBVTNeapaw4bVhS+DnGl+Bxigd9hPfHlukxtemS/q8O711GRyahydJfVDU
jX6vsnDf07wdASgmvimddFHYl286kMKUNs3Hl5Pjp3p4PIJEmcrUVcRdP+KLH4ZVjMyn+8A0Nnc4
zJ0Ep205Lg6EguI0v7yV6v4CD7ggZIVGkBLQKsoh5MhoIK/8LzX8VmFvmS+NNuf8rfB864DPLv0/
fPFBkoIsRadEMdlv/LciRZVZQn5afL4e/2nxMQARmuw6BP5Q6E/+XnyA7xJsyYgPZgjc368tYlZC
5pFsFv7KNv6xHTFFZSMDWhey799jSlGG/Wrp+efEDY1v/PPSU/UnqcoHiG3F8UEeSF+p5w2GB+ZM
7EL0IKFfPDcvYqN7uu9IfTmiEGD9mfDpHOVxm0zSkTnThimNiHNQob8+VMFh3xCXeIUGh+Saa9DO
uZmv6UmwEjDSowlJWzdh/DTLsNGtyHkyzLAL29B25m1012iBXM1P3RJEbSYRceQP6ZYu4ZE9Nc1O
00uP/oe1gybiVZkfuKZ5uvnJXtKolGeA2ibS/srYMCRY+EXaVzc44jmXaHcsPBnvKdBZPQ3z5WWf
aUTDRzDeKbcY3x1Kkm2h7SCF0WYR6rmjy26GLUjIgte76hgxS3C5KR/atbyTd+3aub1sLjfyrluR
h1CRF7HOx30o79JZKQckQPFYNm+3qbx3tNBmvyeFiuxrpX8IDonPC3lMjTcs5UmFN0YLUxBdYBkT
Kp+tQoN7f5GBaW0PxWZQV+0Dj0BSZ/kdscKwRsiLwN4KqHzari4h/26HPbo14y33k9rfC19vjb/3
hNlN8op9d3cOImMGnvq818cKFq2YLr5vzYny65+teQlId6HizcH4tEKdfkqvoxJVcYnC2txK8VZC
x1HccquxP/7ljcihA4Pgcv9nLx3g6NDDOrQY6Qv+29LBPuD70vHt+L+XDooTghZQoVESmX+Jbf9e
OvgUPQ7apLr50Zzkuv60v9EIWkAG95fZlgXn0+Ih0+Skw2HoNBppc/xG3UKT9BeLx6dTt7+liDaG
eXH0FraD2J2D5kbJkxEgCal73jzm53vkZCbCNNoINREMlZsVvpqNm9sLwbaEHdCxIEGKOQaJjPjv
MZBFpZs/O9QBL3daeNha7GZeBPsFnZLLxJfX/TR/l1fDcrgxd3YXgnsTUSko1mfC1K+vjZvTc31n
3SR7CG6M1KHoXEHW9MU72p0NQOGK/QTk+WdunKd0Nt4S8oI8iypiL3t3F3f94kBoPskM9RcgosPB
JMpODJHeOEeBUy0x25FKQrfDkX3n6QIABwcrCX1ChnsRg3FaHipwiBDRAFN5jSikeqyTvAALR/gp
cHQ6cEqtJTT+CeHl0ZnpSM8PauJY826tHuEyNd5xckIyO63ddqydvRJsZ+HqgLvWIDmkmb2SXxjD
HMQal7hh5kI4zUIh6QPXEV/nGcsYWjqTcAd42lW2JjTMF4Ycgq3GFj6bft4NLukMZ9yx1xExjYJg
sybD5sT85FV5aO7St2hbMKnDMJbONAyT8eIELuACHq+i/kByDCl1Dbj7SuIrEUPOxRtISri8oTY0
+RjJmzRrQcsyJwGTrdIJxQ/YJAGz8jXJh0cTdT8GfnIIw3yO/ImyjhT7sxfvuh3pByAKMjuw/aP9
wEPTV40WWD6y7DGB7Zbqidg5ryONAf8rDap8XmHwGdC1ZRN7cmpmQ7Y5XhZ6ir+XAHlZ9XLbG6J7
MEaRPlebCfxRUsNCnXTz4yRVfGcTg/kWCFFV22VjNqVpPTKr23JD4mxyI5I+Fr13nsfr45Lvje/Q
hjRnBk4mmO7UWOUo3wHBQGgJKBc7NCEf0Y2kcVXwK/bSBURrMIuRDDX68tbj8sUecRm1aRhz62Hy
iBX3uRoFzFqvW9hOFkxe1CjYOxboosmDlteQdDEYByBg4jVfph5rN6X2UGkPsYxmU2XaiFFCfk62
ufvuvHrNybcmZgPbQ3BNs4k8gEMtB9Se+q7ewWAv/OKCAOWDlWqPxU8RDAsfzPfnGbDciIkoCSlv
codV9+jG5lvK30fFCWcElixLqkglVTAeRSMZ4uqNncMLD2WQ69YIZZ+ezAx9cU3WlrU764lXZc8G
5MMep/MzQ+QjzT2VP+k17pNLtT047/oaVBRoKZmfioW5x5ZCK0b+cRzXu6ZaozxFPXqeHCJCtuvd
gbGjJw3YhcHv6ZFnIF1UCebmOc3Tqoxm59NssNFaxH5Jzh6RI4fRwC+fBKdTaAIV8ZZK89oySR73
3Y19CC1yJsFo3jQXZiFhhs+EXwUT0CbMTa9ggECkNslFJAYiO9fysKAgoMU/vdLlTAP297heMvDi
pNXlSwYQcQK8THg20ymwcgUQSZM81FBYJERTi6Z7a58xyUpIhe7ijXyXwHiV8Q/htqp8jXHhY83Z
LDIPv/CCFDFfon/AjCVI8deiSB9bnra2SdAQHltBo92eRtQoqClH7XlESneqj2RcPExlyQfJN/qz
Kz8zcQQTfyj525heUm2klAEjnNTjiPztcKNhKyjG1mXXsVRJk0xfFPwSCfrQWoYW946EjtiI/EYn
kW2epuv2rh3/2fd9gWvSRFwHyot/G1gqPyGrDKHs+3z83/d9EcqBX0ZWVHi03/uajgGgFmuOigjw
g2b16b4PJdBgj2FyOLirL/d9LDmGqE8cRhyMU37jvq+KGcpP/Yp/Tp1G6rf7fte2MfNU/ioAwZoL
OoAuij4kJfPsPbZF9PEt88PQOi169BK4MuB0a6TWPBT8IWu3QcHtf6peH7nzlNMa5/6RHM1eiJKL
d9AuiTUrzJuEm1JTscZyB4c1xJ0O/wcPva1ypheCk0CI9wGHYuObB9/ZEvhwxJwzPhF79mKe6B0w
CfUs5CNgNejOuQ4sGax7E2BY77oaVgl6F3J8YQMSlduVb9xCKkTA3UzG+IJ9nsHqSAma2xhpI0bD
ft24F2IQkJJgzkHWxTsVaMSMqYJ2L9Qp9BjY0eezJN6XGD7k2tc1WruvZTuJSebEFsL7RkVwEz45
kegYlTvF2jaRd76Oh02ykJhMIqSY93QuI+9wCIbhVpM89GPlS1osgUPJu2u7NQEYEHtAUyXyVdSB
WSCb+0u8q+CTFu4ZyTQCYrdBdl3FN1U5khA3ANrpy9frPUNIVrBiWsAPd4cFA0mc5mibO/oWZXCU
56o96tV7ppRavzg/HoOU5nMVcEDOCLOOJ/pY7CnOzZ4H8u4llD0wezxPybnSwbF5colHlRzDKngm
T7Gzp1E9FVS+fG2QOT5qePZhekHnmWwjUFioh9gGtaeJJvrJ8/Njkz1Y5D68DKztiz97hSG0B3w0
Wl/alv+6wrAJ+L6z+Hb8pxVGRQnHYoCKWKwjX5oS9EBYKGQyfuhusl35scKgVIZ7h4JONujS8vV+
7CzQPgszjcGI9aPL8RsrjCb/qi3x49QN7VtHtBzszE5P6NaUemJBnjKPvsMr9eon2O5yNDfqQwMc
X8AwMYLNQY8gkT2Djggal6Ziym3YWmT+KZ5nFy9iUt8Fak+iozdIXq/dDAiaaJHOc0UUwONr9eww
lme6ciDLuT3gI0ELXRQraJw6tc8EZjVYzsP6wnPL0lylbQneVA4L8k+2fJILI/fshbaC9z4531vi
YzoOxEcNgr1IBbmGl4cE/AzZ3sUswZsH9uy6qjw9PCwaX93kTApooByR66thOr+8NM1Neb1N6WE2
740zq5F1FoH8eFv5G76Jh2RGN1MzJs6zRvJb5MZMfRlW3JJHe8LTDvdtE6/tKUE7M12dNW9dzw/r
+t4ubY1gymnbFMCH9FXiLHQv073lXdXNmG8cCXBQdOyIePcgxXUkgzVkeg2vJwjXxJ8IY0L6oI+0
TdVtuxfZWVTFirGJkntptz6x1TO2mYRel9HH7HwMHZYyKWjhF8lUWJMzfiRSfFvvePE6rv9jqHP9
M9xiDlQF6MSaMA3inOAbZ3MuKLUMbNXESTcm65GvDWOoOQEQOlB0xlhl+4SxQb7lN41uhSUT6dhg
YYAYV9UNX+HoK/aUOwf8Pt9eHQ7TS4V+pfYuRMGdCFmVyVA9WGP9XjkWrrSM6Lpmj6fhkTfy7sky
74vuiSbsdVj2uLWagBXvtKTXe3oq+n1X71rrpdRvjfxODfSAumv+ZE0VFw88fh4pJMo08cjpjOyb
OFopCOBR8xruXmZLpM/U64t5fTHSlyrfdGTUVft8H6m+RYzNwY3wjc7gCK67Mf9OOmzPt3HyWmlP
LaiYUPL+7DWRWDK6IcSSaZg1/qXbInoW39fEb8f/WBNh/IMb021KpQ+hx+dGrUZlxXzoPyaOz2si
sjJTcEQ/1lFRK/1YE02UI9Rx/+nV/hajQ3UYWf9cdf39rYNEE92YT1OiosdDqAnXc3p4OpUP0fLR
WlnrKF4diRq6758vYK+esxRr1TxbIVlE6oSjyzvBFDgfH676/SUomilGhDa5MxGFHsHdCkfH2QTN
gT4WLFgIO6xGW9v4cKP01wG34G2ylN9p5LALTXf6R1SmNbpviTg6e9fp7UAOgFH7hz2zJkH9SGhW
IB02R2CRL5PLpF22S4dKZeRIguZHKhkm2WgQLR5lg2ZWpQu7Oq2GYlGvDyqGNnm0mtCrWNV1wRJE
2rIvp0jD2CvfmYMs2DtGNS0OG5UVedpOsX4Q5ktfuaWiQA63bTYZg20D6abwnlwmh6kWgtwUmEI6
rQyFzVUzP07k4MIyVIFXtV362MPRN1ddIL+wjXQaUr/nDiJf1kNWCWdUWmOVJSzbOrBDSZIC5IZX
S32XCECkvioRnm6MA3pivwsGgHEUouVafsktT9KDVn3H08iEinWLPM5OGkUo7OrgxG52e2nekQJT
igoU99Flwx8O9B3AgN7hIJ+0eDSYO9XLq7zRRk3jtzjXy7WqvdrohcGXuXwtTUCsCBDj2bv7/LYf
2GSD5M+mV5yV1phT6AK+y2EqPUonlvTdMM0BRtLEECI4kr7vG4BM0Yp9YbQqFiw+V6gOzkMrYVcO
olW+b3GOXKd8/r3BSe5JIikCLhTBXhc/2uZqoNERamGiNDN25xHmhNZraVlJY0f3+DiPTLvJxyHs
YeGHr6ItX6ZwWd+YOgoWbHhux6U6vkQv1/Bkv/fr1Bc340DCDvlnr3bQkG24iRauaVGL/dexlGg+
f1/tvh3/Y7VzWJYcQ4e9+B8g/d+9ZbafBuoY5mAK2tdvjmlKQrHu/h0L+WW143noKls25HlRN/5G
Bfj/EMX+863r4jv7vNo1dWWcmitERgX9Z0ZF1tO0BLQAfiDhz5Z1pMXcSHMCOaygIkbqrsZk81LM
4Yay+ZSCYzphZxifp865ErjD/r5vQpRgF7deR8W0Kn3AAqDfYfL2u3ptAXOVoY/4irxl09kPs9N5
V8K+Nf223II1sE02dF7e3l6LoItWF1hEkjliwbNZrWDL4APgvwZ+j4TJYCz7MtTAaHwIteC4PE3i
dbYsJqnhS4yF84A5TnGc5CRr7KpuerUQyprowIOLFdTyk9Gg5Ss8facxqtrxFl9NeorQkZq++HjD
nhbc+DPtrNFTPZq2xtwACKwum7LzpaeWEO5hhJHrUm5VeWsyaz8QEbNVzgHuITI4GNPFoUpJN09O
jykdu2bNyg8f8Trphll8LQMenXThlQgV2T/JvoKqrj4whG592TpCgKMm87FuqXB5x1LvTTWgca4q
+/W18cqxBd+Gnln/LF7ZUI0mzfp0g/Z9wBaluX/4Fc34ViS8iv3Sv17Rvxo0fz3+0xVtkoqNhP7v
jO3P9YtQvML1+oXRlCtaZygkc8n/RWb9XL+QC2tRxXxQW3+rfmG+9Iv6xfrn1OHMfr2ij7ZBAXNl
WnTmL+UcpPMeEQe4UOIliomH4nRxmufzdHIED0L//Ojr00LDKV31oa3sjgLj/aKob+eeiIdrYHFB
b4exQWSPxf1j2drgSORmpPaTQs9G0Zgdo+SS7JMMmxgwJRZQZgVgCNgpHTB0h4jTptmjBlvoPGre
SPDhdQuE4DQ9QTrub1sTlbuqzo7MZqp99lgtYF5fjouaqYt0nSvPF2OlqA50Ax7J4fTD81UGO8VN
picAmyLUQvC/J/k2exTYZCUU3noT4+HLaJ2EInrj7g4Xn4B1rskOcwVP6wiZmOyj9aX0WjrrR1Y8
hYKpDtrUi2kYW+2bXSMH0TGC6tAXjwRBR4zAAGlqEt+iGxlkDGnVtjy8Ezqa2zti96z7ZE12HeOZ
QJ1L+SRb4wpV1tnOfsmXFjACeVw/PeGI5z8jHrez5i5h2ETy5xTlysMaS1N1Fw83RBt5lj5OA0Fa
H5AAact+gO/VBron2GbRPJk/0Dn3OhUn/eLDknMuMV4m65wopaFn7JNoWGyLWflRQ+kvlxzjpTFV
oVbwqwaVS5kZbZxQccnpJkQIqBkRUf1UgBIIOH9Z68lNS0QdJq+RE1aTJ3nWZ368tybVXf4WGZMM
+E0wELRUuvunDDRD3fnp5rgtgZGNjyv9Dv4sqqB9E4+aLROV0eXxMDP28u7gl3fkfTII41/18ISi
h0ghRpBVlQfxm2Jijagf+bEUT3w8aVhSnwwyf/m1RmHVd+OrCcBsD+QKYdYQaPd2tGjlCYrq6/l5
AHeuM2xTQJGWKJxiHBP6ErdzBOR7TLqPPtWBeSC0uHdeyuGR3mYn7hKSwq/ZGlXgL+ZNCY0/GdmY
OIqQF9TfhxD1MmdcyaNxzb5wS82Exy4L6vAYmORopG/nhUzfBJYtgFrVlbqFeTfglkvGNsnfxUg9
jbFNoHNi5k+FuUVoQFAfWDAcqLDOPAZYwMkPo6XwP5E77k/FMKL4IBMQUmKR0/qHL+YW/gXLUUUj
jRXtv5dnv5A2W1+P/7SYayzWyAx/Gv2L8gyVsrAKAen6PgLgTFha6ez9h3XzaTEXg4r/G9BG+WjA
/SRZ/OfUadV9XczNIiqri3Vox0lKdsCBSABKpgnpPCc5GKg44NSrzOp2vE1YhEI1cn44PNVUJ5RO
ClO9dLGSRpWgBo8U6bknpvrK9ImGiS8hjHlqnRnvAWZELbMTBYT3LHSESArxwqMZsro1SiI2UDKS
3VX6fo3KoLrPKuQ5sneRPKf7cD89czsoHd9iPN6t+BgyJMRIHMy7ib2WmjRsFSKWB9fZ61Zo8Ll8
TR+bnndVEEF8MkgPaDPSyBJMlRAmMfPQKCy4fMyVDRX44wDe5o2/XpJ222zph+PvAaQnmuV048Xk
EJe9Vwaa7y4ZPxq3ibQ/Hp5P55cqDivoOWdwBUuncsnT7p8aPkZ7aSdpV9fYdRsneU5YstvblhFe
QrkWnx7/8MsO0JOoZ4jU+vddEZ2Un3ZFX4//dNlR7ViQpMigIR2MIz/tilAQfymUfvTFEeFYlnAV
/IXM+7IrQquHywkVD+JC2kO/sStig/arGuqfU6cb9fWyuxSDechkhxoqnRdgKxAZLGHeHaApzvIs
VC/BWSXKY0gDM8yGHX3gPsC8AxGeh5wR9ycByd+XK+CGi2duUlLkFfICFcktYKPK+FPV+XXaNM95
jvVvbjJ/LmlBJOMrGnXEvFw810VGq/ZAL+VOqPjMyFUA8gRYDPvD5kprR307DWNebPNZVihato3m
OkSeNPiFdXwIbo6eLGj7CfgQ01Uzr8XSDdQVfYr3/NwAlEvGZ/8idDfAl4QcB6DDTexNSlGz+Stu
9+yyBu9RdeM1UBFP9iX4lKTTLpOxFpSb8xbakCTg7LT8tdO4RtuHZ4EgMWZQd1G/qHFAViOwe3zf
7SIheqmcEFgTClc5Y7HRjiF3OKnlkUW2Vw86Qj+Tcx/ykp1W2nujv2vTGsy3RSsHHofkd95J8mkb
Y0C6BWIExQnUEpiHbDwYQSbPmZRpCCmCrN1m8qt83Nnwh8xZDxSQmT0/mhVDsNaks+endySvcF+e
KDf6hGqovrmkdxG/uRPtJgQwzU2m3p5oqFWNb6Oa2SiwWEhFLELdeqazZJIFRiSuDhdlpL7QRrdd
+bAwkUpfabsPHqVCDMx2LOeKp0LPpXKLC/rO/rFvkV2G6KHsC2U0VYdzBqiIzwo2OLXbBEkhmNFD
t76EB/tRjOuQQ0z+8GXIFFc+MEyx6/qXu7/oVf+0DH09/tMyREwGHWcmYxZkaI78tAzB8NHJPP/H
y/BjGSJhg7WLvo1tCs70l2XIFqRQwm3hDZG08TvLEPi8Xy1D/5w64Vlfl6G+OBRxlAGWyS51YD5W
rCkIgvVH9EEZm5zYPV7xyR+Ig0qzIqRV65yAp0vB2YrGNIrhKcbRTZS/Y0UGPx+L8FcezUSrml7Q
pIJ6gfEmUha0Pmzuuu4VvcvZi0rBkg/5GCgsiF15J3mVMcKc3EhE0A1e7vQeb9KqzuiNkhzTU15L
GJOCKp8O6hNifuSG1WVR5s9R+iL1L0n5lCbEHk74SJU/x0b4ZoLugiyjtqF09VHxswMwsjGzRvOh
0bbH/LmsHzmYr5q8QRTzOoLcSPlOnYcTfumElHDJv6hPHQ6CM+keD333ypcWx8WvBx5InncNRJQn
jFkLRaMYHh45EPiwI49Bl8lyQAzuFWXdWlscymnuOyRhYeI+ieqDKoPSIvdZNShY0EZLLMjN9AxY
wfQYlQG/Xx/VV7idwBuqF/TTV0t3edduCh8cRGyv025ldqLQ4bmoYcS7rP/E2mL4eP6rrmmRHch/
+JhJ+HoY7FgazsV/a9OovxgzfTv+07VN91TBO6RQMMgmR366toWAmBnPf4ZJn8dM7AYE7Uvms3/5
lH5U9hbPBvrSJEXnd2kE1Cu/uLZ/nDp+zK/X9rkanIt5xhFgVB4WvOS6sotl+X61t9a2c8/pg8QQ
uCZPifnt8HphPNzzh9m0bpEQMVmT6Qn8wxxfjRn5c6mOrQTrkt4i3lkXR/JP6PiTYuEPY6gtb7GN
e85LS0bzJd3VfsyZeQMCQ70PnQLGYuSmK+JPHEoRX+8fnOVwWdq2H0Tnx8hUAP5ZN+RMgs/qp1Yc
mFc6GQTGRSrNFKkZacuSBm+PnF+Gq6i6TX6Y5QjryImk/rHrteKMB6iOy55gN2om9xSovum2SwPs
pMhME5VGW0KV0vNNf3k9mItMuenfoheELjVSHnnaocOxF/RToc4OIe/F14mRI9LX7hDL3RqXsLyp
cVar03gCU5ieVzWOnXlJSoTl0mtiIHXy6KmM+CHOlH277X0EhaNMDoxbFVa5qyWucatLwN9PFqbw
ldFhlyo3VTvKNNY+UA/LGI80ojxmNEc0jnk0fr0+9R4MFColftpEtLkLRKRkvaC3dgsFZsxIOYvA
wYzwiEQw2tb6o3d54HdzjB7aUaPs+2Sd3WV3nT6JViI/UPWTWX3e0LSYZfxiHPZrc5ngtcrZaAPV
Xe8SqaLQ9g4MaV089dDbLg+HpcxovXw6pJNiIpRhyr1o+V07cnhOeAlm9ib1M4/tksyk3s8v3qm6
UYhhQxOFmTWHXUFg5iJL7oQ0Y0BXdGYXlfvH4OgN1thCX5VMoGAcpwaAGRRP8Q6cP7Z2GiACUCd+
2lQ8od77OeaRjJ8E1MQ+kKcGTbyK4V94YPJ5DA3EA+cw12blNjMQgIE+v94m3fqPrm4Y/bB30RwD
7sG/brJUyp9v1c334z+tgCiaiDrWfgXrtVkBYbL85IdCVEQSBrUIhm+aIp9rGxwQdDw+EpI/XFS/
s8WyfrHF+nTiaC2/rn/JVau6VldbBEDRrWU8X8izhOe3PiOVKdYq1KPIR63DhYj/Gn07tMLSB3o3
7tcfmZgxFQaZPDNsynINAqC6WRmkf0dEsxP57V4mjHZSTAeE3wXqLVef7Ld85EF3ZX1zuNwc63WR
3ST6NOJiZFJV+knpg1gcVky6NFhDuYvF6iJUf17B6J534jl/6fojVMY6mduZx14M1ZMD+kVyK4El
P63Igw8OnV+wfUMZE6sprciXVL35WBRDWOW5ggPzjDw5YQHBN0EBkAWoliGJjwvvFJz0ZzUbkRsJ
tXwaxC9A1bMRX4LnQPuIt4vWzIVVN273vFRoICHeMn96id+5BL3yPlNfwYdT4DjFbXoMKUwOYwQA
VCZdH7wAzOO2cUVxfMdLE+8NedfLMHMf5OpeRVsd5ozJRbMcIjg1Tp9Oj+UO+VL6Xt6fiiVHZMcH
PkH8h403TTyYVIsD7sz6lgBhOr1socqPJSvSJxnsdNjtzyfrTjfDU+4jZ2RtiEj8kdy9U7qoGDu/
6pbIJCmRUCPSJWXL02yblSDA6jPxIdJ/DwFHOkLDGTYrVI3skGrU9i5ycGqoPiNFWQgg495Hd8kO
sGxCXtRTxfav3ujjanW4a7bkFZ8fZT54lF9jTG6zK900+vGLOg2ru035jPSKdFbMYd5rO7q1XW3C
D38+s0liPr9l9LfTe9UATWl6jApqD2N7aI9V5nnK3uT1H76MoaBE94xg+t/dWSqbpp+Wsa/H/38s
Y8K4JZQ/GMjVvxCtnzSU6LfZpGm2QiLih/LyRyFnoPfW/6ZKYQf9jYWMztPPhRwjxn++defbJk0q
GdcnBQtZBRAqpvJ3ASfc64tqFLtv15WyuelHlctyoZpLzNw2+wh1zJLFJGwEbcKq7on7dV6jVTsb
k9MpGjqgKeBXKCwlsjuz90zae9hyx5ma+wLhB0np4HdiJwKQNcmmVh+kka+pDESQZdv9StdnTOyL
+2PGhgWj6cTOqSNIwHkpDdhLZudHDX2tObf0nMBFQoa4EMrxEWFQv+Eiu1pP1YW493fbejqnU2fY
6KbwVJ6OE22BkSevwgss5109s4E3nDeiw/wsVl1EN9GICF3Feh3ikPW4WZ5ek3GkhaWyWrXLVPPk
6561mbnjSCbUvbtJh9llor8qtVsw85lhrkC2Kfio13UxPuDoAph3V/u0ZBb9VeTWqoBs7dVpWMj2
qoKf40vV8/+Sd2a7bWNbt36Vg/+eACn2B/hv2KrvO/uGcMtWFCl2Ep/+fEz23nGSwi7ktg6SKji2
JUuyuNaac47xDWUXTnjdx6OD7BC1OIHlR8xtB29CAkhYkNF7zpJNX3+YveUH8zdlYtrr1voYpoSD
DV6bFK/b24k2dbx4ANxBjxrPYv/B6+NWuwtxX5hM+kOxedD2aT0M8+WbuKrOmGotaZpf0CMkh7s2
hASpm+rhJQIWG7scYflwDZWzI9qcQQ9p3fLMvhA0Rpz99BYMqI7kRmdqDFpcuIyDbjq6SAfItygb
DhdIgGPB7ZcPjEiNS/PJGIaWl8QdTQp60yfwf9SvEeyeWfekwA8ObHHNomtj2MnJYM8Ll1U96icX
wVP4bVfbVtqoF78zrfzxLPerPJ2oJJlVYLXtBygjhcR3NFyWelCu4zYa9x8Nk8qPTh3rjVMVY0Z+
YFfzySOBPsbCmOnuJmi8CwBswjTZv8PITlr33bjZUYihfyevK9Co2ZSEB+u9HahiHrR6CIJ5Qt3h
jSuS1CqbLv6T+T5TTuJptKCX+lBJ9bRJpLmnb6PX20J4uphrWaTC9pRlv87OmKAzYidXQudDXWlh
xlqjRe2hrutGK5QQre6iS5nRIKHhgYl5pzNSbiYK54RJ+Rk8xhxXocUkGszuG76fbgbqQem5bEmm
qubdfVU0E5Lb+kWt+/fc00qeYeLu7M1ijJYOsSw9uWp3qK2nxG2pSo6ptbs988npE/tr6bjwBaxj
Mi/Oxw1EWBAtICL+2dsDZ1sYqXjtkUb8fZ3/13KMr7f/sj2AGfvSpvta5dOF+yKr+LI5aAwdaApo
Okp7TrxfT7kgZg0GbcwSaOMpfyTGQI/1++bw5YkDXfz5lKu0ecwgZJjfDcRVKiLDafc9Cdz7ZnvF
2fnRcdbQEsbmNgec+NsbhYsH2TaiS3BESYPpDYqgMrugrHg8Jj2dteKt21xFdBDGKkWH/mYGm1hf
PkpoPvOkdALmahJNOmLkbUn348imwsP9mCB24H2uGSfxMamyjwsTB1qG6PGBiYsTUkCjg3G3c9kV
TTdG8M/iLjGFwwDI0k6vvxTdCtkRWqnYpgc3qLFoZd2dABdO6F06LIkX93Z1KwRMI4RMtTaouh65
U8o+A8oYuZNigAuRuUMq/m3LlG1w7avTIH5laLgPFdJw9P3o8lLMBFuUB+VDRddyZkRHuaM0PZH5
gnhC/rCVcRdsmLQr43zaH+SPi4drHshZ64g5Mlu/7f1ylU0fWIUKKtlqJ2u86gttxpggxGTEuX7H
3OPU2vIWYlF3nleTh9cYEwIgzE/WwHYYJULUZu8D1yDQCoTni+KF7t0V/UvNZKPpltqM5zQGpbr7
R5/9oGdw0OIPZ63hPf5fx/OjvxrP/3z7Lxe3AhvIwJbzrdPOqfHL5a0P0nSRi/Vf/b0fDXrOexDJ
dA6Fg0aS1tuPsx8IIh6tiRgLVfsfIkUNfv5vWvEfT93Uhq9/0YrXCo8vTlFPEjUBI2cQQw9/YNNt
6uEwRoJaARGmn3TplDnf8P9z/GLKtKo/b3z1cUPYuDUYMWLIxohXEIdsX25bKd+L+REiGdQy2P9k
I0nkqBhgJHZRdHhs2vsy/Az0ZYg5vZy3RCllo7cL2UwiJTDWGcZzwbxGrb0pSId8FheFV2W+nK20
D5x1EmbpZqePh8gsDTU3KVr4pduV9ExHsLivQmFI4pWec7O1y3IyYsl5tLOUEwTWdGLog3E4iVti
mRPiU2kOGhZadE3eamDg9Q/svc263uLlvW1T2SFpxC5lu0UuffPuKi6f/EN4bkjDqop9gvbxFlNA
TZTQLT5RfMugB6SpG2kWGEIJqP3gItG8QRZzOIAFtjoWMhcSW+qYGv+s75OLl9b2/Y5z6OZUhIGr
K8yCdbFPUc0UqMPH/JU+7oxMWTLo8Zcek8GIgSr9MFYURqy47+4LGvUUkXcGsMgO7qyMaurk5SYo
bApQ/UERSRVKH7U6x7QJ2NP/0Ve8DMET5czA+4LQ+9+veFn9XRnw6+1/XPEM+I3/5M1TnH254nGM
SMRIsTMPUR10zH9c8RA62K4BD4vqCL3M1yuer+Dy0BQVKws23z+p9qhlf7/ivzx04EA/X/HSo8vq
7gFtUOXCIE7Gvn+Lra9cbGW3syw8Q/MLxKebsmWWnORPofRkLG7dThWe+ZBv7kPFAuXHjDwXntTX
iozK55K9PEcARw1wlq+EOHnpJts9rrYp2SWQLLLWJmI0vsH5dB7RVN3r83xnzLW9PNbStajZfIuE
BnJ0tdNp5sEN5nLmOi+B5B2v/bRbMPcfyBQ6YmtIYAPendz1Iec62d1n7SszeO2pa12xnYAk6JEE
HAxCbT7SxQC7AIZoWtVnqTsC9CGicTCvphQeiQeEMFMOPJ0EG8VtSDOiPMhglr31cAshc9w/deQM
rDMUTiEs4YebHbUOWR+pH+Vwkgg0juGbvDkqewAfqhvBH9UKXqLYL0PUnqyXpC5FvjlafP+ra/tR
hLLRfLyo+4o8vRzOOiEOIsWkHT+AjWHQiw0mJlZRcnDwk/7F8O6mLbucXTJyN5YQxf3itmSKWcqO
DhzlToq4UQz5Dzcd/iMBE7VpV+/VuxJYArFByNFV+zru6e4Jk5j0TG1fPxnyopd2KLDvzfiS2JQP
NKOK0gP9qLmd7lXioWj2/DU1V3pvMGDYoxcqrPcaFEcRLGKMdypFQ0Tpt7+OjYCuHwUK+nS3sd4z
+x+9vNAaNtmhVRKZ2cH/+/JCv+kvmkk/3/7H8mJyTBlJ/26J/7S8kAUhk/ijDLSwgTb+ZXnRkD/x
YLit9n2W+ONAgZxbG8aC/8II/MnyQufq9+Xly1OHlfjz8qLeyuom3buhmZTNGZ60b5hiSUXLiIUu
zpcZNbTuSIBJ+eQNmJy8zhfC5M77fx0Sv4wHVvFnBopSuwHxOWQDATolysuqECBpbhB5M5IbFyIK
4HwmgBUhdwHHPCmWo7Uclk4ec10bVicIjkDgTciXsFY8pQ8/7SYG3ouA/+LgaN6IzByFMMXJTy4P
16N8m1xVryaBE9ZJae2Balnc8cUP8t7C+s8ReqtE5B+b+3tF0juIFQgC8PoYmGXWXf5IIlcrjrjh
THN1l2wBSElEtyxBbMX5u31qPxt1q0IrjI15uLmk7sOTzGW0HAIurPZTlO1bRnRNSxurJPeSJsCV
Xbzy7oETkRXa0RVmzlX6QZE7kUdj3DddBmOKJZwQPF6no4/U7eHv1K/YLhyRbO0uwrL7kSGkuODX
FYjMy6dIgJr0GZyCYSO2OPa6o2ARLJ5YtYJVuM+OAvFKHq3pHQ9P9Ku3+5QeVTtFT+nEc/r85RCj
7HavN7u/WzSw74f25Zv9PwYMP79wcNPtXp92SKqx+2oO4PXgOgTj3UU0XqdOpPNEH57cJnxt9N8f
d8/QDmbmfv+gva/Mw/eeOd31eLSFhco8rvbDN3rt1YrZKTk2V+UVCgGJ4b0HWoLJhsYcIoWFwFSi
q+2UGUVE1nPmU2BxHyJhakwyqK3QdC3NbpgLetcVgIRiGsCoZjrBGERFFuFEVWnF6gyVCaMSQTuQ
BMXs5Dgb+ifkwMYDMRPeHWOVXPrguFa/mDx67RA3h9g88XXAZ3zMZ1Lz1HCk425MeqrSMaJPwwmb
c6gwz2sfNJrGX4KcDpAraAki4GZQk8w2nF0HeStl9fNIt4R5AGDNFyTvhvrtg+mAdLh69fNjcnuh
kc9BjlNm5t9eSlLnzKl6ZLHXj9NrQyt30aNZv65Sr645etNTgv1CkSnZwZC3fmHZFt4Pkft4xSt/
2REgfWXgfUp3zZA2fTPYTb2wAAvT9Y6OPH+dLZoTrjxID/iOla1B6f+PXuThskgiB8gR1d1QpP3X
qlHmpPXLxODX239Z5DnnGd8SUL9pQb8cIU1qP5UdwPwWQ8Hp7scRkoggzRC5FUJSmcbP16JRHNRn
7AtQahmO/ska/9fKjx/PHH3Zz2t8prapmDVgXRobiWfuJe+Pg5ra4h0h1v2VEQG59I+FCGzgjeWp
Tp+aZziNSmnBWDUheABdIHwCCCuTQaWf1uq4wjozaEahJkS36d2YNvBAGE1eyfZUx+H0OsWgAyCy
6I9oSbU7s9DOrxBLwlmtDkAdsPnzT33GD8dbXHrfHlfzrHC9q+PH6Mw35uK88O7yAxqVR93H/VBV
juwrd95HA2UyO4bGxKzm/L+6TRoltkyIKAR4aquThglHY7XibAgnbgDEDpPW4AQAOuARGo8Nk03M
LHqw5h7w+IrmSzzBHtyXzAAJbWeVeVUXjSP7CMND2mMP/1J4iXdHxKbe0NxCPfNqFnAr6fcPzyTD
5i6QicboGMfObPgWGa8GJJR+KkHGbuxA2fJoyE5DAzuUmAD1KttU7eq1elU5RW4VMHLJgIQzvw0F
NVdzZwhziC9DxOnQ/gW1oqbv0Zgh8z54u1aYnfPcFb2s9KgUyxXV5LASl2dwb5sUXm+VrVR51oaM
XsfcGAzLdNgMzAEo9WYUsBcY7Jo68UP353Sl4Oq1sjEMmKLbVK86QKul6Xy+z957e/gTru+Ybep4
2klvxmkXv3XKeTZTABDT++JnD8u8xyybk0IzJTuDRZNlFCGHCZgz+1CADZcuY6JeflOeFXH/fdll
5SV3z6ETbiBIOpaKh+38Xx8wsCKph3r4vow/2Y94auxH/CaDxwLSB115ttjOGD/06RAvLbPwzf/Z
CxwsR5G2t4S642+VHVSmvy1wv9z+ywI3pLzr2u/gqmEkit2Yjhlt7V+yNzjTyiNmoshNfqXK8G+N
prcM9PabovUPJqLfctV+64r955HDrfrlEBuLRigJWQ5VhtAx3l0MmEQy2Yc3j4uIjIusAc16m3Ce
8Cot81XrghvtNQg3uor23Vf8krjLJrGbWUEL9kbUrmsyqiJ462o9pLVw2UnHq0OZ5seFK0+q0DLs
cibsb57x3K83ejxjjL+oZgAbDpktvKMDcwEyPLAjAqNqihA+VctpWRcmlGoclRMsKhPVek9rq5Rc
Ej8YpepouBZRPQ7xAbN2vYeUhOhLx3FvpVe/04DkNS9hby0gxLpEUs4RsnUOiljxU7cWuvXc0bAb
Uf/OCHX2F+ANyH0m96p2B9Vs6Otv8hu4fWyY5ac4ZGoSJEJ6IcclFS5t5MmU/CuZ4F/FHy1ZQhC3
NcdwC79xngsvZrC6kpsG5oaDGQGaBdIWMqj1cz8iR8Qm0JqS/aUQlyAqF2XwWbcN2pKjUJ8LaA4N
bX/Jo9QneDMNVRd+Yak4QbUyqhUfXFsA+4SCZPe3KNmL10O40Lf68tJOxMRS1lo8k+CXE7s5emrw
r6VjEoKblmTdGYF0RO667Dbi8qI49atZ+IJ4kLZ4lRAkO/oGfuTtlK/0ZU30sEloHPNDu7pa7A+s
yuLbKUvrcUk1LIHTNZ/iVfHxfjRuEIrXKpIMg+8BdJmGbEGwGdlZbsxTJZtz2BSB/dpE2DzxnsnZ
Rn5j7+/NEr0NoWBqiFRPI1TJa5slKW+3ehv1K6HlJZxqRgZEGIAFrxUrMEmV7CY0PtrPJ5cIIoYj
53R9qccjZ0pOqXNNpukp5H4QqFwnZMUpHgANUtmCscikOCdV/BmqptfsajeUPti0bFjHDHhOekqy
2cirPC3gfw/gz+PcVycVA9TrQlya49ui3LXLa2F1c8VRamAS8MPZ/26MH15ohoJCJ4jz/Z3p78Vu
aut9RgcKnGWsWNtwm01IXR3cBhlRSjg+kVQ/HNm9+UOg2mhkjYCVPF5j6IRWBiExsfgwsnYjZ+Tl
vd0Kp2tJUvbIcurrPCGimRpUHUGJdDphXQQrOKIJBabmhuJYchJn5NYkAR5RRy5CLyWI+ypMFR09
gWxTlMoQddgqMTwSTZOgqqm9bGLKJMCafutx55RnxLhwmWW3Tdjxa+WPQz/bvvbklA7Maw4nzZR3
Z+uC+YG9SLMNVaOizZIEcg+tEu3qYJCfl8Gqg7HPoJkHTW/FPBRzcTqc1g/y09XtPoMFcRSL2CEk
kN8ZB3AezN0rwTrKpGJAKKlZqB4uTFe2xJZ/PKQpzy0+pqdqli0Swj6jbXMuaISpZP+Q3+e+HDYA
QA0qlOFPSFEUza9jZBnWZ72Iz5DjkJryDv7cGK5GHWvjJUXvCQ31M0s9Q3Q+evfu9tO3u5Wcamvu
mp8C3FQWuNhM+PVfJ3Nsxnf4AZYIMSUjaehxQ9NQWLw5MAX5mGuRXjHiD5xy0Ih1Vxasw7X0ngtH
n5jjC7W9MtC5tkywYNxCHIXgGzmI/zfguiLd71exY9IcaNx+nsPowv8z2h1Amlgm10mrjoVT5e/v
sxzQ5V5cxwveZQHmQYxIFqOHj9Dnbnmbv5K7fYoNi1DEVfKgdafh1gbb1xkgRxmAOGbiYMhVny6n
jFWDpfKfzrPE9wYlAJgR7fO/rXuoUX6te365/ddjAdzpga3/C86SUwGkSMgm3/DWI7peX8oe8vc0
9O60txiksVf/aG3htqHfTn//z0fh6O5/b23RtP/3E2fy/nPZUz2ay0MTonZ8qbxYRBP0dOlekuxZ
il4EfRxub3OubXZK9v/pbU6ChbuATDCBcoTN++4IWPBViqLQMUPy3hsfrCVtMWFXQUHGQTJCeJSc
ZGV7C76BDUJQwXp3avfEdbGVbqXJBbmMR5Qdb1lw+jJRz5RRPc6wx4LdEqcYBrtMfM+andR5ygcF
USbO61OlLBN85DF+8hHv4nqEcIl04oDAKsQrk1Se344tE3Fo0+P00ONOv+FSx5cCe7uuz7jSS3EC
2Ul/w8hGIMYIh3v8ccPtnsNBJm4z95v6NYBLT4uYzeMkuMYxOKrz7hlrDi67GmnjoUFw4qtsnNKY
4LJ8l24qPL6uOEV5BU5B1NZC62W7SJ1cPm4nYxIfHjT8Z52TV9ZjXmxfbBd+dWr77pKm9DYZmyBC
LJzmoTW7zupN8hHYl2YtXWdyvby7yXAis8S5Ffo00hP//eLcXQk8gBCRH+gVvX2ZDOzu+jX2NWAL
KAUgJJEgwNC8em3Gn1Nyujdha92n9TT0u9zul+lQGkKBBsy2U5K9+VQjfJNZ8AO3TWYqdiNYRMv6
iBlIZoDn5stUWExJOjoXpY2uiZmg9iRl5y7fgmzm7WTr7CD3DeHST+XcOGseayW0I9x3PYkmd+i9
gfs5fVqLE8xSk2o+rMi4hPMtoaR3nzhUi9WOzo4d70+BU0A0ZORx8feT5+fwRSGghTNJtH3KkSYn
a/wTkyGWMY/9DDq55gCFGuKj7duCFpr1NG/QkhFklqxj1P/t+OMNKcVLZp0G5sTiNtOskTdycmT4
2I/URcDLCv6JrZAhJF1UOkbDSfc+DVbt5x3F2f7G7uGIQIS1KfniHTHg+JpFh+bZONTsb8FwyePt
Qh9Qnl4nncO2O4RV1+P6JCXpRLdFNLIX4hNtSBr3T15VJBn6tARmpmTenPSSmGoV6CBjzuQYerl/
6JyqYiq8ugRWOte3j1wYnAtCWy+VSZ+ScA531X5U7rVcqDxcyn5wPGM1CGYPR7K/USZa98HW4cEq
tWueeC4662hpwhdE0kbDE/sIT1zAbkrr0qvJJa9qWrM0Iz9RhWFlaMYiQ+gKHnq0vU8vKOxuvd30
zlirl/Ai2P3SyVtIV/QR19a2g8Nukk67rHhdalsc34WtkDiBPOlUzt+9xfkKvRm/CPTVK3Ojw4qv
T8IyveA11+fBnp45r3gHcGcZja+OUZ4EhTHZulEXpkMHAIfDkHJHTHnnzQvIJQAIcZxK05LdstWm
Wsf5hgmOdvdvr5Xjsx54D9qfTnPqk2WLF3SQkZ8GqrTsEnhzz/2atYIcd+iP3TvzcDblyklJJ8c8
TKOhK/1Ld6xetXSTLwgis6kh6IM64b4lyNiYhFN1lq3aWT2Dhb9LF7FvyM5VQLcYTPipfj1pG786
PtxXfan6iLFlDHDL+zSeIP3mJVfO2rkGGv/Jlwxwc58l83PMqiFZvJoNlRd2IspSv+Q4D5Z8TULy
nNueBX9HO4OlCwk1B1EZiNFcfTDbNxB/D69APQvmEkYVs0QxVPpI0ScHWvZkPwsI7MXXh3WoRtZ6
LQ4dfc4hxuQN7WiOsBPVZGS31vxp+hkHgvU+nOPlxFFaEtuGXwOmCYs2jArEI8qYl72wY+B0yVR3
+GD0pAYvJSiP6EVjS3hghGngrKFS4CxGWA+nD9cAAcKpMlb9EE/No/RpDto5Q1PuXxaspOkcM2Zk
KpC6esCj2xBHvWxJF/hndy+IvUBfTSsUC+rfHlPoYv52TPn59l+OKeSxk7ah08SAhUSn9Yuoh5ge
iADwi/5FSfpyUCEZFN8t8kHcMr/0Z3mAcAEkmffCn474/1qz95+HDr3354NKJ2d5kVZ6Mw4BaViq
MOCTmOEw4HcenPWNzSUnWWB9CRcV5w70NhtTWiovACD9x1Txka162gYZa+5/ZihTKfnpJmj0HSDM
7mr6ng+v04FnWAvuHt1sDdyWPMvQAqY2cN8/uXN+mpw8Kz5fBhFg7nSVxMwb/cRtxTciFaJtkGRe
QSHf7S6kiSZ0C+hpeoU+jlgFRnOVQDzOD5+KTyhi5ZrE+kbOgwg9bLqGPxjURPcZjC1h9ER4I+Be
xe4+3hDeR8LCqHs16/FlbM76dfr6zQdBY5gig2DveFoe5NpSX+XT5XlVz5h9+IGjdFanriWG6B1Z
iRZW37yy00Pg1KeiWbO3SpKLmuBJ1Te3GXO7VVUc+L7u6vE1Nd3QoM1ir2Ka2D718AhllI4vmu6K
98FRfHu9CFtCRkhIwGTG7A5HMCPz2mmJFXivT3zuRl+Awc6g2Ua0XAwOEWy4ZHykBP/46KSv0kct
bsDXotCN7ojZaW1WBY5fOzdg+1O2uqO+d/BOamiaa+t6DrQV7txqhwYSIy+OXUgjOtHJgTc9qLaC
wagUXxqd36Y3GqByd7JSp0yuGC9eJggDcCizwGFv1v1qni1Nv5n37gCxlVzRER3D69EdIGziUAvz
iGrPSW8rXNoFvDvALGDm0B6nzVFmJKXRhHUaYwsmjtmUGe7rcoZ/8X7dPWL30gAxmrTLehvaB85t
4OT4bBfwKe43mXWV/49eySRJJHgQSYFEwPjfiJVG8u/a419v/2UlY82Rh16sNLRNf17J6KcOuYYD
V+DnioslD58MOoLvLLivFReOPCou1j5lkCf+EdsRgNHvFdfXRz5wk76qE81rg5f10TdjYXw54vgo
s4/76jLj4EQd9IILDoduOojbL6pV6owXOKvQqkJpjwbwlHAQ+FRXpPtGiotRpW53qAuSXS4d4+uR
rj9jgAFusek9Lzgma2nAYWP1pyy7rc4sc/vAVzZIi0fP2TkAtBEvkfTHu2a2CcuRld6Q8h0DExb9
qt/dzMEFSM+uOl5e1NVoIRVWUC0DqIYk5ljhbBBXKjCMmqtj3qbX2d2LiBlztak0H7ntThCewltv
CcnTDfMDczBY3ek0tcMJwy6PY/xnNguiud4zkAnOWuyKxqJmbKwfHgilUtWOTpyjkBkH81x57kdQ
22hw6S8dyCIsdHfOrrfdXaBtaJueadE7unkmoTVWzoKdfXRkzhIfQC+2X93FY8tZVq4XuWq39J+S
YKxBVrq5RWbn54RoyU2/U5a7h7W7+521q04zmr4mCS3NdLa5bcaROGu9kU28PLEPxw2659dPVGaW
8jH00Bt7RpRY7IwWrXMWn6PBa2Drc36H77n92OKrIQwHZ6Slgqkck3XSjbFCx8sUjVJq4YTA6nPE
Lk7tRAALnUSf3s/k8gIbwY9wPcgTwHK0zoR1sihZ/9m5VEdZiPhVLGpqcwU1cETMykCfsAhnz99K
GvuUgDcC52VclMhSOt2uSyfFzdmMNdE1qnVQ7OJk30gHKZ+bOnMl/xrMCvpBvBvT+/zW2br0HtS9
pSyIO3DgPVlYPZ/apxtyl9GUf1kwaxJO3bgNvX4r2IQjEatZWc/oNmbSrPC0YzCtegurj3PxyZqE
akPjLPdTYrzdbQjOnIY+qUEpfXM+GpKxWbHHsX/xK+5toJ3f3qVwWSNxd7rDq8IU9jLNvXJBpNbz
1SepYraHeDcO9h1tcGdO1+5lOZ/P1/iFTHeiLk139JTaFaV8ZZHwMuAggvFQNERHbQdkmGLRxcKt
WtKGdnFOKCXlkroeUZ3eHpbCw0ePMH+jyPZI8V5UzglfOteEB/zurXEMi0M7dMMCA1AERWaN7o3h
7oKOPMwfOoWQzheG03HunRGfuQJZwyclX38GCI8QBaMmNNPtfUaFGvGebk+XRbA2rkxRkcREBcWc
Vxnu1Qdxne2kExJBoXfyHRlX/WvsvtLyO5wMOjEWMhyEiyjnRJ3mKZ5Or1ipc+Mli5agXFf5kwL+
9AmQLIlOwhsOcXgiAcZTcp/iWfOM/f/A0PjxUaVuOKK6xoIVLmROIWfN0RjJcKzaXgn3k5xOdWHN
nxgf3ICyHtC6YGqtpLl0mTFMyYQ5Nlf17oK1H5r3Ynv67ooNtEMgHh/tCYfsd6usETy3dp99wP7B
CIv5la+3D9r9vr/WIsISKQMO3A3HAK2dSSqMbGWGrvl65pP1FJcuQQnIfh3ugH/kOJ2MJb9geRDn
lLF7ZRsO19f3sp32yoYPL+k2rTfMoI8XEIvOKLCa/S30Rs8ksaSMa8YhTW7JLd/rypqW62QsFLNr
uhUDMlpoHidjIzvId2c0n3blSmlJU5Je6EfRzdI4M72nmnt9xzvGnRxecCxHGyO2ypm5b5g9lL52
meBkJt5M8BEU3oVNVE1F4hciS0OZXZavhGFLMKWLf7aMWTQUNH86ej/1W/rFf5eg/IVx4Zfb/zgZ
IDgGc8+h4NsQ9kuBQ5ix9u9C5edzAUWMonBaIPtjcDR8PRdwvvg2vZW/Awf/RICiKn9xLvjyvH+D
Cra6ksVFj2y19mYS8VvlIhkdazhl6iqZPDAewZpnl5BXKAcsMaSCwdDAokWOHAwSupnId9uLfcW8
iLUSnyW5QDUKxans0XtVz+LNo8YJAMOPHPWs9ZO0gvNRwwkjKiKzmcSqkqNTnEz1ubYFO6/4t355
dfNFl23yD0n4vLpC+EIYieQ9U5ePkhr54Ph6II1o9HAxAl2tfeBkO3OZEFMRYTxShpShqmd2ZPeR
kw04W0fVJ2JwMneUQQ9MQW1ygBRU0URktkSfgv5fuAg5GhTwyabJ3oAgIo/YwmyNPZ6zPc2+uzWh
2mKbuIIrI1bUvmxAENH+S9gVkhVjqNCNPMHdssTNIpKAWBTdrWVNMsvaTqy997xaLbxn0wr8Yf7r
XK3zYvHMRsZokqvVjpyeu0Y/6Wu7BDGg7VvulBZqYtm2zcBGw+sv09+M6Y9stwgbg6sXJG+SyNoJ
DiAp3ZGiWqF4bi/nW+tdR/BVHsK22rIm6zpV57ox3HxVLpBSa09IG5FGlq40jnZsAdfDhWbkhmfp
SLyMiacvr776Ooy/mNHu6pXZgL3D22vrS6gw7sONx41Pc3ZZee3wuXlsG09M9IJxO5NnzQLc7+Ty
LLhYV6fVoniFTNmftUlO75PeLZUyDrbg2J5i8Wz2WwSlLW3F2fWgX8cyO/A0o9E94uXNVtJrsgIP
fFPGMclvx2p0vLmd4t4AET9sQPxa6ArL64HROrQVXoScnGcAdyXKQBxlFu3JcekwVXvriWvFInYD
L4lGEsX5Yh1zJGQznaN/x1xynQibO7W0RgRmOQ/JFrSj4h1R0cUVAhdZUeM1Q/vJKVj9icUlf7EM
3QddM+lIbmvPwNvVyvNdOcsznZGc6vJMaG/xHJSZEUy6V9SA3atwzE0nilawMBfL67zWzm37ErIl
ClSBSPMf69L4DLwufCtG4wYoBilX5YxQXPqy9vhTTzhAuY/iPOJ9/JxT4lUrOAiU3tokPCPEbJ/v
pntfdLs6kPgHb3cEnEbnmfdFgBHgwLfI8bR9JidhdZdpt6L2vNCUfJAgVVyW8ke9UT9CwJ5IPNGw
m2BmPKpGLcW4/nRBM4YKDQ4gOh+ZRnGzihh4k4wwrn3Eo2fUPjrvJ9KpuLSZAzvQeI6VvKrlpSCR
0IW4IT2mn4xozInc2alM/zySnZyjD8fVpUrEnTw5hsWUkMW5sozcZKEg38j9yynZlBKq/LnKtJcS
mWDBAGu9sccZHx02SsDljgmwf6V+uZh4iFqCujaj+zwTxkkya/PcIdETkpICgSexe8H6/IymyYeJ
C/GpOXXjb3Xx2/3/hh/X9Xcw6//Jm8v6Gud19b//A13895qLtRXXKSpCCLHiQAv44ghr0BZGespv
sDFOo/x4OxeYPn1WT6yNpnVx9UFAZdJkCd0VGlM8IjZh5OVY3qkc3PN3Uiy35+pTWzw20ipCtc1h
3E3eM/IwG/cxLc7k1qu7+FhcmSZPYeuMNtXFL85ZRk6HvGINl5zqU9il8BFji0UBFcjFtHWGykFJ
l4oT1WKgbatg0d5T+tBu4fVoBieNaSNT5TryIaoofrKHkP1UrNXKEV+uhiMT8LikAkjgZlzs+mLf
1uKiA9G6S3Z9s34oTvhh7C/nQebcIU7OSCIB0a1uzeB0JyPDfEkzVADpKTb9q3wsjqRs6L5GOPvt
eJ1zbV/mqjCXpp0TI8YLXgzDH/XrqJ7X3eECzF/y2xz36azOxmEw0TUvCHyG7GTKIV1+lO6dLEeo
l6JlbAMItxBDZjKzgblBiyXyMLL9zS968Pl8//1P3v/3f7AI6+rX37P0i8bJCFW9UoUWYB7Ns9zx
FUZgDNn/P5D04rccTFjEXfxtp4Wm8q89YyS2X2//4zzFWYqW8UjGG/atxftTz1ghLUMyYUN+J+v/
6BnrQzeF2fYIfOQg3P063CZHWqJxQ5ijPGjY/kDyNlL/8u3wn4dOEP3Pl71u3mPhMaJnHDXg0RjK
7tHBI81o8i3IQ9iHkTKJP/J+G4mvZokc6Xx9kUTykidUgczynuh/tmPamBpAgTG9TbzS9EDppzJk
KrPXTp/HH+Z21E7oo0bD2I9pMam2NFlbVDdTYUXchVAuMvFVpRtALimlXLsIVIo09jDk6PBIi6n2
FH9chS13+P0vP6g+gQTpS58epwRo7ZUPE358ODwYyUDxOzbWsrGXRi+Ue3yr4ZR3ZL8vCuM68qhT
57KBAdsVXvchI9kS3y5c++khxyDC4QbcuSs+6fa2dNbVUwP9lYA1c6ZWn2k8I8dMRND23E4br/eb
N2LkyRazRytymXFR4F7bEKPrQ3q6kDaP+gi5z1NAVg+IaF9fVGcWmguzqE10lHwEdYt0rmCa8Pmc
tOnp1de+ap6ibD0yNyXkp2B/RyatTy/1Ltuo0fTmIy+cFYhsREuif1C6V4FOq524OE9KwVHxioK+
JHpRJxeXcWzBDLbgIjfiVcfrwVCLKePoJY/es+z1AYyye4/NpywHvu03oxfA8iWjzvzq8dlWS702
WYaMf6MPbirEb/ntmdvdWPqfipFTV2MEAcQgk10SSH5OF0SV/h93Z9bcKNpt6f/S94pmFBDRfS6Y
hWbLGqwbhUcBAoSY0a8/D86qk3ZWxVddfZmRLpcn2fKgzX73XutZ7ttZhZv0kiUvLDUj/o6gvHWv
w42Tl7yZixh3pIAvPdYn2oS9FW/gNT4/T8Nd436pvzvDGgCaiO5/CFpktvufj3h/daoKXMu/3v5L
SWK8q4wHQ4H6w4765ZSnyRjFiPbRjUGL801vQx0CqM0SCzWuQKH4ordBKyyxGzM0XPT/0mYweGz/
coX6edfBWXwvSaeqlZXUIAdEDw7nZzJdpQfsTfva0rc6LLNuhbpFm/ZzBTBCtaEzIe8QEVdQLNu7
p8IQZFIIKNA9a2CklXdhi4vALyQL/LTq84bIJFEL95TEeUwLdzewhXYmL+6DouM6FRko7sqrl7yV
DX+o1khYVPprJPq3q8cLKeCiclen+8g/upqbuxl2conzwXyoGSW4Q6A5FiaDahPXG3DyP54g0mNz
4OUf3PkBmN1BwVxig9CmbNjGfnci+vSjGNbdEe/DRGVs7/Gm5zgQ0Lgz+ok/GOLoFTnRszvfcKEc
MnXbJtMWZ1L6xBMzJp4zQYqNfYY9Pt52xxStZYE/FkeFSYIHblB8AJRUs2dUM+yTHBARNxbzHBLm
12W4Zk68Q7gcI8l4GZSXEipQhcPBI0D6sNxdTy88Vc2LxoEVZtJFeb6R+Xoz5Q8RQfAJXb8VIcQP
2uUI48ecNI25pbxU7/lcmGaUoNEkDEA0IuK1sVahhUSHOSgRsSUhaGLtGHo7e1g9wrSdD4PdeHLZ
xcfLxhfAVcSBAMiG+xnELKAwGxSKGWMTg8w5x7Fj1epSeDn1KCsR7abzlMS3eXxUSU9kuU/JtPhI
odtdR9YpD4gAkarh5sU7/x9ePIbEV3w+Ev/3t9a6/LwGv17zvsBaWP3y6n+BoePp/wy3+Z+P+a/v
r3KTPz6l/Vw9f3vFyaqo4orxXvQP72WdVH9e8IeP/H995x/9ymOfv//f/5Vf8acl1vXt/a99DBg0
rEII66R/JFbLKouZX/ugX27/s+jo8M6YLf0Bb6TF+ll0dFWAWY0tn5yMT7/Blz5Iw7yq6SqZsqBv
uNXPokMpYuqEV0AQWbz/q5WTKg99zq9t8c+7rg5f6evxRyuU/ha39EE8zrjQLw0OiMyUelPId4PV
E05GU1vJus5t2TD19eWZWU1NAVmO0yFMjBixTvciHfyTx9KdP921NLa013zWlAFcV22ix8F4Dh6y
5NEF7h4Jy9kRxY/4vqq1yj1lCwOVbQEj956vSzYu1yY1cebfLOZNrCx23c2+A8ZFDvsqGm+VtpOk
pWrH1gdKeNnc0MEnD6jvFVLFFGsM3tWtIvviy+GLTuW6T7WGRfx72mNG4MEwaqweSzn+W4MJR7hk
DRy+pFMxXI3Hj2G4+PHELaMBKcYUuHbOsFAdUY2cpp31V4TZrSe84X0Po0cAXprGOJwhWrkwNGTd
xOq8NmYjbMP+pTceDEu4+WW3iKNJwY5LNAXSytjma5N0IUIAJjtGtvvaIfUMhQurkfpVZR52ubvX
ytGwC93xJOilf8XX3psRyp9J/NDdrGhVJcEFVEfmIRrPnqPUuo2CHnsunlp9gsj+wqId9X78zGBE
exFaCAIRzIyXGMl70MU0MD2ahJU8bYst4OD2YneYALIXvFfT2D2zP1shI3ZvRpD5tXAzxfv2jN//
7HYLukbMWwiqtgDbEHLZYOraIE7xf5kndSYsVRVjCK4O8jnWwM1AnFhCsSRRRwbWRnUtI0d3NdEn
StuLlqMJQwUShPBBPAuKVb8p7E1McnqmxbFg6bGFbHzQVLcAyHsnsLZI0J9dVp1lPLMMyMzFybGH
3RhxRoyfXH1hTKSpMpNeoAn5lTqsSLkIjHGBySZTDWTuhSf4WD/v0IWo3WwDELq1TEjNRjVH2SrX
LW3dXpb5HBs2+nx1ebtPsmUGkRN32zqZjeen/c2tJ2B9L6tyxfXuZJ8W16uNsH6J+B9x2mie0t8f
ReRX8ZrcAYc/f6yldoWqi7njRXKyd/VJwByywrqNHmSPXaI1b3sFMUQ51R11Enrg150rDFVlPox4
FVrMO4qWHp0/qv4I8wDc9SnOuC0Kch4RuhXtGvfTBgPWmN3H7lo+FIeRr27qILcHZQtrXjhwDC7Y
C/LSzTzwA0lNLDEsRlygyYhMQutFZMgZmY/HK1pTZ7dTueXQJRh4JQrrOTf3g3P77sjOQoE5N8Rj
Da5bTHiQEGAhqKtrZfrqExqY2Ouexpgc+JHy3ePvaedJC/ymx+XANdK7LTFNbJsL67xAn3Ze7OcP
t0dcxkkgYX/whwt3tSgfwzsJTqcSEJzVfKTESMSLqt8mfuY0CAZJXscsyCwYaAQ2N67a9QQRrTgx
gm43nlpMHUBB75v5cFf5m7IyvutN/Htf8jCVAQfWVVXjnM514T/12bJKN/rLJe/X23+95AFzIoEG
ZpvG7b5c8GSGBQrDGBkE3KC++HLBo5WWBW7ww+j77YI3XEB1VO8/sMj/6uA/HjQUv1zwvtxxgFPf
L3iJJpZGLYu1LzdWWD7RO8WQ0kB5Zyw1arcXALdZgrQP5YkHfJKniomR6vTPcj+l8RujCMI8xZvf
yB27rdv5/WSPADneXtvWruT36/iAb2Z5jfGL4H5JmKIVylv7cRx719FEyNzcT1WLfev98qCgLKWX
pNrCT6wJ8ZZDuzWsKyNyozEzzLRj3c7J0BQXqY++eaUKTsa8Inm4Wo86KEsg5hcW7LK0rLkwGm/G
8zV0RlAboBBsSh7o6J05UitGYurdxcpOKxmBUa4IpmTMU6l0KXdq8hEib1PN4j6/oP44MxEstQkY
SnWuxcCdsmdxbCnLdMYgv3X7MwkTokeOLgm645E7mtNzYsASDvpSg/2cM2CIEW3WXNWp1Po2ahCr
+GAsu34pe2EgEN1uFduQcpeDDY2ahV8iFWsJaqNrmJ9Fk/m19m6864RomYWBC5pBvqWWZHRaaYoU
9pJagwfqRkU+6/6lJg+RamHed+1EdKgfqzNAzkVBvj0KDcFrg+I1nGFGgm0+zQ5wvqjHha3NCldh
lh9bfEdh7JyvNtnKBh6bGWsuIoX9kXsNXbH1NAmr12Cwom+48tvHuUMTIaW+nLla5uqae80dCu3+
tlaHi5k66UHKnt6T2BMUT3fkJ3XSypO4C9SJzq9ndh5jJdf4LoeAGx/6pYR9UCbgw4LEybXsxDbL
V9FlhAx1Y1t44I6N7+b9TZxwj28Yp4wHYfz4W3fsCE4lTVRUkqf+cRMsD2P/v5Sv77f/Wb4IzwKU
Rd7EnyDinwXsTy8u8RQUti/VSxtCQge37vhzNvmtXYdaR/qoyqdlEPpvqhcBxH9Xvf7nfnMC+F69
WrmuW6NEIaYfw+wpEp9uHHVr8hatXMSdOJhS19K6QOTVvUrrYaeKDokE8sQq4dliL6OpRoNw93lu
3OwYOSr8yWg/TBvWvJk9q3az9aFfP+/S8uFGnjlWVsLSDV+Z5wc86RjHpd4/X3dq+hSfAimahJOW
A6wV8qCLSIkgJ8ITMFvkfnJax6VX08O5EqbhQpsAdx01+8YVhCfos2nq9Ig6N8VnV8Me0Qbdmj+w
pcAUWrI3meYj9/IxPIzJe9uM5+kHdr/EuhWmfkSoxoud/qzqy/LESnGlCE/pR7pWXy7H2L37CICC
0+oBjE2L0ddqEP6/nwdljLivEYWypt6c4bycXPrT1g8L78QcERovk9QJa8jELG0Ng4h4f1BwG6Mi
9fsRYgyreDmtUt3JN8r7KWLUUoEkDgoIOKy9TIOdid3opjg90dvHNnmgvrFHwB6vrooJHSfvZ5ro
XC2gOro4LXqiQXEtzO47HQtf43bMKGhSlnxAxV0F7XOdx/b5jAKEDRTPYlgItggdobQqLZD6QBWp
tXZDM5g66voGR3dT6lh2nsoDmpcIb2qRwJvYs/zv5ud2X/eP2v4W0bIpdlrtCdww5gRmRRMpWxYo
dLAxxIDNJiy5lslpNu44t52PijwFHtEYSP6KF+B6ibaPCraoLk+GcuiMvYRL8uIaxr5LvYiddGkb
AgCDJ+OYf7Sv7et4M97U7QZ7SyUGmKPsMN6D6Un6JR905+qQeiFEsqh1m9a5KFsZqVHstnDLbvpA
pSjootlNvnIR4u4OrSVBqhpm1m2PiBkIWjNpGkd9uiHLe2mn0YY1k0mXX3gxNNFrZY3xSsQOOMJm
nuHTHe0EXOsXizVxjiuSCx2uLIYthH/exyicV5I/cNvST25bFwYX+wZSOvS1dsKH5J5OwAv4tg2n
jsiVsJKm2J4w0AxrrfAId0ZBA/1Epijfzu9eqIm0EJjmMs34hxUT1NC/K9Tfbv+lUGPHRH4LH0FF
NPN9tCIOVsg/mMBDVsWXWg2f9GtB/lqruaL8f1IVJO1v5rlco/6864R0fK/Vgnq6SGoGeTC3K1fe
CB546wYhHCt3EuNOjpouhTVAJFAeMW2UX3K0W0fEfRnz0XWdXx+RqgprQsLOOPU2eOmltbzsWJFc
XMnYR+oha/ej6MjThaOr1rnJTKq30ppEIpVgCGOenALyW/KCD5x2r9omRylzn0vdUREf1eVodORY
qy7HZFkc8mib6562ubZ23x1D49kYHcv6OYuPNReYHn7NRNQm2kYTTQPD1IlmaRXtOkpx6lzuILNm
MVt9+Co3BwV8kZqn2q4QZUjOxWm3GY/jd6KOyjOeyEvAj8xMYvd6YeN2ceqt+sLI6C45st++g1kM
R3bZAQDDWMaDDCkej8schcN7upaAh6HH5znluYeVo/g88d6mkNEUuefsqeqO2WVzmfFiph5CbGzl
wyl9qotD0R1phUu75Efi8sHFzTq9itEktd4bCMRIGLU78mVkqP55q+CQGhPwhwQiEea9qwbdM7EW
T5jIECYQeOTc6keeKmFLOL0+doQJGasZv1tQ7uD5uUJjXxc3hjyvn4zxY8zb3IXyOrq+QUz8hKSe
Q36ueL7a8qBm79fCFrSX0wnFjd3M83X7pj6fGhMV4rhCOHjPp9GTfHdKjaDj4Wl6HhwXe+IAOmF6
g8mgeLIVNNcxegsrOR0KqNT1I461xe0pb2cVBwX4+JEdT3VX99NH2I6W7tYrrZlhS1Bm9cqI6Kqj
yNOei3iu7dToIDstgpJmKztnbGvVpH/sT6Y0k2Ya34EX55Y+bebdez2yfv8Cx+YICSC76X84SI//
qkn8rBJfbv+lwBFNTB4GmsUhDpmj7M9OlGD6Idrnx+Zp0B5+KXDymNwfAU8W+kQJO/qX2bEIWBUW
K0Xu36Yd/u0O/ctdJ8n1e4Gr7mItimea0boAV8hhrHEPNJica9r6OTGeeXNeOs3h9oEC/Y71m+Mq
JzgEV80hvfuRZiezlmGZNMuzJyF/retng14EpdLoGBvPasVynUDXYyjtZOW1vE9GF/csesIJ8KAl
qGa0k5fJLDQHXdRQG9WatrCyh3uDpjH1+Bp5fDTgbLD6Ug9ULTAR0sBBnTX9gntaF3A0Vsp93geo
C+mEaZhRHb8Wha/QLsXHhPonPsrLkb6kMx7T27xS8+ia5SXJD+uR5gkQvFiqQX0K8nxdk7pY+Oed
uKQjbgMAd0D0mGVvlY0xmp6G46zk5LgcIBbSbF/IVsMXriI+KyGcXGDHcnzWqikDSapeD7yVr7o5
GzBenO7kZL0pr/P7xKBolU4aH2NgtaNj1x2r+vkWH88Elq3pukTxMd7RaBnzqJjcu6Mxv+aPdXwc
53MROd7aOMYZQtK9wWZeDJr7PMGS326k5SncdkFGSg7zAg0ZAE/R/lYc0nZfIa5j4j+XlqvEvK+v
ZwcjlrC8I1HXNndjFTJNhdi6ZFFH8wzI6vqIAlxYJvoChTZavpClQTHDrVW693XuwJs6FvPNRvIV
P3GEx5t7NkzjncjVyIfu7AHyc/Pg6gZDVHQCQPoMXHObBCW0F3UjoSEEB1JtBC6ueG5fMlagaD6B
bMx/61qE4mZIOmctTeghvdR/HOoNU79fTsW/3v5nLWKHNcDZwWD8Mbv7UovgUMBh5SOkH6GsX2qR
QjQZ9eYPkMW3WiRpoJ9BtCqc5Nmr/7neW/0Y1/1YJv69jE8e/02z9eWuc9b+XosaBosArMhtwGE5
wjJIMTrwkK0MU/KKA9uJ2cgPJ0Q0kLksO6IRlE4PfjKxiMO7U7MYC9s8AznBvon4BZnUVnF53ulH
eakTtOdqHEKx8gwrW0O0i9NzdvbixkwmCASHbS5WLEwly+y+GF4lPt1sPy7PVzZDKFyWoxmjqsX1
DKiKCkZ+MN5UZCZ3NiknU3G5qk45y1cLTsiVycyIIVKnOVg7XkaPWmWpbozlhTMV+/baqY1FfZ6z
lguZEU4E5Ny9cyl2kXCUVSebVLPw8WAsFc75z6dj99oGbTDyZbP3ysI9NKKtrGn82MJplddaCdzT
xOLg+ZptRD9xL4G6j5yYw/uyxUaEVyd5FP3SOxsz+kAkjCXYQ8oT0uYYIBHhhZ2biw/XcKOw92Oo
T640vGoy6vmX48md1guyJjVXtA03ioN+0R7ToO584wXtL2dKArZ90cxcIVldIh9SoTrN0C0s+3mJ
e9Mf7k9+npUYw7g90t0hCFYXdggDMHOAVVXhRqUe9YjSMgS+dsv7+hbNNAi29C+de9WX6vzuna5r
3pSEwFJtPCZoBlJmGUTDZjsC03hVFobn55kgDp8mxSbGafbmjhInd6hs+E3OM3oqTsWw+jKCKgLw
qUgA1lDpRZEB8BKSYZmttWTB3ina+NLICuERJLUNuQkmKYpuH1600z0zTShii7NpulE4lxvnDbvB
HgsSP9rL8nYYNbZCNVbnN2xCUIM2Nzar3UIYtFLlsiYEiY2WjRWwcKdjZ/12snwSgK2RvfFZ6vHD
MlyOonGH2CGzNhukw/Rq9zmpa42nvaP1BUwBCsuFn0CVRYJJ4jZsCEjag0QZaO5r9IoseEjdjDWr
j/0bCZuwS4A4ba4IkqEhbdnWOcqsn9zc/veeQwoawbNDxSWmQv4H1/2nteQvFff77b9UXImRoviH
3nHYzH+puENYGodeQ/7kW3/v/litGAKSTmqr9r37Y2ypa7ST3N1/WXGp71TUXxYpX751vuT3iqvr
lxOJuFBRdWgNpDhomxOmyqWAtpdlRqggNZwnwE+tfLCx++Pewm4qG3MDZ0DvF9pzc1332Y5oG1V+
GBEYJg+jx1NiI7yO1QcNK35rJ90GpzxOlMt1pSju5bqIB+OJOOmWAtDBwq4gkGmEcfA45/9EaE2I
qXYHbKHo4jxx8snVHAc5b6Vuwq3m35X2K8QSQhkXda84zUVphjGdGeQ9nklBMhmvi0lRI57MccvM
mDwuEW/rx3IPpmuSeAOpoj45l2zaY0ezOY5fC3foPyEUnh+aVwlTf4GPc3DANq5MNTWLaeIqzti8
s4juX0nNQDFwfTV0Cvq1ssVFtL7NHzo8fhN9Mnl/vM0bfCxzkf3S6QGvojTki8m9TTu20N+0h2g+
8ESqfTVF6mN1fi5alYCXFkQcr01SGiEfMEdMAUrn9zy4Q/5BMqGD7zCzaoptgxfu0+r0RHJB2weF
FgAIqGv0ixZsomRpRK7LUFHeE0DMoBS9gRnHrjwtbgEQjmyDF0bd06RegtJTdEdvfbma0sKWW3mf
LFNcmmT44GR8yUZWLQFYdRKW3w5ufe4EaG/GsNdP9Pcpno7UeVx4TDij9dmMN5P7ngEntxMFs8DX
JFpXKtG0VUx5L0+ZtdbvPRZktG+4MEpvVJm5YGeShXaM03e1zN2Csg9dBJCZdR6cJwOWt7Ok90Fd
5j3KY2/0Anb2HtyDSDJ5qljbgYuRZimuyBj0kJFbXepEidsxPy3sZvhgZdnQYivOHee1va8xvaSQ
Ee3sY68dgRWxPVcOhXNWHGg0EjFPpYOe9dS5WnB/DrcKeb9mWgVySHeNdo1z9GOK8vaCVdA5j+xU
fMgLspx2BQmlbi05NXNulAK4jE+7Yj5UamgzuyD2x67V27dJz6KOKQa0BDszn/B/fyD8SBb862x5
5NSqI0gMAj4qberwpi2sRiRqQ7sx/IversYkK3Y8ian53liS3xJVMV60kyLIg3P6yHikCRByNPaA
tPPleVQXUFae03pD3DqcBZJZJBiWdTgr1oWVpViDI3t8PTBBJnruCtvSxbU1/b17cWgpdOOfSq5h
AfUfe3H9r4NPcNnfbv/lyoBWHwj3oFgzfk1KH4KJNYJ/NUETvgtZ2ZahrWdp9Mfh/8tcYMwNhsvX
ENfyL4WsYOj+5srw865zb75fGbo+jQpGn7VfPHaz9CF8C9+M2juTIYkfb1HN8LiMBiKRLRZ2yxwv
tdsUOCwpI+45ZIMCbL31IxFVIwP7Ww5G4KVis3pxhHSuKeAh726ZYrtRFee6o/DvDvdikoQeYSd1
73CiT0rVrEhWlBUTc7V926F1qkFX1ao7qLQPrUOMwrqkN1feuj5zdFZRXI5MTfqonaok3/N4P6QA
Ry9HLgqHu769c4UbGNluTDLMbSLDPzBJj6HgvDJrrYitDDD+sKLCDj2PZ7wMwlSnggVMPGqGCfLF
lQnvld7G0b7G+lgc6gJl/nWnt8em8rj+5dq2CbdVuBXOKKR6a3yswV5RslT/U5FTeqWXuOI0Y3I7
pW5TrjPDpZBHIcxN+7zIZ+fLtPNv+N6HVdoNq9CQbjwo+m9Bt4F1IPF1n7qWh63kd5EXk0x3md7o
5n2QrBmbeV6sGGcU0pThBmULy3EZRK19YknCipB4CmbUwYXVmJPNsDeBomTsPEkmMEeTy1GWdim/
yWecqdNDH5yOfAIJOvB4fV701iGbqK+tTti8GSE8iGfqK7/GWrfGnFTGoHKcAgT5Mgn5Xjg3RSpS
pnM1y2ede5onE7qHfvtpwmQRbj4OF58sM2XBVML3gri3JXw+/mELsFhiumdWlF6ySsRVrFhnnYkx
0QSzVnOizuOSis8es14FNyZ0b62pvMUvDNEvmmNYWfVwRVR1tuVkcDfEKcDvh5KaOwiMV3L5THJn
SEjlfc5l5IZns/ArHXxaygIPvpdi5yer7JhwzKXKk9cFJomyXzTT0eC6j5905uAUyevhRsVUblPU
06QBOpHoGjDg2Rg+xvJSeatjxtHcL1mwkKWgSeG+3sSYIFqfe6fcJngp2rPDyk1GcKzl1lW2Gr6F
1o11KxZZpznFR9Vsx/1Cer3OrhGW9tmtd6VT0B7AFsDuPXM86abj2YlEsfm9A+oXSBOD3SSzdzZb
Vi/ulMILHUR+/D1Hk5qTyYl266XiAGQQW2hnGEMQEM/RMV56aGTKQ/uadbOR+JwbI7NtfFCkPX8u
MbC5J6h0QmvCMtm/lkCCFAbe9ZPYtH4nIl+x7/zUnu4Pwpu4qPFTrkiXLVk9Iw3s7ft9KjmEsnng
j5BvxBP2gSEU44vPHkBllpQbdpcFjOajyubvu5CPp3Bx9hjDi4shdwmdCTN6uXkVpQkvhPs45Drd
eozFWVacOZXDsyAkkGZim6Be4SOzaYdmjBxGu64nN+OhhBVSWCesveTDToD+gybEk1ls4m2Cg+Yq
vEqi1bw3uQtCN1lXF1ScNlwR5RDhs9FsrI8QbgXpWdIftVUr+4Luyp3Xnf0I+w6PVuEF+0hr8iIf
Wu7PVz/HMvL5lI0eQuSCGC6H7ebZO0uo6FWraOYR4bbY/2LrIrzE4Rx8Uby4shgIiGmtYm/M+sI6
96+C6IjNROezNNqMz4nxRIBEK0+6K8don3Qs1JEDgPEGKOpJW6Wi1WbE1KyUQ7XLBcAdwkuKGeqd
jHBMLbhUKqCOhGp77f72glpxBT9YkGc3fhlZGRRAevvlnq1ogoSP9NkwQhLPaCPO3fo3XxZIEnpr
HZE5xPV/2IYqIl3DL8dF+Zfb/2wKSE8c66juSEUauoKvx0US1RDQASugA/hVucIbGI5hxqMF+L4s
GCPTIyUSwPwP48u/GNBhivlrU/DlriPB+94U5KEyCvskZkDHNE6ajwnm3ER+sRIrv0DmTDN/h55D
CCgQZNFc9pGvbFOIZnnGcm855kgx9iQFZABqbEsFjWQqTyMInG/32ZIYMPwTVn887fp0oeQvBvzG
E4pVElbHdqlZoxfBSc42X4H3jPXVDX1q3kxPF1u4e+nDiOKNQN26TCXuFndDX2nM+8TjNTbTQ3T3
4LWg0ZpcWRBwdLN1WJnKNClmCnwPDo4V4gQ0g1aC9hYqEcGq+g0JxqnCVltZUdxZZ/4bPVOZbuSF
LaQIp46vjybX5lF/k1bnLYA09zSJ2IaCWzD2I+HJEJ4S9SCjXoNmRBwIDb2T5w9Nsa3UzUV8kJLH
OxwHyS285p3lATYQJxph+/Vl+u8rHGfjRYOyr7vJ2Q87ux7DhaIFM7xWwrQyQo77dn3klHB+KydG
5oVzVp1da6YvmQKOlWC0o6AcO1y7Kmi0qToRn8T0QXvjjbyr7h8yD9vQXh+v4+yZt8BfEVdqNB0b
9m0K/5+UpJV4s6SHuPOu16Al2QfyEcQ98fmiP8X1Uw5C58CLTbS6r4pBpq29/9bHBRJwDIVNHw9U
HCH/+bhAJvNfK8Mvt/9SGRRVVPF+YBuRSFr9VhkQ5Mp4Sf4mXgdZMOs9ZjyfUt5vgySOC9zqc9iP
Du7f1IW/Oyx8+cbH+q/5jOL4HJ3uGXpcN1tF/n12fagX0dRwiQFl4A4kASnY2tgXSyIRIU2RFnqa
a5vOMLv42KqHiDkJo6JsKuHHx44Ou4CsMPofBDikjWJcuCyA05403jtAHhuou4nbKP5YmoZIcU97
zXgeM2UQh6ScY2Mw7q8OJ9UVL7NL+ZoCb4bni9PVl1B3QYd9o7Y0nh4oH6BJ2p3ycQ+de2SyeD8T
/tKwQoCtCmn67Bdc4AHul685D0dEC0roxyNblJxyTuzKe+mdJBdjhpw8JuJDrW5wYtzyB94/xo/x
3o0sTBlpuOH9PI/Cz/d3ZnQPZMNNxkvmL4xB6vyBT3Mbt2ZNXtAmS4c1HfWD9R763w7eknJIiwOy
CN7CQo/njb6JJtfigETi04A73uigZscmJHi3cGQMs2LAxk+qzRJdysXRb4f4urtoW81YAdaIyIGL
JmfsvYyXQwLSPMYe2pzIaEs3F/qgl5YX2GLOjRO/CDgv3qBJ09jSydLUSm/6rF+NdqP3nNzdwxCN
xjbUGj0KsbU+AdEcsA8QoW9QJkemRrCHCLjJMWIvLI8hrYRBs6b4J5CTV7eP3J6I+z4IL9Nslu5Q
Xo/XGJFexVMg8IeD2yKkMs3iNdaf0PxIcZawQ5Gf8+gtBP/F3gBqPzFEfMVXgcXs53+0OBtUGKkW
VBcnPqYXUuiFl4Q5GDaCC5Mih0G9skf9hS4ajTaSueP4pdTNG9sBzj/K9nyDC45BG8cBgdbSVC/3
BFfvuV6YpeScyY1jipa7Sh60zQpJuvlbFz6B9kIZSLE6vQ0ryf80J/kMl/ylJfr19j8Lny4L+Iip
b4M+bAiI/DJBx3eH/W5MpCM2Bd71c2dJFwVCHw6UpA6q3q87S/aYwBL+5D3+OwaB+Ldzkv/51hGy
fW+JGilswyQFScGWLT2euZwjaZKQfwIDGv6nhKBUHbWaqvu6HRxatz5l/chAmpEzGRmDvaCzeyd9
SMp1OnaTlVouk9JW3+rLwY77w1TPvSK265ReSz8ab3LtpR9AWC8BMKZV9XgFwEjB4gA0LRdMbVGb
lsbMEFyNefWNTuM+E/rGbMUDd2xc9zZxsUBpUaBbSLkaDtCosTTKCqZ9BQ0VMdHFgVcUcZdnU7RX
4a5s94gUbu2gCtU0UAGiJy2bQFw3Jye8BDHTGXQJyFkNm5k4p9lcPWj1lkavHdSh4d3X5tyUp7ME
vogxyYe87l+NuTxvawxsVqdZBrmHKENGrrbtGBPxMCWsBQxfzfospU0zOb5KJAd4VSAeoedu+2W/
NMjxiP3SDRtbUp9HUDAzrTXHI3TLJqzgfdZ56YtYz5MGTBz6fX0hP50btxed8QPavZWQQtIi1G1Z
Ux+MuiQw5RwTDlCt8s5D/g8Jk2J1qT/UzIpH/j12gGleWEV0wbmclhAUb0cxsxJU0xfdVR4avviC
1ksBVdjXbik+j3BkQ6YlMImZLafps9k8ZRyguYZlLj5GbSa+5aoFL0qxy8wXQlezf/M6wgOWlZkx
kNf+sY7wkP9LHfl++y91BP4b4lXQJIb2SwPF4ktUjWF6Kv3orX7WEQ3JK2la+K9x9w4l5qcOi9gu
Oi7Kk0qQF2ehf9FC0Xf99WjFoPiPbx25xS9Hq1CXblKYosNC53QBBtSla3l8Ms8XMpQLT8Prk6/H
uHoYjIprcd2+CijJreFDbkQjhPcVyicRxSE7rX6QOuWKkxDv01v6IP08M9r7VEIp2VuvTnkLk8Dr
hx5N5DIYI9nXPVKyeZXb8HKGMOk+4e28UUZWjiNxeJ2VSmLdeYhuDuoGPezIZ5oWpBu18IX1sMgr
SfJBudXJkdmMX4oBhTm2waN9iMs7eNmrQ9QA7Knz8DjQMPMI3tW5IxbYXD9Gy6bddAg8TwFLRDK8
T8lH9VoHhi8cB/pbegQyeoNwNgDhbtYwPuS8GWSbG8skRV2IvgoZu7s5kcMXz231RYMmfSznPWGz
Ild4Z5RyYJ2m6+ux3rbvYybRFy/fcG7t1qNdSjzPYCElgDUzEbXK03JebrPT40iZkBJ+BUqCzB24
UrJ7RWN62cjiWs8mY+LOGj/eltPYu01rDEPQTdAXEHLKOHlG8NbNDj/SA18j/LgP/FH1qM0/YSk6
Q9choMGifNai3QXKRrHZCCnLst1E0jt6V1gr/NI/0U7ot9p8Xrt4LMcb1dPWt5na2veP9DHr4WwN
8DwNiCW9ZEIfO3SmRnbo39uQ8m5BY/JPXjUDc4W12rws5vNokUxwxgpBc2DHyZl8dJ3w82BPOGSi
916rQ9QGOurxO2wZNEYmZLznnrHy861yWom4Qyu8rfLFOfQUF4g3SlTSbfl3cVE/jCw5fJcwAANy
IEgD6m6PQD80N92WeavqpbOKYJM2hgfHOJO55nWGYTdcNB9y71wls+c+ydBu7eT5Pp72icsdUGj6
nzVvNuaD2V25tQt3pj5EkxnxlGZ/SLmo5btQejqJtuqpRD4gMR4srgFRDxDWJ5faEr0oYqWGLJjf
yyXgExTio7QMoX1dVorqXfkrzl259+QL5f1D3QADw3w3b4LyIC1zS1EqU6kIXOPwPuJ3Gm5irsHV
UaimfN+oMAQ+gJVBpv/m7SBKCvQLKjBOXviHtdmnLOGXMv7r7X+WcU60gBMgvciYxgYD1892EIz3
F5ka7/pSxglikhmP/SB5IsL9WcaHmk/EOOdkGldF+TdlnCP5X8v4l7v+39yd2XLi2JaGX6Wj78nQ
PNz0BRLzZAw22DeEhzQzCCEQ8PT9LYSdNuA6lamKOIpSZ1X1ybSdsNl77TX8AzI1X9PBqRkMF4a5
pAcLWgIOjUzGSss3264gGbkuDOc+wDbqW6NktvbrulbSTGD9s/rgcfm27WM7/ghGAWaUDbeoyr8h
XU3KW7QQ34ikcXU9L2xzxf2hsRhUoYyBG7cr/AHwtkdgo5s8fCqYB+ODuDbv4PJgHwR23CjakBXm
JWcLCTUfvoTDgvUYFSWKip4MmsxeUNw3EXTGSjluOT/psY3DOuN3lB6RmWqgEwNajNLybl2K1Nv4
ztpQsxY1p6DFZSCvwMxGZXLPBd+BpkJL7RnDjqHVQjhU5SRUB8glGk8z3JKG9s2siHpVFyWbGt8M
HEAbVvg3AXukMH7xNnf8XdAJ+KI5cHU6ZAwcLLC0K2phZnmL1qBDha2X7WfC9yAQFzVADw1KbmgE
Ed5+DYNXB9qgrB/qO2o6L0TAuSWZ76RoPpvzhsbMDCpAO2hBVNMDOJq8UTJiXhUS5ps7PEmK3UkR
xwNkrfEiQqBrDOZElEl3eSyJxJTouHqloMj1hKB13uTYA5cor3DZQaeCSjwqKG4r0LrbeJ5/g5/U
Atk1yVefsECBwq+2o9yNNCys2jAqhOti8KS5d7sS4hTY+olnwXANSiBoEpmKGMeBGdjUZ7dB0yhq
lBCjkg1zPoJGUhq+7gqAZpmp+MFPAALrLX1L5oNcQpMxiO0SWptKcXhj7vPTboj0qFZFayKGYdjf
UjYTbANy/dJyV5ujCwLqEpRLiAMimB+Qlkg36x6/tsG9NfO4DwjXhkants8m8Km6tXyBYC3GNnZp
0iRiOx6/RrfcFjFO7fnonn9hcVhEU/IJqR0PHYih4S3Q7rjna/J2VGc8icwBuEzUFOPqSCCa98A+
ZyFQx3vohaHd2MY3jccxRLJxY6qQE5VXw8acKRkXIhphZB5vbudouuGMkIngvZeju1UrbC8Ky+IK
EyijHjXDhb96DRAswSMS7hkqs0icoQLNyOnJaUeAfaZluMoh7ONoW49cTy0M8t6uQMcB7Q4+EnCe
lFJTSCeaf1jgAjHPj8qgMtC6HKLCYzyOHg78X1zdLjysMlDHBfiT3+j8WnkmQ+rhvQZSD4ZKb1k0
UATaPSAPP55X9krB4DyE+dmUbszkSX3Sp/kDPeHtz9nsJhx1dsFtMOqs1Nvtvm12BkzSdv/yGYyq
kJSDoRAZMGL9XzYc9Gud1q/f/+mGAR8truQnZMbnG4YbR3Gx+tPgbZxrH2gCkqbZCqjvTPTQVjR0
FFwsgmVK81u9Vox5rt0wHy+dPsbXGybYWpGyGcVYdjG5V6sQKd0eULXdy+RwA1IKcb1JmRQetJtd
t/HDGYuFzQHFHkzEkIgGnw9SQc0PcFvbVxf1flSf3lvtQYOewCT0D2HZatthf0CuI1xOPzrc0JQF
h83NgyePMSmHcI0rMY50DbfOzQSlLLcrQqNvDbBzmflTEHtVXKlRni2FvnMr9A7KBmwLhLR8j5Lq
Ts0D3EVy0Gw7bmFd3djeuooyugueDbS2Co8T0aKRR8NzBv/JC9fVIYky7QJhk7n2o4LK9drsGLRX
Yi6HlVyBoBSga6zU6nhfQAMXdDfEFBjQC+og8M0N+B7OI3fqkhDskN4V4d6B6uY8lvjPrCU5f4/r
Z0wE55JRRuXdSC6IWdSZblvrkgWEAR9evgL+2ry9aIFjiBFfVmvDNtxeipFxFcxG69Bbiu7zQQzg
f05a4zYsZowSzINPgbH5uROMBoUEIv+0PWFZm74GnqyzMO64uqhS+PvMdW/Tt2e+SV3n4AtmIAO2
vBnQVuG1L5sq9ZtYG1VBsilhP3gL1PZMhRxXVnJFfoOOC8zcfoRxEUSPqe88A/w4DCvas1JTapPH
3b4UiIADk5wypuqEIeStseOwS6vZAxWOeXcojbnD1j4dDH9t3A6ViKt4461pcAOhf1v7FpnGfcTV
NfIUNBHzs/sFgHg+YUg15PbTCsMuGEBAZxaNAZcyukRBGVqhvioMjD57CHAEcmYqk73ebLb3Fi0I
Lgow8ENjkHtUrOfI7B/W9SXvpLpXIQOVJ/dCIAEeEe7hlXvB2/6FVzAvyJvFEHr4tIWntM/XwwId
qLXPb2vD28WbdJ8YMtIE92k9oSkdruv7eXes876pRjqdcnuav4fV7msW4L7KwSnsprUIzcxqOC4t
1xDufCVv1YzafPCoMsqMq4wI78bsZ9AUvEUmmbVlixby3CqBB1RmXdjIEchIqMo9NS4P3fYOo1+8
FaYlaV/rtcnsfkeJ4RQm1TVAdZfXoY7Ksdt26HUP8T6AMw1vCWT3v7oPhPgjsZRGrcja/qcRu05C
f1FAfP3+T+H92F5iJPYOrvtUQLjg5qguxAboqHrzq4CwILQy9Ffc9/HbrwKCZhKEY2L+iar3G30g
+HvXwvvHS7cEMf5Zy82M1PU+GkzRtAWOmo+gHFjlBWBYvZgjS+0rd1FrTTqDx9XNQMe3i+xh6a8c
3Aib4aFzoI2ybk8XneHcovgmdD3nrG44aVM8bLqzMYqySESBVgGVBPoGsJOOMhmCCFUMY3JWgVbk
IvJzxW1t7vZFIXHeWzucjXyANSH83eccAi9uMXIbA2w28SXGm9y3aWqWrYpR2Y+9wcGbPGwriqjW
N7eVaVmt7yoqCBtPx6nZKTAgZlDNHdVdkRuiaeBaz4Pdo9V2OwOYcTS/3Lhnd0YIZ7n+vhYwhfGG
z0yWqS7UGqYwJdpdSNSU4JLs91i91iDjjQZ4qAF+nu/m3t7sLUGOq0zdGMnstjcmBDSULpk7HuoR
nXgl3weOhGKjuwaLjBZl3LAFBj1i3DMx7lYjn5pClPyfl4/zNhQZCpE9pGiBUe8Y+x05fvRJ1Gej
siBsPm4gyoAQHviTjmpUVAZQ8s/i8KKX6FpgfbjYPvHLcE//3tjPoye1ardHpP86BZvSYF6WR9Fn
TXwFf0yTBYYLgY3rvIPkjtPJwf7bBN1DFR+F/HjVNhYtFBQmGFYat+OKWUJGbOMRLeO+yzXY5//r
CdMQlrYomLmPtHdsOIizNw04uouWH1Yqc7HEmTI500uwzJEOUTFC8yduB0NZcA7rWxDua98BOggS
oaKUF/TO8KHgtmhpNSKc9HpE5n+2x6IdET8dp00fJILHPMxumPbN3mrtRh0HGgvjz6XnRPndTwR6
QFo2DgajN/DSw6gz2N4EU0rXFlKW+xqGUqvCJC5zbYCCQyl+hmPsojH0O3BwCi4dJnSdyOGnD/qT
eQ8lcdGpqoWD+qhaxdVNqLaMIfhnpOmMEdUuYkhICE0gV1X0ArTNWwTlMIMFIJ23ivDon18XalG7
RcQQAzm9ixVPZfewe7Bf5zC2Rg1MbH6ueQ2m4etLNIA9pwlAysWj5jXXtZpW037dah2zcjCAWgFZ
9VQRBXUK897hwdr78+f5M2ME5gMB6nrPwDK21Osot71CDEPaFNmLA0ixpT9d13Ljm53es5rL53kP
GSJj74fMiOZ5riNsaIkDD/YWWSJ4sT0QZ+tnbenbN/aNbhcG2/tgiElsUVeLOmYA08Mt/0Mk+0d3
HDQZdoOT+XdfJYwIwT/QHFJRGfrrSgE37sur5Oz7P10lYC4I+zrCGOI397lSoAagT6WB8VAV96t2
BernfAflAoguvuZzLwrBdKYTKtceUK/fKhRsSxDaZ9weGY6e3jkv4+tNklvEB1vbD6LyFvkYMvDx
/Xy3ZyII0nlRHzbHds0qTendkl0OgPlC1Nn2RYwHMwHJwbVJlc4wFAb0Dof+yhUrOmeulnlL+VFc
c8v70FMeFX3ucVNpu4LlAtz2d6aHRVJY3G1r23kr2jW3zPFydXPZdug5L/EKLlJ+I2uIkcJYInsO
kdIS41MzLu3A84bOfbwou2XnTtv6jPCmDZTXcLt+XNhY3PHNOo434MamzZUC+qOKmYcyLe/3eFDk
w2FpBVA7zKN8GmBaXIfXPQRGnNfrAQzLXRFu+YHecEd7dBrCtxzDeQr6c4U6ZVQ5BA1jUrVXZRik
C9OjU5/v51oKuo1qh3eIJ0/N9ZWm0t76vFQYS9BMkQB+gJfXAGncEHEyvBQiXnVYBGENOZQO3t73
17VpvrZ9sQpuXb9Rb/al2rYf+quy0jzcEAMQW8dqfcPkBJsopTRQ+9ugPMV2C7nNpmt449rm9sBQ
oyZ9/F1lh8Y9FMUDpRWfqao+q73Joj8f3ObgncNEAk8MEg+X4klx4+B5HleioAqGd1wMKtiw7e9p
iwWdwYOxugsnAKMrh/6KdDZeFyAQDfNdWiH5Z8v/mQtrU8MfTwpTywNAPd4XZ2o3hkkV1wbMhaGw
c12T+q8qGzYIbuN60+laEB5ntW0+ApvdpRoktb0NbPpg/AY+FSBIyPGVAiASgz+mafXEhVYZF1S6
P6ju+JNiVEaUVSzktnZfn9Mkyr+4zZXXxQEsXsmnymcfVLZhGwf2eUNFRGhhlgY3awAtdRg9h+ao
p9+CQl48m7f67aKGDU59QzvGBhfkbUHWz4q4EOXHzXEZ52a7IG93jNmhbz8vivHt4lWtT25geSF/
ZYGf6zl1o2t0uTWdroGEH7Y7laA1KYbl3D05ENVQidG0FeTtWUEtBZgIIkUFb2jNV2xXJa2idCI8
x/bF3B1UsXGF0sWJSvhxe2F57NVJTn6OIy6ngJGyh1rqpOj0pq0xHVUgRZuWjQ0JL213vy49g0zE
zBtn2o3HzsvVVvisKz0FZaRHoFEsLWbNpreDOXczqbv1IVTjOB/PGkOtoDA9rHFTl5X6YllCeI+2
QdXCdBww5O4nslQVOn4vmzp8Do/2LxRdzYPK/7AQI7RNa/5ivzmt2dOGhACy6PZOxUYPVVU1nxtW
VBKkPB0yZG4wuBlVabthVFKdDkoj8wHTtU13gl/jrGAMKtVhn4LIz3XV18i3+9hKlfSK/YqZuXG7
chAy7cUUWkMvZir0Ahy8puz7O/wTK9AQiyEtVc0L8eDJ5RG9GuP9MVqUAB+O4VDlVy/K6wFNFzLL
+e3AHxd2LJc/agFdP9S2ncOoNumT1gl1LoRSQQvUwqbbA9LYtMsTmrw57xbvwIax8sWxO6LdgLOI
ekOP0mRrajQxn9T73AEjehqbWMwGJq2UJvt/eHOYUTgyvrMrCFMU76rrCqlA72fQQbmitocBcOtG
zfkdzewDgj/NeOlFrWktvInvA5R7Ym/Q1vsTFGJoGTSX9wPHM8CZ71FTzjMWuDNfgVJZQWncW9bo
7+LXVQ/na2/SxUXYfZnNCHGOXzSxtqnpxT0pw+ZJZZ8cioM3DKlelXX+UA9GpciAWFCNKrlZcVC1
i3DjeytsGWJP7S2rB4iTKHNgqXKDfGVL1e/mBu/bh2IB2lWf11akPXBqvLCmdWP9NhzgKObrey+I
buP5FoguuNFlTV/dK3OEGPc9hXy7AFB1+LC8mftajw3okMC1x51Bc1Pe0/+0LVD0/r4e3ppP+j1S
wHrdhMCzKW2hYbY04kiEFpqPwB0j1/K+jpLylp58MzftrOpjHHGw7e3ONMyb6JVHs2fx6AyLE9Vf
WOXYG0Ul/rvey69gUL/bPsajun43KyDePqiPV344RzK/OBg+ou+5aIYCczE604rxshqX+NI9QUhY
0hMyYBLpoYJ2dMBnvSr/qxMpaMzilWciBIbly39KpC5r8vPv/5VIOSoq6YDYT+j2z4kUrvAu8uvY
oUtSxDztV00OmgNkBsI6GpB5gcT+qskpyR0N9fXTkPA3SnL9SII+S6Q+vXJq/a+JVDy1jEkQgm5l
QDBmsIEIaX/UXUhXE1lGyG+4QBc1soGjjR8tUbezJV4hps6gQLalVqIRyzDPgdFWRLImbhuPSNiM
52+xWYvbpr8u3wMQD8t0Wi3UXdHMCbyB2sXSfPGaKyOqU7UiC+S7lUcTY9eK+iPIVJCBBgW7w2VA
EgEGQY/z9+sChnr3MxTCUbuCqzt5pMymIWy7DfTbH5n+waozStyjVoMWrk4IRynjbVaB34OED+1g
fn5Uoo1r2HBPgi7TSg0gqdtxdhvwbB7GxCriODP5vqktv3BAV6ruC8xsGsRL9SFCHrug4HBq+cNl
M+c2mHBuaUFj2z6NfXddBfChU0nXNySdOiF1uS8c9Fd939zHdCXmJZcvZk46wwT30Y47LAUjEfKz
uLMaFMaDnooK26YKHsJjoZC7NKPS4JH3SF871L1cGXFVPe6t0b10vFmdt8gnomyeIkx2cWrrBy+Y
LedncVNvjcZ3OqoY9Cmnj7ugrS3vSR7DfXO0qtIEXlaM+AF5H7IDRYZ7NBiG9CAGy1smm2LswHx3
BEFXfRi2Z05+89YfNEIi0+uMkh9RcUp6beFvkS/MoR+SD2q729ydulyi4lnbg5AJc1go4k/W5l4t
zJoHyD3PAwJuI8w3SxCPgQp2qje97rox6czWY49hOBgP9ErmeOjFL2GBIppOL5F65i+57g9NDf8L
2utmHrlHpRjkMQDG6AsDjI0fo+EZ75CmGDzOavbmdYV7+ZiSfOzmt1VzPPXdXJ0WavQ2GCEQMak7
DNiccFAaLLhzVkyUMcIr5lYQG2aD/HYZFx3ywA2Rf1RUtLeJNfe2itLPHRomjQN0cXVvbIi40BaT
OreAMNsyeoAJRj+6vnjb0V2GU4cWPtxtPEOC8ot+i7TGdleh90/LFQWSu+gn9IulgyT8vIOG/nzb
PMSNKIDPXY3dIuqOhykdq5sc1npoEYyzUOJ+MskonPtifCjliDHG0emuy11+Zp7xt77oPdZd/0Gn
Pmn3b3hpfK9BdHx9R1OPb3/c7InXvnnFsMNQftgGNTCMpv/9n9lyMTz9fs7Wf+APBnoXdsLxSaZ4
n1bpu3X467d4aTRy+XO+fd1nbWTFQuocFSaFcZ/OjfZlyvgHyyCoRuaA8lCvn62GC1BZ4SoDm8xD
O4G/LVurYerYuikKyGrXOWe3/PZqKLxTVOSTd0s68WU1jB84xCFwIlNTedg7/5XVeHqdjxf+eB2F
45foc2tI0+kn/b0NcfYzPh0N7QcTB36SLOaXt2/+sDSF1UFu+vgki52pzaCDluXoolWGiMH5hOa3
NwOePShrI5Uoz/lq6D9AfBmY+rAm8mQzUED6oqWnoVj7N/fFZyujT5uCeKlaGiyF8zOh/+DUIdVA
Pnx8khQ8U5uCYR3ObFAyNMWU1ma6eIkypqqer4JEBtSWgF8kq5DVOClS8RQv2jk25bePBtQYjKWU
5Gic36GyGsDGOR/Jn2cvUBDdHDz7qO9syNJp9wQqg2iiStCR5zJQMLkVNtApUCQHMVsnBKoSpl+m
DkHpYhrx23sD5hHpiZOsBkH4yyUi8QLpGnjayZ9TuP5X7tDPce4ivxJpXFYDlVsjddhkQO/ozO+P
z5W9gRsl/I5TfpXF6Amci3ERfnLAxZLXl1j1feTyv5F0m0i1E31OW+N8NYwfQNIklTvFleRcZu6k
qKQFEP8UNXl9f74aYMNZEDu5MiS3Pj8pAE10PJSSL8he3KBqIKbRh6KUMi4Ilr8bNxwomIhCnJLL
y7hx8izMcBSlEtGIfFSW5Epp8wyN1iOVTXJUrtywnBKcZU8nKYNxQ2TEOegwGZgqp44b+ODyA091
GSfh/KQ42IGLNuXxyWL2ZUH1gPdLSoTsSdq9YVhM5E301uVhbc9XQxAALjiu45O9wkTihsjUwHt0
4RemXA2HCYAUrMlqXNkbtC+4u043bPaiqKlYJhFDZTl4nemLVvialn6qQ67sDQmzwg09PllcDRIE
Pis6W4iWJK/vz29Yy0GgCCh+chLO8w16fSw+8kWnXDV7JwUeAWgZh9hm8pGm3xuaalCof7caoraO
UsKvOyd7mTkpuY0bhmSJ6VcDQRxmhslqnN+w1ClIIRv6e2aevTrlGEWRuBfXNsdO2wcmDgNFI9E/
PldOCoAx+s6nGzaLJ4UuD61Jw6YNc+pT/3ncsEleJLdNnvPMnP6GgjWgiJsdn+ztDSbQFG0kAEc2
Uto6hUSU3t/7DXrlTrE0pJxwYjg+2cu+pNvj0I7SeRPYL6bMN4Q0xYXNgTtPuwyDtsH7MmVvGbjr
cJ8kK4efRvaVdhk4aIBCT42NK+HToQf00RTLYsAAzkrIYFsYmB2lXQ1+BlnLlWUwFEQZ6Xdl9GyQ
gusoNNJpwOgu9dkgUmC78l7Cn98ixE3BzeAQlaxGFrNPzGhQYsFGmhQjbWWCQLe84dO7vRI3KWoR
DDj1d7J4RHhxrkvnmpiXejUkezBo/yV35pX+DpcuFXKyNSS8Ziz7ZGe7isYp4QOlhkoZMMhRmCMJ
ruv8FpF5NtizZJmytymSy9TECA7ZVTP1MjBuN4k7320Kl6yOrzgNCwiv2dsUcuW7KoGPMjLtppAt
xiz1Izye7w3mzaS4GR610pVijmQZlO4yKubT+vMk3OJmYrx+2hpXrlban3BVTquVvSRcTgq+ZsIY
5QpI2/SjQCOph4tzfLg6L/aGiwcPTYLjk5zLTI1OpCFMv1rBVpf8M+3ekImrtHyPz5WrlTYr6Nxf
q5W5uMEQlB6GqFOmb+xwqYro5LdDRipVICCfEpHMrQavkI6fJVpIqRs7VB04lCq/oBgXJ0VFDpiM
5vhkr04jbliGzJ7BitMUTnlSxLNLpKQ+3u35ajDKpA16SlKzmG8kcDvI7ggwpq1a6QfjGyMiYPJw
Z5ytBsULAP7TQfqvAfz+EpxAyxJBW9j9lpJ6NRKOKB/62TKAjOUu0ZN8JlO3CMMSDRATtSofYtrs
k/YvYuPY1h2fK3eqYyG6I4FaniyeDfpaGmtBaEdMLm2kYHiNncMp175SmcAsFhOIZDWyFze5AFkM
Uk/xtU4dKcQIy5He0PG5kn26uM8CwE5WI8lnsnRSjreIyErjn8uhSbs3TIC11Ksf7/YiYAhsx3nv
/Bz/tiytBr1PmtSgaWS0mLp4p0Ok0RG/DJugAEktTjl49uKFjJotIoVFdsQlmHJP2FyU4gSa7Ikr
0ZMDqWI1k/x5BisSqinU2AH6wadIDW1jP5gibHD9hND6RM75KB10/ILk5s7WCSEv4hrhxgMjnHZv
WJy0YwZxNXoC9CPrhEtxOinZi55sXfpOeJJL9zN1nmFhkkKW8Q1gR8aJdDqAqXzcNRmrz/BuZIYh
7jGSEKXtcpmcOabJv+6KL3cJewMnYZb9VxcsY6shrx4IqCRKwBXT5qAEUdFxP92sV6aKR1yQQGLk
yV6XS2ToGa8CsqFgTX9SuDJEnjl5t+d3CnuDfh83yikjz+JqwHrQmXwaNGTSd7k4eLzfU7+XjPvL
SQGioqPlA2g2Wa3s3bCcFBlzcEykH5y6AwrGgMT+dGdcqU9UxE4/D5iyFzeAPSLkSpLAf1NmX4Bh
WVLl+/pEsptjs1Vulezlorp8lBxkTHGoG1KvBn12YeEkNyg/7eykOJqFGBY40eOTxeGinBSLBrkF
SiPJDv98ciJdLumCJnHhsjtOB143wLB8RNmMnRSp1si7yKahOIvtCK/vz1eDIgUWhXmlhGf4DtU7
i7eISK1JN5z2gsyI071/Glgwmk6f9pVbRJabaW5yNpK/LUuVCZ2M436Ffspll7YyobdOyXcFNe/Q
7bEsoZLLk8UCzeI4kPwITic9uRlRP4Ykp5LjymWq4RgJBSXZFBm8PkgtLF4j+ZHNAU95RGj7i4zu
KbW4jBRcpSAcszt4lyNCOxziOyVr+usDcArTUz70s1uUJWeU9IlckLF7g2XAT4s7g2Y9E8+0m0Iq
PBsJgONzZVPQBGRCdwqs2QsYkn1jKwZ6Cy2q1AhHLiQyE5K19/B4tjcc7G/481POkcWAQVNBAc/P
JPwfqNq5MU2ahx935vlq0BugxZrl8MklAh5aqMmpOzocFMOSgVzyXMQN0Y8B/PE+Vj2ey2xlGMxU
kWUTez9CX9q4IaIhhIPzLcG8lhXPMngLdBFFCKc4/aCdIwa15mIRRLLIxHkkiSKZ7Pvy/hFBIBWw
U8dMWU55v9+dCziaoiGYvXKUkhy6D0cBVHh6nrsl7Tr4F8lz5SIlkHL6MtvwFeAdCyL9XhQy0rYq
GI3w08SU9yxAgI5GZCe7Nyj3P+hUaHF0KS6N5H+X7g/6GYwTMgrH51pVSl+ZYPRxdjKWa0rXSg4H
FH3Yx2lzTRJJYYZfNq4EGw3Z6BRCkr2XpauTQRkjb5mhklqlTiQgmdn0Rr9p/0vDW6jS78y8LMZN
oIdMekmGkHpN27ghxwTSgjXM8bmMm1LoAPs5HRH+PHNHhJkhBsZ8XiR/yaf15208FkPK/dPeuBIw
oDabJC4fq5W91TDhR9HBEcmf1HsD2q9Yzyfv9krcYCxEyXbaO9krx2TAfpyFwIH6B+IGOCwEU06l
+JW9QRnMX3calmSy4atDpuGfIz0zZQHCAIEL47Q13PMkHLgByAtRoU72TrITM3an0H2i58bUhsww
7WrQBQGX9X2iIbQJEpvMliRi1qJoOlQo8FZp4wZdQqq792T8WtxAfuPjpGQybpBAu8hU0LJNPRph
okDb4l1J57Jmd01TQ1nmVLpkMW4Q1gj09D3RxEh9UgAGMqn/Hm4gEQqJtuwlGkfdCsaFwJfTozu5
M6GevRftV9IudD4p4U6XTRaPiMU0QxB4BI3UAYOL09axfP24LL5UrYJd02hzGty52cu34H9x1Rn0
WNJX7SyDcA6SW+JKpCDvRPsts2REsixAhrD9j2SB1LcI8q/0rr6H4oh4JgDPZLWyWKcJQIsBJxGP
0jVthiEsAKgR3+4NKWm5tJIniwEDYAwQaA01639AHwWKPDOWb+s0Gly0C95XI4vZpxDABDvF1Z86
fB7bGZrBEfgSN2llAFcSFdGPTZO98GlRJpAukj6n5o/I2ENMca7fIqwGyD4KoAx3+xCyRKxDpyme
viShrYlz73vJcXmZUPeA+3mfHmZwSgLVh08MqRdGwqlZiAyooaSAdjo+lyUJhxEQ6buETgaTcMSs
RbcBxXOQyWmTcHo2IrT/Pi25iBvIIwr083SQMhg+2Rt8XEiAH7vCKa9Wm7UAKXqZhCPk9eE5kEm0
FlMeNE4ZDVBdpg6fIHtUarNvKzMcGDREpjLYAj5GCkmPaOikbojDQOFifm96XtkUXKrIIp/SzqzG
TXJjUK0MdtKeDfofwDbfQ8FlpICsa4gkyPHJZNqJZwYfF7RSPtnUqwGc8cjvlLfL2p7lWyw5Yuss
2fHJ4EkhHRAdDyhWCPSmnSdS2XCDvOuDX54UuWxJ77Lb9AScRMYFWgQ6YvphCcheg5lLchIu9waz
S87RJ8WQrOXigu80AOSiWJt+8i5KGjQzfuXaZycFBKUtUqrJamWw28dnBeCM1BOx19TMEUbOdDLe
dZWu7A2MHuiBneJGBlcDZAo4aHSEyAxTZ5+8Uyao73HhSmUiPiAANz5OUtZOCjFUJuaUJwLmS3mn
SIYpnhTJu72yGhJBVQQ4jk8Gb1i5D0XrVciZ6ZNQknqLf5J3S+VxHjdEDfZo4CLrldxgmRorkmgw
6OP1C8M09Q1LlgnF6vs7hRY8l86pjsvk3hDzK2GeA0pN2xAGYi6iW99WrWAVuFTeGWnZXA36LfT7
BJiQvL4/h6pIH8BmSZK4cQlHQM4fZD756vHJYkeDYwwSgbgBNTNtZk4UJeX4XjuGZAOLmJMAR8YC
BpN35BtFtTB9EirIani/yYd+eZkIjo6eX3ah0aKpx4wVJrdYxaW9WnmnoqH/7RGhC8YsIoNn45Pv
enrVGJN8Szo3320KdgS85U/dwL+bb/2Nc4Rzs3zVy+znU/h//w8AAP//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chemeClr val="accent1"/>
            </cx:maxColor>
          </cx:valueColors>
          <cx:valueColorPositions>
            <cx:minPosition>
              <cx:number val="24140.149999999998"/>
            </cx:minPosition>
            <cx:maxPosition>
              <cx:number val="200000"/>
            </cx:maxPosition>
          </cx:valueColorPosition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1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14286</xdr:rowOff>
    </xdr:from>
    <xdr:to>
      <xdr:col>8</xdr:col>
      <xdr:colOff>9525</xdr:colOff>
      <xdr:row>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02714-1AAE-D19A-2EB3-33480DB3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9526</xdr:rowOff>
    </xdr:from>
    <xdr:to>
      <xdr:col>16</xdr:col>
      <xdr:colOff>9525</xdr:colOff>
      <xdr:row>21</xdr:row>
      <xdr:rowOff>4764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B1AB3-CD5C-40C7-A947-1CD695E1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</xdr:row>
      <xdr:rowOff>9525</xdr:rowOff>
    </xdr:from>
    <xdr:to>
      <xdr:col>23</xdr:col>
      <xdr:colOff>609599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B3F885-76EA-4FE9-8DAA-40BB175D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47624</xdr:rowOff>
    </xdr:from>
    <xdr:to>
      <xdr:col>12</xdr:col>
      <xdr:colOff>0</xdr:colOff>
      <xdr:row>44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EA55C6-C02E-4460-8E46-A1C49A33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47625</xdr:rowOff>
    </xdr:from>
    <xdr:to>
      <xdr:col>24</xdr:col>
      <xdr:colOff>0</xdr:colOff>
      <xdr:row>44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FBE00F-7F42-45D1-8518-956C3E507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12</xdr:col>
      <xdr:colOff>0</xdr:colOff>
      <xdr:row>65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7D9D87-020A-4F16-A5BD-AB1702E6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24</xdr:col>
      <xdr:colOff>0</xdr:colOff>
      <xdr:row>65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73156F-66D8-4DEA-9060-940FD14E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6</xdr:col>
      <xdr:colOff>0</xdr:colOff>
      <xdr:row>83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C9D7DA-3103-4574-8E0B-C6AA20B15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68</xdr:row>
      <xdr:rowOff>0</xdr:rowOff>
    </xdr:from>
    <xdr:to>
      <xdr:col>13</xdr:col>
      <xdr:colOff>304801</xdr:colOff>
      <xdr:row>83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3280BD-3363-460B-A09B-3CE056B39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600076</xdr:colOff>
      <xdr:row>68</xdr:row>
      <xdr:rowOff>0</xdr:rowOff>
    </xdr:from>
    <xdr:to>
      <xdr:col>21</xdr:col>
      <xdr:colOff>19050</xdr:colOff>
      <xdr:row>83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7C1377-81CC-4B54-AFEA-7453B074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295275</xdr:colOff>
      <xdr:row>68</xdr:row>
      <xdr:rowOff>0</xdr:rowOff>
    </xdr:from>
    <xdr:to>
      <xdr:col>27</xdr:col>
      <xdr:colOff>552450</xdr:colOff>
      <xdr:row>83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19CD6A-FA38-4B95-9926-494F18C8E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304800</xdr:colOff>
      <xdr:row>107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BC31D016-26F8-4A14-837A-2EFF5D1C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6573500"/>
              <a:ext cx="54959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87</xdr:row>
      <xdr:rowOff>0</xdr:rowOff>
    </xdr:from>
    <xdr:to>
      <xdr:col>18</xdr:col>
      <xdr:colOff>9525</xdr:colOff>
      <xdr:row>107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8987219B-6350-4C9B-AB0F-9DDFD9DAD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16573500"/>
              <a:ext cx="54959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86</xdr:row>
      <xdr:rowOff>190499</xdr:rowOff>
    </xdr:from>
    <xdr:to>
      <xdr:col>27</xdr:col>
      <xdr:colOff>9525</xdr:colOff>
      <xdr:row>106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0F4D8FD-219E-4A7C-A8BC-4531A160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1</xdr:colOff>
      <xdr:row>148</xdr:row>
      <xdr:rowOff>176213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FB2DEF-65F4-42E6-8A49-B8DCA4812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110</xdr:row>
      <xdr:rowOff>1</xdr:rowOff>
    </xdr:from>
    <xdr:to>
      <xdr:col>8</xdr:col>
      <xdr:colOff>295275</xdr:colOff>
      <xdr:row>129</xdr:row>
      <xdr:rowOff>185739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17EAE3-A265-4F0B-A253-E47D29AF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</xdr:colOff>
      <xdr:row>110</xdr:row>
      <xdr:rowOff>0</xdr:rowOff>
    </xdr:from>
    <xdr:to>
      <xdr:col>17</xdr:col>
      <xdr:colOff>604839</xdr:colOff>
      <xdr:row>130</xdr:row>
      <xdr:rowOff>4763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D9570AF-4F05-406A-B02C-3D7CD0833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olamon" refreshedDate="44992.46391273148" createdVersion="8" refreshedVersion="8" minRefreshableVersion="3" recordCount="376" xr:uid="{F7470391-CC20-40F6-B486-09F892C863E4}">
  <cacheSource type="worksheet">
    <worksheetSource ref="G1:AE1048576" sheet="NYC SAT Data"/>
  </cacheSource>
  <cacheFields count="25">
    <cacheField name="Borough" numFmtId="0">
      <sharedItems containsBlank="1" count="6">
        <s v="Manhattan"/>
        <s v="Brooklyn"/>
        <s v="Queens"/>
        <s v="Bronx"/>
        <s v="Staten Island"/>
        <m/>
      </sharedItems>
    </cacheField>
    <cacheField name="Building Code" numFmtId="0">
      <sharedItems containsBlank="1"/>
    </cacheField>
    <cacheField name="Street Address" numFmtId="0">
      <sharedItems containsBlank="1"/>
    </cacheField>
    <cacheField name="City" numFmtId="0">
      <sharedItems containsBlank="1" count="26">
        <s v="Manhattan"/>
        <s v="Brooklyn"/>
        <s v="Long Island City"/>
        <s v="Bronx"/>
        <s v="Far Rockaway"/>
        <s v="Jamaica"/>
        <s v="Astoria"/>
        <s v="Bayside"/>
        <s v="Oakland Gardens"/>
        <s v="Staten Island"/>
        <s v="Hollis"/>
        <s v="Rockaway Park"/>
        <s v="Elmhurst"/>
        <s v="Flushing"/>
        <s v="Springfield Gardens"/>
        <s v="Forest Hills"/>
        <s v="Fresh Meadows"/>
        <s v="Ridgewood"/>
        <s v="Corona"/>
        <s v="Ozone Park"/>
        <s v="Cambria Heights"/>
        <s v="Queens Village"/>
        <s v="Saint Albans"/>
        <s v="Bellerose"/>
        <s v="Richmond Hill"/>
        <m/>
      </sharedItems>
    </cacheField>
    <cacheField name="State" numFmtId="0">
      <sharedItems containsBlank="1"/>
    </cacheField>
    <cacheField name="Zip Code" numFmtId="0">
      <sharedItems containsString="0" containsBlank="1" containsNumber="1" containsInteger="1" minValue="10002" maxValue="11694" count="116">
        <n v="10031"/>
        <n v="11238"/>
        <n v="11235"/>
        <n v="11101"/>
        <n v="11226"/>
        <n v="11236"/>
        <n v="11237"/>
        <n v="11213"/>
        <n v="10453"/>
        <n v="10466"/>
        <n v="10027"/>
        <n v="11208"/>
        <n v="11691"/>
        <n v="10451"/>
        <n v="10473"/>
        <n v="10019"/>
        <n v="11203"/>
        <n v="10469"/>
        <n v="11434"/>
        <n v="11222"/>
        <n v="11106"/>
        <n v="10459"/>
        <n v="10002"/>
        <n v="10010"/>
        <n v="11361"/>
        <n v="10023"/>
        <n v="11216"/>
        <n v="10458"/>
        <n v="11205"/>
        <n v="11364"/>
        <n v="10467"/>
        <n v="10456"/>
        <n v="10457"/>
        <n v="10463"/>
        <n v="10460"/>
        <n v="10475"/>
        <n v="10462"/>
        <n v="10468"/>
        <n v="11221"/>
        <n v="11225"/>
        <n v="11218"/>
        <n v="11233"/>
        <n v="11217"/>
        <n v="11201"/>
        <n v="11206"/>
        <n v="11211"/>
        <n v="11231"/>
        <n v="11214"/>
        <n v="10314"/>
        <n v="11423"/>
        <n v="10029"/>
        <n v="11694"/>
        <n v="10013"/>
        <n v="10472"/>
        <n v="10040"/>
        <n v="11373"/>
        <n v="10035"/>
        <n v="10032"/>
        <n v="10301"/>
        <n v="11207"/>
        <n v="10009"/>
        <n v="11355"/>
        <n v="11230"/>
        <n v="10021"/>
        <n v="11413"/>
        <n v="11354"/>
        <n v="11375"/>
        <n v="11209"/>
        <n v="11365"/>
        <n v="10024"/>
        <n v="11204"/>
        <n v="10039"/>
        <n v="10026"/>
        <n v="11212"/>
        <n v="10003"/>
        <n v="11385"/>
        <n v="10461"/>
        <n v="11368"/>
        <n v="11432"/>
        <n v="11416"/>
        <n v="10006"/>
        <n v="10011"/>
        <n v="11220"/>
        <n v="10455"/>
        <n v="11411"/>
        <n v="10454"/>
        <n v="10036"/>
        <n v="11229"/>
        <n v="11417"/>
        <n v="11367"/>
        <n v="11223"/>
        <n v="10128"/>
        <n v="10016"/>
        <n v="10065"/>
        <n v="11427"/>
        <n v="11210"/>
        <n v="11215"/>
        <n v="10004"/>
        <n v="10030"/>
        <n v="10038"/>
        <n v="10306"/>
        <n v="11412"/>
        <n v="10302"/>
        <n v="11433"/>
        <n v="11426"/>
        <n v="11366"/>
        <n v="11224"/>
        <n v="11418"/>
        <n v="10282"/>
        <n v="11232"/>
        <n v="10312"/>
        <n v="10033"/>
        <n v="11103"/>
        <n v="11358"/>
        <n v="11102"/>
        <m/>
      </sharedItems>
    </cacheField>
    <cacheField name="Latitude" numFmtId="0">
      <sharedItems containsString="0" containsBlank="1" containsNumber="1" minValue="40.528230000000001" maxValue="40.888370000000002"/>
    </cacheField>
    <cacheField name="Longitude" numFmtId="0">
      <sharedItems containsString="0" containsBlank="1" containsNumber="1" minValue="-74.192149999999998" maxValue="-73.726910000000004"/>
    </cacheField>
    <cacheField name="Phone Number" numFmtId="0">
      <sharedItems containsBlank="1"/>
    </cacheField>
    <cacheField name="Start Time" numFmtId="0">
      <sharedItems containsNonDate="0" containsDate="1" containsString="0" containsBlank="1" minDate="1899-12-30T07:15:00" maxDate="1899-12-30T09:50:00"/>
    </cacheField>
    <cacheField name="End Time" numFmtId="0">
      <sharedItems containsNonDate="0" containsDate="1" containsString="0" containsBlank="1" minDate="1899-12-30T13:55:00" maxDate="1899-12-30T17:30:00"/>
    </cacheField>
    <cacheField name="Test Duration (hrs)" numFmtId="2">
      <sharedItems containsString="0" containsBlank="1" containsNumber="1" minValue="0" maxValue="8.9999999999999982"/>
    </cacheField>
    <cacheField name="Test Duration (hrs min)" numFmtId="2">
      <sharedItems containsBlank="1"/>
    </cacheField>
    <cacheField name="Student Enrollment" numFmtId="168">
      <sharedItems containsString="0" containsBlank="1" containsNumber="1" containsInteger="1" minValue="142" maxValue="5447"/>
    </cacheField>
    <cacheField name="Percent White" numFmtId="9">
      <sharedItems containsString="0" containsBlank="1" containsNumber="1" minValue="0" maxValue="0.79900000000000004"/>
    </cacheField>
    <cacheField name="Percent Black" numFmtId="9">
      <sharedItems containsString="0" containsBlank="1" containsNumber="1" minValue="0" maxValue="0.91200000000000003"/>
    </cacheField>
    <cacheField name="Percent Hispanic" numFmtId="9">
      <sharedItems containsString="0" containsBlank="1" containsNumber="1" minValue="2.5999999999999999E-2" maxValue="1"/>
    </cacheField>
    <cacheField name="Percent Asian" numFmtId="9">
      <sharedItems containsString="0" containsBlank="1" containsNumber="1" minValue="0" maxValue="0.88900000000000001"/>
    </cacheField>
    <cacheField name="Percent Other" numFmtId="9">
      <sharedItems containsString="0" containsBlank="1" containsNumber="1" minValue="-1.0000000000001119E-3" maxValue="0.16500000000000004"/>
    </cacheField>
    <cacheField name="Average Score (SAT Math)" numFmtId="0">
      <sharedItems containsString="0" containsBlank="1" containsNumber="1" containsInteger="1" minValue="317" maxValue="754"/>
    </cacheField>
    <cacheField name="Average Score (SAT Reading)" numFmtId="0">
      <sharedItems containsString="0" containsBlank="1" containsNumber="1" containsInteger="1" minValue="302" maxValue="697"/>
    </cacheField>
    <cacheField name="Average Score (SAT Writing)" numFmtId="0">
      <sharedItems containsString="0" containsBlank="1" containsNumber="1" containsInteger="1" minValue="284" maxValue="693"/>
    </cacheField>
    <cacheField name="Percent Tested" numFmtId="9">
      <sharedItems containsString="0" containsBlank="1" containsNumber="1" minValue="0.185" maxValue="1"/>
    </cacheField>
    <cacheField name="SAT 1600" numFmtId="0">
      <sharedItems containsString="0" containsBlank="1" containsNumber="1" containsInteger="1" minValue="632" maxValue="1451"/>
    </cacheField>
    <cacheField name="SAT 2400" numFmtId="0">
      <sharedItems containsString="0" containsBlank="1" containsNumber="1" containsInteger="1" minValue="924" maxValue="2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s v="M540"/>
    <s v="443 West 135th Street"/>
    <x v="0"/>
    <s v="NY"/>
    <x v="0"/>
    <n v="40.81832"/>
    <n v="-73.950609999999998"/>
    <s v="212-926-0113"/>
    <d v="1899-12-30T08:00:00"/>
    <d v="1899-12-30T14:20:00"/>
    <n v="6.3333333333333339"/>
    <s v="6hr 20min"/>
    <n v="1354"/>
    <n v="1.7000000000000001E-2"/>
    <n v="0.32"/>
    <n v="0.59699999999999998"/>
    <n v="4.9000000000000002E-2"/>
    <n v="1.7000000000000015E-2"/>
    <n v="459"/>
    <n v="453"/>
    <n v="447"/>
    <n v="0.74"/>
    <n v="912"/>
    <n v="1359"/>
  </r>
  <r>
    <x v="1"/>
    <s v="K909"/>
    <s v="561 Grand Avenue"/>
    <x v="1"/>
    <s v="NY"/>
    <x v="1"/>
    <n v="40.678510000000003"/>
    <n v="-73.962069999999997"/>
    <s v="718-789-2258"/>
    <d v="1899-12-30T08:15:00"/>
    <d v="1899-12-30T15:15:00"/>
    <n v="6.9999999999999991"/>
    <s v="7hr"/>
    <n v="504"/>
    <n v="1.6E-2"/>
    <n v="0.83499999999999996"/>
    <n v="0.129"/>
    <n v="0.01"/>
    <n v="1.0000000000000009E-2"/>
    <n v="379"/>
    <n v="395"/>
    <n v="385"/>
    <n v="0.61299999999999999"/>
    <n v="774"/>
    <n v="1159"/>
  </r>
  <r>
    <x v="1"/>
    <s v="K410"/>
    <s v="2800 Ocean Parkway"/>
    <x v="1"/>
    <s v="NY"/>
    <x v="2"/>
    <n v="40.58231"/>
    <n v="-73.967470000000006"/>
    <s v="718-333-7400"/>
    <d v="1899-12-30T07:28:00"/>
    <d v="1899-12-30T15:10:00"/>
    <n v="7.6999999999999993"/>
    <s v="7hr 42min"/>
    <n v="2341"/>
    <n v="0.20100000000000001"/>
    <n v="0.39800000000000002"/>
    <n v="0.23699999999999999"/>
    <n v="0.151"/>
    <n v="1.3000000000000012E-2"/>
    <n v="441"/>
    <n v="422"/>
    <n v="422"/>
    <n v="0.54900000000000004"/>
    <n v="863"/>
    <n v="1285"/>
  </r>
  <r>
    <x v="2"/>
    <s v="Q404"/>
    <s v="1-50 51st Avenue"/>
    <x v="2"/>
    <s v="NY"/>
    <x v="3"/>
    <n v="40.741140000000001"/>
    <n v="-73.949690000000004"/>
    <s v="718-609-3330"/>
    <d v="1899-12-30T09:00:00"/>
    <d v="1899-12-30T15:30:00"/>
    <n v="6.5000000000000009"/>
    <s v="6hr 30min"/>
    <n v="515"/>
    <n v="0.20799999999999999"/>
    <n v="0.159"/>
    <n v="0.54200000000000004"/>
    <n v="5.8000000000000003E-2"/>
    <n v="3.2999999999999918E-2"/>
    <n v="444"/>
    <n v="458"/>
    <n v="444"/>
    <n v="0.95"/>
    <n v="902"/>
    <n v="1346"/>
  </r>
  <r>
    <x v="1"/>
    <s v="K465"/>
    <s v="911 Flatbush Avenue"/>
    <x v="1"/>
    <s v="NY"/>
    <x v="4"/>
    <n v="40.649439999999998"/>
    <n v="-73.958430000000007"/>
    <s v="718-564-2566"/>
    <d v="1899-12-30T08:00:00"/>
    <d v="1899-12-30T15:30:00"/>
    <n v="7.5000000000000018"/>
    <s v="7hr 30min"/>
    <n v="505"/>
    <n v="8.0000000000000002E-3"/>
    <n v="0.84599999999999997"/>
    <n v="0.123"/>
    <n v="1.7000000000000001E-2"/>
    <n v="6.0000000000000053E-3"/>
    <n v="386"/>
    <n v="397"/>
    <n v="393"/>
    <n v="0.57299999999999995"/>
    <n v="783"/>
    <n v="1176"/>
  </r>
  <r>
    <x v="1"/>
    <s v="K515"/>
    <s v="6565 Flatlands Avenue"/>
    <x v="1"/>
    <s v="NY"/>
    <x v="5"/>
    <n v="40.632629999999999"/>
    <n v="-73.9178"/>
    <s v="718-968-4101"/>
    <d v="1899-12-30T08:33:00"/>
    <d v="1899-12-30T15:19:00"/>
    <n v="6.7666666666666657"/>
    <s v="6hr 46min"/>
    <n v="308"/>
    <n v="1.2999999999999999E-2"/>
    <n v="0.86"/>
    <n v="9.7000000000000003E-2"/>
    <n v="1.6E-2"/>
    <n v="1.4000000000000012E-2"/>
    <n v="381"/>
    <n v="397"/>
    <n v="390"/>
    <n v="0.50800000000000001"/>
    <n v="778"/>
    <n v="1168"/>
  </r>
  <r>
    <x v="1"/>
    <s v="K480"/>
    <s v="400 Irving Avenue"/>
    <x v="1"/>
    <s v="NY"/>
    <x v="6"/>
    <n v="40.696959999999997"/>
    <n v="-73.910820000000001"/>
    <s v="718-381-7100"/>
    <d v="1899-12-30T08:00:00"/>
    <d v="1899-12-30T15:00:00"/>
    <n v="7"/>
    <s v="7hr"/>
    <n v="340"/>
    <n v="1.4999999999999999E-2"/>
    <n v="0.19400000000000001"/>
    <n v="0.77100000000000002"/>
    <n v="1.7999999999999999E-2"/>
    <n v="2.0000000000000018E-3"/>
    <n v="365"/>
    <n v="366"/>
    <n v="348"/>
    <n v="0.71299999999999997"/>
    <n v="731"/>
    <n v="1079"/>
  </r>
  <r>
    <x v="1"/>
    <s v="K625"/>
    <s v="150 Albany Avenue"/>
    <x v="1"/>
    <s v="NY"/>
    <x v="7"/>
    <n v="40.675400000000003"/>
    <n v="-73.938879999999997"/>
    <s v="718-773-0128"/>
    <d v="1899-12-30T08:30:00"/>
    <d v="1899-12-30T14:45:00"/>
    <n v="6.25"/>
    <s v="6hr 15min"/>
    <n v="373"/>
    <n v="8.0000000000000002E-3"/>
    <n v="0.85499999999999998"/>
    <n v="8.7999999999999995E-2"/>
    <n v="1.6E-2"/>
    <n v="3.3000000000000029E-2"/>
    <n v="406"/>
    <n v="405"/>
    <n v="396"/>
    <n v="0.48099999999999998"/>
    <n v="811"/>
    <n v="1207"/>
  </r>
  <r>
    <x v="3"/>
    <s v="X082"/>
    <s v="1700 Macombs Road"/>
    <x v="3"/>
    <s v="NY"/>
    <x v="8"/>
    <n v="40.8491"/>
    <n v="-73.916089999999997"/>
    <s v="718-731-0219"/>
    <d v="1899-12-30T08:00:00"/>
    <d v="1899-12-30T16:00:00"/>
    <n v="8"/>
    <s v="8hr"/>
    <n v="322"/>
    <n v="0"/>
    <n v="3.0000000000000001E-3"/>
    <n v="0.997"/>
    <n v="0"/>
    <n v="0"/>
    <n v="371"/>
    <n v="334"/>
    <n v="348"/>
    <n v="0.78900000000000003"/>
    <n v="705"/>
    <n v="1053"/>
  </r>
  <r>
    <x v="3"/>
    <s v="X362"/>
    <s v="921 East 228th Street"/>
    <x v="3"/>
    <s v="NY"/>
    <x v="9"/>
    <n v="40.887920000000001"/>
    <n v="-73.852869999999996"/>
    <s v="718-696-3840"/>
    <d v="1899-12-30T08:00:00"/>
    <d v="1899-12-30T14:56:00"/>
    <n v="6.9333333333333336"/>
    <s v="6hr 56min"/>
    <n v="371"/>
    <n v="1.0999999999999999E-2"/>
    <n v="0.63600000000000001"/>
    <n v="0.30499999999999999"/>
    <n v="3.2000000000000001E-2"/>
    <n v="1.6000000000000014E-2"/>
    <n v="392"/>
    <n v="408"/>
    <n v="400"/>
    <n v="0.63400000000000001"/>
    <n v="800"/>
    <n v="1200"/>
  </r>
  <r>
    <x v="0"/>
    <s v="M043"/>
    <s v="509 West 129th Street"/>
    <x v="0"/>
    <s v="NY"/>
    <x v="10"/>
    <n v="40.81523"/>
    <n v="-73.955200000000005"/>
    <s v="212-234-3102"/>
    <d v="1899-12-30T08:35:00"/>
    <d v="1899-12-30T15:45:00"/>
    <n v="7.1666666666666661"/>
    <s v="7hr 10min"/>
    <n v="234"/>
    <n v="2.8000000000000001E-2"/>
    <n v="0.46500000000000002"/>
    <n v="0.49299999999999999"/>
    <n v="5.0000000000000001E-3"/>
    <n v="9.000000000000008E-3"/>
    <n v="357"/>
    <n v="349"/>
    <n v="365"/>
    <n v="0.54"/>
    <n v="706"/>
    <n v="1071"/>
  </r>
  <r>
    <x v="1"/>
    <s v="K422"/>
    <s v="1065 Elton Street"/>
    <x v="1"/>
    <s v="NY"/>
    <x v="11"/>
    <n v="40.657519999999998"/>
    <n v="-73.874780000000001"/>
    <s v="718-688-7230"/>
    <d v="1899-12-30T09:05:00"/>
    <d v="1899-12-30T15:30:00"/>
    <n v="6.4166666666666679"/>
    <s v="6hr 25min"/>
    <n v="547"/>
    <n v="1.2E-2"/>
    <n v="0.73099999999999998"/>
    <n v="0.219"/>
    <n v="1.4999999999999999E-2"/>
    <n v="2.300000000000002E-2"/>
    <n v="382"/>
    <n v="413"/>
    <n v="391"/>
    <n v="0.81200000000000006"/>
    <n v="795"/>
    <n v="1186"/>
  </r>
  <r>
    <x v="2"/>
    <s v="Q451"/>
    <s v="28-04 41st Avenue"/>
    <x v="2"/>
    <s v="NY"/>
    <x v="3"/>
    <n v="40.751300000000001"/>
    <n v="-73.937420000000003"/>
    <s v="718-361-8786"/>
    <d v="1899-12-30T09:50:00"/>
    <d v="1899-12-30T16:15:00"/>
    <n v="6.4166666666666679"/>
    <s v="6hr 25min"/>
    <n v="874"/>
    <n v="0.28299999999999997"/>
    <n v="7.2999999999999995E-2"/>
    <n v="0.34300000000000003"/>
    <n v="0.29299999999999998"/>
    <n v="8.0000000000000071E-3"/>
    <n v="495"/>
    <n v="482"/>
    <n v="479"/>
    <n v="0.84799999999999998"/>
    <n v="977"/>
    <n v="1456"/>
  </r>
  <r>
    <x v="2"/>
    <s v="Q735"/>
    <s v="30-20 Thomson Avenue"/>
    <x v="2"/>
    <s v="NY"/>
    <x v="3"/>
    <n v="40.745089999999998"/>
    <n v="-73.936809999999994"/>
    <s v="718-389-3623"/>
    <d v="1899-12-30T08:15:00"/>
    <d v="1899-12-30T15:15:00"/>
    <n v="6.9999999999999991"/>
    <s v="7hr"/>
    <n v="478"/>
    <n v="0.153"/>
    <n v="7.0999999999999994E-2"/>
    <n v="0.51900000000000002"/>
    <n v="0.22"/>
    <n v="3.7000000000000033E-2"/>
    <n v="489"/>
    <n v="456"/>
    <n v="459"/>
    <n v="0.92700000000000005"/>
    <n v="945"/>
    <n v="1404"/>
  </r>
  <r>
    <x v="1"/>
    <s v="K465"/>
    <s v="911 Flatbush Avenue"/>
    <x v="1"/>
    <s v="NY"/>
    <x v="4"/>
    <n v="40.649439999999998"/>
    <n v="-73.958430000000007"/>
    <s v="718-564-2580"/>
    <d v="1899-12-30T08:00:00"/>
    <d v="1899-12-30T14:45:00"/>
    <n v="6.7500000000000018"/>
    <s v="6hr 45min"/>
    <n v="285"/>
    <n v="1.0999999999999999E-2"/>
    <n v="0.84599999999999997"/>
    <n v="0.10199999999999999"/>
    <n v="3.5000000000000003E-2"/>
    <n v="6.0000000000000053E-3"/>
    <n v="374"/>
    <n v="385"/>
    <n v="375"/>
    <n v="0.62"/>
    <n v="759"/>
    <n v="1134"/>
  </r>
  <r>
    <x v="1"/>
    <s v="K420"/>
    <s v="999 Jamaica Avenue"/>
    <x v="1"/>
    <s v="NY"/>
    <x v="11"/>
    <n v="40.691139999999997"/>
    <n v="-73.868430000000004"/>
    <s v="718-827-2469"/>
    <d v="1899-12-30T07:45:00"/>
    <d v="1899-12-30T14:30:00"/>
    <n v="6.7499999999999982"/>
    <s v="6hr 45min"/>
    <n v="413"/>
    <n v="1.2E-2"/>
    <n v="0.45500000000000002"/>
    <n v="0.45500000000000002"/>
    <n v="5.2999999999999999E-2"/>
    <n v="2.4999999999999911E-2"/>
    <n v="395"/>
    <n v="376"/>
    <n v="359"/>
    <n v="0.57399999999999995"/>
    <n v="771"/>
    <n v="1130"/>
  </r>
  <r>
    <x v="2"/>
    <s v="Q465"/>
    <s v="8-21 Bay 25th Street"/>
    <x v="4"/>
    <s v="NY"/>
    <x v="12"/>
    <n v="40.601990000000001"/>
    <n v="-73.762829999999994"/>
    <s v="718-471-3571"/>
    <d v="1899-12-30T08:00:00"/>
    <d v="1899-12-30T15:15:00"/>
    <n v="7.25"/>
    <s v="7hr 15min"/>
    <n v="637"/>
    <n v="2.7E-2"/>
    <n v="0.501"/>
    <n v="0.377"/>
    <n v="6.6000000000000003E-2"/>
    <n v="2.8999999999999915E-2"/>
    <n v="422"/>
    <n v="424"/>
    <n v="415"/>
    <n v="0.67600000000000005"/>
    <n v="846"/>
    <n v="1261"/>
  </r>
  <r>
    <x v="1"/>
    <s v="K480"/>
    <s v="400 Irving Avenue"/>
    <x v="1"/>
    <s v="NY"/>
    <x v="6"/>
    <n v="40.696959999999997"/>
    <n v="-73.910820000000001"/>
    <s v="718-381-7100"/>
    <d v="1899-12-30T08:15:00"/>
    <d v="1899-12-30T15:45:00"/>
    <n v="7.5"/>
    <s v="7hr 30min"/>
    <n v="279"/>
    <n v="7.0000000000000001E-3"/>
    <n v="0.23300000000000001"/>
    <n v="0.73799999999999999"/>
    <n v="7.0000000000000001E-3"/>
    <n v="1.5000000000000013E-2"/>
    <n v="392"/>
    <n v="374"/>
    <n v="379"/>
    <n v="0.41899999999999998"/>
    <n v="766"/>
    <n v="1145"/>
  </r>
  <r>
    <x v="3"/>
    <s v="X600"/>
    <s v="333 East 151st Street"/>
    <x v="3"/>
    <s v="NY"/>
    <x v="13"/>
    <n v="40.818249999999999"/>
    <n v="-73.919740000000004"/>
    <s v="718-993-5000"/>
    <d v="1899-12-30T08:50:00"/>
    <d v="1899-12-30T15:00:00"/>
    <n v="6.1666666666666661"/>
    <s v="6hr 10min"/>
    <n v="375"/>
    <n v="8.0000000000000002E-3"/>
    <n v="0.29099999999999998"/>
    <n v="0.68300000000000005"/>
    <n v="1.0999999999999999E-2"/>
    <n v="7.0000000000000062E-3"/>
    <n v="390"/>
    <n v="373"/>
    <n v="371"/>
    <n v="0.29799999999999999"/>
    <n v="763"/>
    <n v="1134"/>
  </r>
  <r>
    <x v="1"/>
    <s v="K554"/>
    <s v="321 Palmetto Street"/>
    <x v="1"/>
    <s v="NY"/>
    <x v="6"/>
    <n v="40.697409999999998"/>
    <n v="-73.913150000000002"/>
    <s v="718-246-6500"/>
    <d v="1899-12-30T07:45:00"/>
    <d v="1899-12-30T14:30:00"/>
    <n v="6.7499999999999982"/>
    <s v="6hr 45min"/>
    <n v="358"/>
    <n v="1.7000000000000001E-2"/>
    <n v="0.14599999999999999"/>
    <n v="0.77"/>
    <n v="6.2E-2"/>
    <n v="4.9999999999998934E-3"/>
    <n v="467"/>
    <n v="446"/>
    <n v="448"/>
    <n v="0.85"/>
    <n v="913"/>
    <n v="1361"/>
  </r>
  <r>
    <x v="3"/>
    <s v="X450"/>
    <s v="1980 Lafayette Avenue"/>
    <x v="3"/>
    <s v="NY"/>
    <x v="14"/>
    <n v="40.822299999999998"/>
    <n v="-73.855959999999996"/>
    <s v="718-824-3152"/>
    <d v="1899-12-30T08:00:00"/>
    <d v="1899-12-30T14:45:00"/>
    <n v="6.7500000000000018"/>
    <s v="6hr 45min"/>
    <n v="450"/>
    <n v="1.2999999999999999E-2"/>
    <n v="0.26200000000000001"/>
    <n v="0.65400000000000003"/>
    <n v="6.3E-2"/>
    <n v="8.0000000000000071E-3"/>
    <n v="435"/>
    <n v="415"/>
    <n v="423"/>
    <n v="0.44900000000000001"/>
    <n v="850"/>
    <n v="1273"/>
  </r>
  <r>
    <x v="3"/>
    <s v="X174"/>
    <s v="456 White Plains Road"/>
    <x v="3"/>
    <s v="NY"/>
    <x v="14"/>
    <n v="40.814920000000001"/>
    <n v="-73.856570000000005"/>
    <s v="718-617-5046"/>
    <d v="1899-12-30T08:25:00"/>
    <d v="1899-12-30T15:15:00"/>
    <n v="6.833333333333333"/>
    <s v="6hr 50min"/>
    <n v="637"/>
    <n v="2.1999999999999999E-2"/>
    <n v="0.309"/>
    <n v="0.60599999999999998"/>
    <n v="5.5E-2"/>
    <n v="7.9999999999998961E-3"/>
    <n v="418"/>
    <n v="430"/>
    <n v="403"/>
    <n v="0.51200000000000001"/>
    <n v="848"/>
    <n v="1251"/>
  </r>
  <r>
    <x v="0"/>
    <s v="M488"/>
    <s v="231-249 East 56th Street"/>
    <x v="0"/>
    <s v="NY"/>
    <x v="15"/>
    <n v="40.7654"/>
    <n v="-73.981769999999997"/>
    <s v="212-752-4340"/>
    <d v="1899-12-30T08:30:00"/>
    <d v="1899-12-30T16:00:00"/>
    <n v="7.4999999999999982"/>
    <s v="7hr 30min"/>
    <n v="1476"/>
    <n v="0.108"/>
    <n v="0.24099999999999999"/>
    <n v="0.54700000000000004"/>
    <n v="8.5000000000000006E-2"/>
    <n v="1.9000000000000017E-2"/>
    <n v="455"/>
    <n v="475"/>
    <n v="458"/>
    <n v="0.70099999999999996"/>
    <n v="930"/>
    <n v="1388"/>
  </r>
  <r>
    <x v="1"/>
    <s v="K232"/>
    <s v="905 Winthrop Street"/>
    <x v="1"/>
    <s v="NY"/>
    <x v="16"/>
    <n v="40.658459999999998"/>
    <n v="-73.929029999999997"/>
    <s v="718-773-3908"/>
    <d v="1899-12-30T08:50:00"/>
    <d v="1899-12-30T15:40:00"/>
    <n v="6.833333333333333"/>
    <s v="6hr 50min"/>
    <n v="279"/>
    <n v="1.4E-2"/>
    <n v="0.82799999999999996"/>
    <n v="0.125"/>
    <n v="1.0999999999999999E-2"/>
    <n v="2.200000000000002E-2"/>
    <n v="370"/>
    <n v="383"/>
    <n v="374"/>
    <n v="0.64200000000000002"/>
    <n v="753"/>
    <n v="1127"/>
  </r>
  <r>
    <x v="3"/>
    <s v="X415"/>
    <s v="925 Astor Avenue"/>
    <x v="3"/>
    <s v="NY"/>
    <x v="17"/>
    <n v="40.859699999999997"/>
    <n v="-73.860740000000007"/>
    <s v="718-944-3418"/>
    <d v="1899-12-30T07:35:00"/>
    <d v="1899-12-30T15:55:00"/>
    <n v="8.3333333333333321"/>
    <s v="8hr 20min"/>
    <n v="476"/>
    <n v="0.105"/>
    <n v="0.33400000000000002"/>
    <n v="0.47899999999999998"/>
    <n v="6.5000000000000002E-2"/>
    <n v="1.7000000000000126E-2"/>
    <n v="422"/>
    <n v="417"/>
    <n v="409"/>
    <n v="0.57899999999999996"/>
    <n v="839"/>
    <n v="1248"/>
  </r>
  <r>
    <x v="2"/>
    <s v="Q400"/>
    <s v="156-10 Baisley Boulevard"/>
    <x v="5"/>
    <s v="NY"/>
    <x v="18"/>
    <n v="40.675530000000002"/>
    <n v="-73.783429999999996"/>
    <s v="718-528-2920"/>
    <d v="1899-12-30T08:00:00"/>
    <d v="1899-12-30T15:30:00"/>
    <n v="7.5000000000000018"/>
    <s v="7hr 30min"/>
    <n v="679"/>
    <n v="1.4999999999999999E-2"/>
    <n v="0.754"/>
    <n v="0.13"/>
    <n v="7.4999999999999997E-2"/>
    <n v="2.6000000000000023E-2"/>
    <n v="366"/>
    <n v="372"/>
    <n v="364"/>
    <n v="0.26300000000000001"/>
    <n v="738"/>
    <n v="1102"/>
  </r>
  <r>
    <x v="1"/>
    <s v="K610"/>
    <s v="50 Bedford Avenue"/>
    <x v="1"/>
    <s v="NY"/>
    <x v="19"/>
    <n v="40.722639999999998"/>
    <n v="-73.952579999999998"/>
    <s v="718-218-9301"/>
    <d v="1899-12-30T08:45:00"/>
    <d v="1899-12-30T15:50:00"/>
    <n v="7.0833333333333339"/>
    <s v="7hr 5min"/>
    <n v="383"/>
    <n v="2.9000000000000001E-2"/>
    <n v="0.55900000000000005"/>
    <n v="0.38100000000000001"/>
    <n v="1.6E-2"/>
    <n v="1.4999999999999902E-2"/>
    <n v="367"/>
    <n v="381"/>
    <n v="328"/>
    <n v="0.316"/>
    <n v="748"/>
    <n v="1076"/>
  </r>
  <r>
    <x v="2"/>
    <s v="Q610"/>
    <s v="45-30 36th Street"/>
    <x v="2"/>
    <s v="NY"/>
    <x v="3"/>
    <n v="40.743589999999998"/>
    <n v="-73.929079999999999"/>
    <s v="718-361-2032"/>
    <d v="1899-12-30T08:00:00"/>
    <d v="1899-12-30T16:30:00"/>
    <n v="8.5"/>
    <s v="8hr 30min"/>
    <n v="2168"/>
    <n v="0.11"/>
    <n v="6.3E-2"/>
    <n v="0.49"/>
    <n v="0.309"/>
    <n v="2.8000000000000025E-2"/>
    <n v="511"/>
    <n v="464"/>
    <n v="456"/>
    <n v="0.78600000000000003"/>
    <n v="975"/>
    <n v="1431"/>
  </r>
  <r>
    <x v="2"/>
    <s v="Q798"/>
    <s v="34-12 36th Avenue"/>
    <x v="6"/>
    <s v="NY"/>
    <x v="20"/>
    <n v="40.75517"/>
    <n v="-73.926820000000006"/>
    <s v="718-361-5275"/>
    <d v="1899-12-30T08:00:00"/>
    <d v="1899-12-30T15:00:00"/>
    <n v="7"/>
    <s v="7hr"/>
    <n v="478"/>
    <n v="0.34499999999999997"/>
    <n v="2.5000000000000001E-2"/>
    <n v="0.21199999999999999"/>
    <n v="0.39600000000000002"/>
    <n v="2.200000000000002E-2"/>
    <n v="633"/>
    <n v="620"/>
    <n v="628"/>
    <n v="0.98499999999999999"/>
    <n v="1253"/>
    <n v="1881"/>
  </r>
  <r>
    <x v="3"/>
    <s v="X039"/>
    <s v="965 Longwood Avenue"/>
    <x v="3"/>
    <s v="NY"/>
    <x v="21"/>
    <n v="40.817439999999998"/>
    <n v="-73.898049999999998"/>
    <s v="718-860-1242"/>
    <d v="1899-12-30T08:45:00"/>
    <d v="1899-12-30T15:05:00"/>
    <n v="6.3333333333333339"/>
    <s v="6hr 20min"/>
    <n v="325"/>
    <n v="1.2E-2"/>
    <n v="0.372"/>
    <n v="0.60599999999999998"/>
    <n v="0"/>
    <n v="1.0000000000000009E-2"/>
    <n v="378"/>
    <n v="391"/>
    <n v="378"/>
    <n v="0.25700000000000001"/>
    <n v="769"/>
    <n v="1147"/>
  </r>
  <r>
    <x v="0"/>
    <s v="M097"/>
    <s v="525 East Houston Street"/>
    <x v="0"/>
    <s v="NY"/>
    <x v="22"/>
    <n v="40.718960000000003"/>
    <n v="-73.976070000000007"/>
    <s v="212-995-8479"/>
    <d v="1899-12-30T09:00:00"/>
    <d v="1899-12-30T15:50:00"/>
    <n v="6.833333333333333"/>
    <s v="6hr 50min"/>
    <n v="545"/>
    <n v="0.45300000000000001"/>
    <n v="0.17199999999999999"/>
    <n v="0.187"/>
    <n v="0.17100000000000001"/>
    <n v="1.6999999999999904E-2"/>
    <n v="634"/>
    <n v="641"/>
    <n v="639"/>
    <n v="0.70799999999999996"/>
    <n v="1275"/>
    <n v="1914"/>
  </r>
  <r>
    <x v="2"/>
    <s v="Q735"/>
    <s v="30-20 Thomson Avenue"/>
    <x v="2"/>
    <s v="NY"/>
    <x v="3"/>
    <n v="40.745089999999998"/>
    <n v="-73.936809999999994"/>
    <s v="718-361-3133"/>
    <d v="1899-12-30T09:00:00"/>
    <d v="1899-12-30T15:20:00"/>
    <n v="6.3333333333333321"/>
    <s v="6hr 20min"/>
    <n v="623"/>
    <n v="0.34499999999999997"/>
    <n v="0.114"/>
    <n v="0.17"/>
    <n v="0.34200000000000003"/>
    <n v="2.8999999999999915E-2"/>
    <n v="631"/>
    <n v="598"/>
    <n v="610"/>
    <n v="0.94099999999999995"/>
    <n v="1229"/>
    <n v="1839"/>
  </r>
  <r>
    <x v="0"/>
    <s v="M874"/>
    <s v="55 East 25th Street"/>
    <x v="0"/>
    <s v="NY"/>
    <x v="23"/>
    <n v="40.744050000000001"/>
    <n v="-73.991479999999996"/>
    <s v="212-683-7440"/>
    <d v="1899-12-30T08:20:00"/>
    <d v="1899-12-30T14:50:00"/>
    <n v="6.5000000000000009"/>
    <s v="6hr 30min"/>
    <n v="451"/>
    <n v="0.22800000000000001"/>
    <n v="6.2E-2"/>
    <n v="0.14899999999999999"/>
    <n v="0.54800000000000004"/>
    <n v="1.2999999999999901E-2"/>
    <n v="592"/>
    <n v="526"/>
    <n v="531"/>
    <n v="0.94299999999999995"/>
    <n v="1118"/>
    <n v="1649"/>
  </r>
  <r>
    <x v="2"/>
    <s v="Q405"/>
    <s v="32-24 Corporal Kennedy Street"/>
    <x v="7"/>
    <s v="NY"/>
    <x v="24"/>
    <n v="40.77187"/>
    <n v="-73.780389999999997"/>
    <s v="718-229-7600"/>
    <d v="1899-12-30T08:00:00"/>
    <d v="1899-12-30T15:30:00"/>
    <n v="7.5000000000000018"/>
    <s v="7hr 30min"/>
    <n v="3336"/>
    <n v="0.18099999999999999"/>
    <n v="0.13"/>
    <n v="0.27900000000000003"/>
    <n v="0.40300000000000002"/>
    <n v="6.9999999999998952E-3"/>
    <n v="523"/>
    <n v="479"/>
    <n v="485"/>
    <n v="0.76700000000000002"/>
    <n v="1002"/>
    <n v="1487"/>
  </r>
  <r>
    <x v="0"/>
    <s v="M837"/>
    <s v="227-243 West 61st Street"/>
    <x v="0"/>
    <s v="NY"/>
    <x v="25"/>
    <n v="40.77216"/>
    <n v="-73.987799999999993"/>
    <s v="212-245-2807"/>
    <d v="1899-12-30T08:00:00"/>
    <d v="1899-12-30T15:00:00"/>
    <n v="7"/>
    <s v="7hr"/>
    <n v="1285"/>
    <n v="0.51800000000000002"/>
    <n v="0.13700000000000001"/>
    <n v="0.23799999999999999"/>
    <n v="8.8999999999999996E-2"/>
    <n v="1.8000000000000016E-2"/>
    <n v="583"/>
    <n v="586"/>
    <n v="595"/>
    <n v="0.82799999999999996"/>
    <n v="1169"/>
    <n v="1764"/>
  </r>
  <r>
    <x v="1"/>
    <s v="K994"/>
    <s v="1119 Bedford Avenue"/>
    <x v="1"/>
    <s v="NY"/>
    <x v="26"/>
    <n v="40.685380000000002"/>
    <n v="-73.954269999999994"/>
    <s v="718-398-3061"/>
    <d v="1899-12-30T08:00:00"/>
    <d v="1899-12-30T16:15:00"/>
    <n v="8.2500000000000018"/>
    <s v="8hr 15min"/>
    <n v="364"/>
    <n v="8.0000000000000002E-3"/>
    <n v="0.84599999999999997"/>
    <n v="7.6999999999999999E-2"/>
    <n v="0.03"/>
    <n v="3.9000000000000035E-2"/>
    <n v="505"/>
    <n v="464"/>
    <n v="456"/>
    <n v="0.96199999999999997"/>
    <n v="969"/>
    <n v="1425"/>
  </r>
  <r>
    <x v="3"/>
    <s v="X435"/>
    <s v="500 East Fordham Road"/>
    <x v="3"/>
    <s v="NY"/>
    <x v="27"/>
    <n v="40.860010000000003"/>
    <n v="-73.888229999999993"/>
    <s v="718-733-4559"/>
    <d v="1899-12-30T08:15:00"/>
    <d v="1899-12-30T15:45:00"/>
    <n v="7.5"/>
    <s v="7hr 30min"/>
    <n v="416"/>
    <n v="1.9E-2"/>
    <n v="0.3"/>
    <n v="0.65600000000000003"/>
    <n v="2.1999999999999999E-2"/>
    <n v="2.9999999999998916E-3"/>
    <n v="413"/>
    <n v="408"/>
    <n v="402"/>
    <n v="0.55300000000000005"/>
    <n v="821"/>
    <n v="1223"/>
  </r>
  <r>
    <x v="1"/>
    <s v="K914"/>
    <s v="71-77 Clinton Avenue"/>
    <x v="1"/>
    <s v="NY"/>
    <x v="28"/>
    <n v="40.695659999999997"/>
    <n v="-73.969290000000001"/>
    <s v="718-797-3702"/>
    <d v="1899-12-30T08:00:00"/>
    <d v="1899-12-30T15:00:00"/>
    <n v="7"/>
    <s v="7hr"/>
    <n v="916"/>
    <n v="5.0000000000000001E-3"/>
    <n v="0.86399999999999999"/>
    <n v="8.5999999999999993E-2"/>
    <n v="3.4000000000000002E-2"/>
    <n v="1.100000000000001E-2"/>
    <n v="479"/>
    <n v="484"/>
    <n v="472"/>
    <n v="0.85499999999999998"/>
    <n v="963"/>
    <n v="1435"/>
  </r>
  <r>
    <x v="2"/>
    <s v="Q415"/>
    <s v="57-00 223rd Street"/>
    <x v="8"/>
    <s v="NY"/>
    <x v="29"/>
    <n v="40.752389999999998"/>
    <n v="-73.756079999999997"/>
    <s v="718-279-6500"/>
    <d v="1899-12-30T09:00:00"/>
    <d v="1899-12-30T16:00:00"/>
    <n v="6.9999999999999991"/>
    <s v="7hr"/>
    <n v="3505"/>
    <n v="0.14899999999999999"/>
    <n v="0.20300000000000001"/>
    <n v="0.19400000000000001"/>
    <n v="0.441"/>
    <n v="1.2999999999999901E-2"/>
    <n v="563"/>
    <n v="505"/>
    <n v="510"/>
    <n v="0.75600000000000001"/>
    <n v="1068"/>
    <n v="1578"/>
  </r>
  <r>
    <x v="1"/>
    <s v="K455"/>
    <s v="1700 Fulton Street"/>
    <x v="1"/>
    <s v="NY"/>
    <x v="7"/>
    <n v="40.679430000000004"/>
    <n v="-73.932429999999997"/>
    <s v="718-467-1700"/>
    <d v="1899-12-30T08:15:00"/>
    <d v="1899-12-30T15:15:00"/>
    <n v="6.9999999999999991"/>
    <s v="7hr"/>
    <n v="648"/>
    <n v="1.7000000000000001E-2"/>
    <n v="0.872"/>
    <n v="8.5999999999999993E-2"/>
    <n v="8.9999999999999993E-3"/>
    <n v="1.6000000000000014E-2"/>
    <n v="399"/>
    <n v="392"/>
    <n v="394"/>
    <n v="0.35599999999999998"/>
    <n v="791"/>
    <n v="1185"/>
  </r>
  <r>
    <x v="3"/>
    <s v="X425"/>
    <s v="800 East Gun Hill Road"/>
    <x v="3"/>
    <s v="NY"/>
    <x v="30"/>
    <n v="40.875749999999996"/>
    <n v="-73.86139"/>
    <s v="718-696-3340"/>
    <d v="1899-12-30T08:25:00"/>
    <d v="1899-12-30T15:15:00"/>
    <n v="6.833333333333333"/>
    <s v="6hr 50min"/>
    <n v="465"/>
    <n v="1.9E-2"/>
    <n v="0.44700000000000001"/>
    <n v="0.47299999999999998"/>
    <n v="4.7E-2"/>
    <n v="1.3999999999999901E-2"/>
    <n v="386"/>
    <n v="380"/>
    <n v="391"/>
    <n v="0.59399999999999997"/>
    <n v="766"/>
    <n v="1157"/>
  </r>
  <r>
    <x v="3"/>
    <s v="X425"/>
    <s v="800 East Gun Hill Road"/>
    <x v="3"/>
    <s v="NY"/>
    <x v="30"/>
    <n v="40.875749999999996"/>
    <n v="-73.86139"/>
    <s v="718-696-6010"/>
    <d v="1899-12-30T09:00:00"/>
    <d v="1899-12-30T17:00:00"/>
    <n v="8"/>
    <s v="8hr"/>
    <n v="431"/>
    <n v="2.1000000000000001E-2"/>
    <n v="0.29199999999999998"/>
    <n v="0.64500000000000002"/>
    <n v="2.3E-2"/>
    <n v="1.9000000000000017E-2"/>
    <n v="403"/>
    <n v="410"/>
    <n v="393"/>
    <n v="0.505"/>
    <n v="813"/>
    <n v="1206"/>
  </r>
  <r>
    <x v="3"/>
    <s v="X158"/>
    <s v="800 Home Street"/>
    <x v="3"/>
    <s v="NY"/>
    <x v="31"/>
    <n v="40.827759999999998"/>
    <n v="-73.900390000000002"/>
    <s v="718-542-4011"/>
    <d v="1899-12-30T08:00:00"/>
    <d v="1899-12-30T14:15:00"/>
    <n v="6.25"/>
    <s v="6hr 15min"/>
    <n v="333"/>
    <n v="6.0000000000000001E-3"/>
    <n v="0.40500000000000003"/>
    <n v="0.56799999999999995"/>
    <n v="8.9999999999999993E-3"/>
    <n v="1.2000000000000011E-2"/>
    <n v="370"/>
    <n v="379"/>
    <n v="381"/>
    <n v="0.40699999999999997"/>
    <n v="749"/>
    <n v="1130"/>
  </r>
  <r>
    <x v="3"/>
    <s v="X002"/>
    <s v="1363 Fulton Avenue"/>
    <x v="3"/>
    <s v="NY"/>
    <x v="31"/>
    <n v="40.833739999999999"/>
    <n v="-73.902450000000002"/>
    <s v="718-992-7089"/>
    <d v="1899-12-30T07:30:00"/>
    <d v="1899-12-30T15:25:00"/>
    <n v="7.9166666666666679"/>
    <s v="7hr 55min"/>
    <n v="457"/>
    <n v="1.4999999999999999E-2"/>
    <n v="0.254"/>
    <n v="0.65900000000000003"/>
    <n v="6.3E-2"/>
    <n v="8.999999999999897E-3"/>
    <n v="513"/>
    <n v="468"/>
    <n v="485"/>
    <n v="0.73899999999999999"/>
    <n v="981"/>
    <n v="1466"/>
  </r>
  <r>
    <x v="3"/>
    <s v="X410"/>
    <s v="240 East 172nd Street"/>
    <x v="3"/>
    <s v="NY"/>
    <x v="32"/>
    <n v="40.84037"/>
    <n v="-73.910839999999993"/>
    <s v="718-410-4077"/>
    <d v="1899-12-30T08:30:00"/>
    <d v="1899-12-30T15:30:00"/>
    <n v="7"/>
    <s v="7hr"/>
    <n v="382"/>
    <n v="3.0000000000000001E-3"/>
    <n v="0.28499999999999998"/>
    <n v="0.69099999999999995"/>
    <n v="0.01"/>
    <n v="1.1000000000000121E-2"/>
    <n v="395"/>
    <n v="401"/>
    <n v="382"/>
    <n v="0.45500000000000002"/>
    <n v="796"/>
    <n v="1178"/>
  </r>
  <r>
    <x v="3"/>
    <s v="X166"/>
    <s v="250 East 164th Street"/>
    <x v="3"/>
    <s v="NY"/>
    <x v="31"/>
    <n v="40.828710000000001"/>
    <n v="-73.917760000000001"/>
    <s v="718-681-8287"/>
    <d v="1899-12-30T08:30:00"/>
    <d v="1899-12-30T15:15:00"/>
    <n v="6.7499999999999982"/>
    <s v="6hr 45min"/>
    <n v="503"/>
    <n v="4.0000000000000001E-3"/>
    <n v="0.28699999999999998"/>
    <n v="0.67400000000000004"/>
    <n v="3.5999999999999997E-2"/>
    <n v="-1.0000000000001119E-3"/>
    <n v="424"/>
    <n v="413"/>
    <n v="409"/>
    <n v="0.93300000000000005"/>
    <n v="837"/>
    <n v="1246"/>
  </r>
  <r>
    <x v="3"/>
    <s v="X475"/>
    <s v="99 Terrace View Avenue"/>
    <x v="3"/>
    <s v="NY"/>
    <x v="33"/>
    <n v="40.877049999999997"/>
    <n v="-73.91234"/>
    <s v="718-563-6678"/>
    <d v="1899-12-30T08:15:00"/>
    <d v="1899-12-30T16:30:00"/>
    <n v="8.25"/>
    <s v="8hr 15min"/>
    <n v="417"/>
    <n v="1.4E-2"/>
    <n v="0.34300000000000003"/>
    <n v="0.55900000000000005"/>
    <n v="6.7000000000000004E-2"/>
    <n v="1.6999999999999904E-2"/>
    <n v="394"/>
    <n v="406"/>
    <n v="391"/>
    <n v="0.59599999999999997"/>
    <n v="800"/>
    <n v="1191"/>
  </r>
  <r>
    <x v="3"/>
    <s v="X098"/>
    <s v="1619 Boston Road"/>
    <x v="3"/>
    <s v="NY"/>
    <x v="34"/>
    <n v="40.835940000000001"/>
    <n v="-73.890469999999993"/>
    <s v="718-589-1590"/>
    <d v="1899-12-30T08:25:00"/>
    <d v="1899-12-30T15:15:00"/>
    <n v="6.833333333333333"/>
    <s v="6hr 50min"/>
    <n v="355"/>
    <n v="0.02"/>
    <n v="0.34399999999999997"/>
    <n v="0.60299999999999998"/>
    <n v="0.02"/>
    <n v="1.3000000000000012E-2"/>
    <n v="364"/>
    <n v="385"/>
    <n v="366"/>
    <n v="0.76500000000000001"/>
    <n v="749"/>
    <n v="1115"/>
  </r>
  <r>
    <x v="3"/>
    <s v="X450"/>
    <s v="1980 Lafayette Avenue"/>
    <x v="3"/>
    <s v="NY"/>
    <x v="14"/>
    <n v="40.822299999999998"/>
    <n v="-73.855959999999996"/>
    <s v="718-597-1587"/>
    <d v="1899-12-30T08:30:00"/>
    <d v="1899-12-30T15:00:00"/>
    <n v="6.5"/>
    <s v="6hr 30min"/>
    <n v="326"/>
    <n v="1.2E-2"/>
    <n v="0.32200000000000001"/>
    <n v="0.61699999999999999"/>
    <n v="0.04"/>
    <n v="8.999999999999897E-3"/>
    <n v="365"/>
    <n v="393"/>
    <n v="357"/>
    <n v="0.41299999999999998"/>
    <n v="758"/>
    <n v="1115"/>
  </r>
  <r>
    <x v="3"/>
    <s v="X455"/>
    <s v="750 Baychester Avenue"/>
    <x v="3"/>
    <s v="NY"/>
    <x v="35"/>
    <n v="40.874130000000001"/>
    <n v="-73.833799999999997"/>
    <s v="718-862-4406"/>
    <d v="1899-12-30T07:15:00"/>
    <d v="1899-12-30T15:00:00"/>
    <n v="7.75"/>
    <s v="7hr 45min"/>
    <n v="374"/>
    <n v="2.7E-2"/>
    <n v="0.51900000000000002"/>
    <n v="0.34499999999999997"/>
    <n v="7.4999999999999997E-2"/>
    <n v="3.400000000000003E-2"/>
    <n v="407"/>
    <n v="421"/>
    <n v="427"/>
    <n v="0.871"/>
    <n v="828"/>
    <n v="1255"/>
  </r>
  <r>
    <x v="3"/>
    <s v="X435"/>
    <s v="500 East Fordham Road"/>
    <x v="3"/>
    <s v="NY"/>
    <x v="27"/>
    <n v="40.860010000000003"/>
    <n v="-73.888229999999993"/>
    <s v="718-733-5274"/>
    <d v="1899-12-30T08:15:00"/>
    <d v="1899-12-30T16:00:00"/>
    <n v="7.7499999999999991"/>
    <s v="7hr 45min"/>
    <n v="398"/>
    <n v="1.7999999999999999E-2"/>
    <n v="0.24399999999999999"/>
    <n v="0.70899999999999996"/>
    <n v="1.2999999999999999E-2"/>
    <n v="1.6000000000000014E-2"/>
    <n v="401"/>
    <n v="402"/>
    <n v="386"/>
    <n v="0.64800000000000002"/>
    <n v="803"/>
    <n v="1189"/>
  </r>
  <r>
    <x v="3"/>
    <s v="X410"/>
    <s v="240 East 172nd Street"/>
    <x v="3"/>
    <s v="NY"/>
    <x v="32"/>
    <n v="40.84037"/>
    <n v="-73.910839999999993"/>
    <s v="718-410-4040"/>
    <d v="1899-12-30T07:45:00"/>
    <d v="1899-12-30T15:15:00"/>
    <n v="7.4999999999999982"/>
    <s v="7hr 30min"/>
    <n v="472"/>
    <n v="7.0000000000000001E-3"/>
    <n v="0.36699999999999999"/>
    <n v="0.53400000000000003"/>
    <n v="7.0999999999999994E-2"/>
    <n v="2.1000000000000019E-2"/>
    <n v="431"/>
    <n v="421"/>
    <n v="426"/>
    <n v="0.83899999999999997"/>
    <n v="852"/>
    <n v="1278"/>
  </r>
  <r>
    <x v="3"/>
    <s v="X425"/>
    <s v="800 East Gun Hill Road"/>
    <x v="3"/>
    <s v="NY"/>
    <x v="30"/>
    <n v="40.875749999999996"/>
    <n v="-73.86139"/>
    <s v="718-944-5660"/>
    <d v="1899-12-30T08:00:00"/>
    <d v="1899-12-30T15:00:00"/>
    <n v="7"/>
    <s v="7hr"/>
    <n v="389"/>
    <n v="1.2999999999999999E-2"/>
    <n v="0.45"/>
    <n v="0.49099999999999999"/>
    <n v="3.3000000000000002E-2"/>
    <n v="1.3000000000000012E-2"/>
    <n v="380"/>
    <n v="437"/>
    <n v="425"/>
    <n v="0.38100000000000001"/>
    <n v="817"/>
    <n v="1242"/>
  </r>
  <r>
    <x v="3"/>
    <s v="X839"/>
    <s v="2040 Antin Place"/>
    <x v="3"/>
    <s v="NY"/>
    <x v="36"/>
    <n v="40.851430000000001"/>
    <n v="-73.865020000000001"/>
    <s v="718-319-5160"/>
    <d v="1899-12-30T08:15:00"/>
    <d v="1899-12-30T14:45:00"/>
    <n v="6.5000000000000009"/>
    <s v="6hr 30min"/>
    <n v="483"/>
    <n v="6.8000000000000005E-2"/>
    <n v="0.27300000000000002"/>
    <n v="0.61499999999999999"/>
    <n v="3.6999999999999998E-2"/>
    <n v="7.0000000000000062E-3"/>
    <n v="408"/>
    <n v="428"/>
    <n v="404"/>
    <n v="0.32500000000000001"/>
    <n v="836"/>
    <n v="1240"/>
  </r>
  <r>
    <x v="3"/>
    <s v="X410"/>
    <s v="240 East 172nd Street"/>
    <x v="3"/>
    <s v="NY"/>
    <x v="32"/>
    <n v="40.84037"/>
    <n v="-73.910839999999993"/>
    <s v="718-410-4060"/>
    <d v="1899-12-30T07:45:00"/>
    <d v="1899-12-30T15:15:00"/>
    <n v="7.4999999999999982"/>
    <s v="7hr 30min"/>
    <n v="339"/>
    <n v="1.2E-2"/>
    <n v="0.33300000000000002"/>
    <n v="0.63100000000000001"/>
    <n v="1.4999999999999999E-2"/>
    <n v="9.000000000000008E-3"/>
    <n v="365"/>
    <n v="360"/>
    <n v="346"/>
    <n v="0.33300000000000002"/>
    <n v="725"/>
    <n v="1071"/>
  </r>
  <r>
    <x v="3"/>
    <s v="X445"/>
    <s v="75 West 205th Street"/>
    <x v="3"/>
    <s v="NY"/>
    <x v="37"/>
    <n v="40.87706"/>
    <n v="-73.889780000000002"/>
    <s v="718-817-7700"/>
    <d v="1899-12-30T08:00:00"/>
    <d v="1899-12-30T15:45:00"/>
    <n v="7.75"/>
    <s v="7hr 45min"/>
    <n v="3015"/>
    <n v="0.221"/>
    <n v="2.5999999999999999E-2"/>
    <n v="5.5E-2"/>
    <n v="0.628"/>
    <n v="7.0000000000000062E-2"/>
    <n v="714"/>
    <n v="660"/>
    <n v="667"/>
    <n v="0.97"/>
    <n v="1374"/>
    <n v="2041"/>
  </r>
  <r>
    <x v="3"/>
    <s v="X400"/>
    <s v="1110 Boston Road"/>
    <x v="3"/>
    <s v="NY"/>
    <x v="31"/>
    <n v="40.827599999999997"/>
    <n v="-73.904480000000007"/>
    <s v="718-620-1053"/>
    <d v="1899-12-30T09:00:00"/>
    <d v="1899-12-30T15:45:00"/>
    <n v="6.75"/>
    <s v="6hr 45min"/>
    <n v="409"/>
    <n v="1.7000000000000001E-2"/>
    <n v="0.2"/>
    <n v="0.74099999999999999"/>
    <n v="3.4000000000000002E-2"/>
    <n v="8.0000000000000071E-3"/>
    <n v="355"/>
    <n v="330"/>
    <n v="320"/>
    <n v="0.59099999999999997"/>
    <n v="685"/>
    <n v="1005"/>
  </r>
  <r>
    <x v="3"/>
    <s v="X425"/>
    <s v="800 East Gun Hill Road"/>
    <x v="3"/>
    <s v="NY"/>
    <x v="30"/>
    <n v="40.875749999999996"/>
    <n v="-73.86139"/>
    <s v="718-696-3700"/>
    <d v="1899-12-30T08:45:00"/>
    <d v="1899-12-30T17:00:00"/>
    <n v="8.2500000000000018"/>
    <s v="8hr 15min"/>
    <n v="471"/>
    <n v="1.4999999999999999E-2"/>
    <n v="0.39900000000000002"/>
    <n v="0.54400000000000004"/>
    <n v="3.5999999999999997E-2"/>
    <n v="5.9999999999998943E-3"/>
    <n v="407"/>
    <n v="416"/>
    <n v="401"/>
    <n v="0.77400000000000002"/>
    <n v="823"/>
    <n v="1224"/>
  </r>
  <r>
    <x v="3"/>
    <s v="X158"/>
    <s v="800 Home Street"/>
    <x v="3"/>
    <s v="NY"/>
    <x v="31"/>
    <n v="40.827759999999998"/>
    <n v="-73.900390000000002"/>
    <s v="718-991-6349"/>
    <d v="1899-12-30T08:30:00"/>
    <d v="1899-12-30T15:15:00"/>
    <n v="6.7499999999999982"/>
    <s v="6hr 45min"/>
    <n v="546"/>
    <n v="0"/>
    <n v="0.21199999999999999"/>
    <n v="0.77100000000000002"/>
    <n v="1.7000000000000001E-2"/>
    <n v="0"/>
    <n v="394"/>
    <n v="381"/>
    <n v="363"/>
    <n v="0.81"/>
    <n v="775"/>
    <n v="1138"/>
  </r>
  <r>
    <x v="3"/>
    <s v="X876"/>
    <s v="1710 Webster Avenue"/>
    <x v="3"/>
    <s v="NY"/>
    <x v="32"/>
    <n v="40.843580000000003"/>
    <n v="-73.903220000000005"/>
    <s v="718-299-4274"/>
    <d v="1899-12-30T08:00:00"/>
    <d v="1899-12-30T15:44:00"/>
    <n v="7.7333333333333343"/>
    <s v="7hr 44min"/>
    <n v="686"/>
    <n v="6.0000000000000001E-3"/>
    <n v="0.35699999999999998"/>
    <n v="0.61699999999999999"/>
    <n v="4.0000000000000001E-3"/>
    <n v="1.6000000000000014E-2"/>
    <n v="375"/>
    <n v="372"/>
    <n v="374"/>
    <n v="0.49099999999999999"/>
    <n v="747"/>
    <n v="1121"/>
  </r>
  <r>
    <x v="3"/>
    <s v="X790"/>
    <s v="730 Concourse Village West"/>
    <x v="3"/>
    <s v="NY"/>
    <x v="13"/>
    <n v="40.822780000000002"/>
    <n v="-73.923519999999996"/>
    <s v="718-292-7171"/>
    <d v="1899-12-30T08:30:00"/>
    <d v="1899-12-30T15:15:00"/>
    <n v="6.7499999999999982"/>
    <s v="6hr 45min"/>
    <n v="495"/>
    <n v="8.0000000000000002E-3"/>
    <n v="0.32300000000000001"/>
    <n v="0.63400000000000001"/>
    <n v="2.1999999999999999E-2"/>
    <n v="1.2999999999999901E-2"/>
    <n v="384"/>
    <n v="355"/>
    <n v="361"/>
    <n v="0.61299999999999999"/>
    <n v="739"/>
    <n v="1100"/>
  </r>
  <r>
    <x v="3"/>
    <s v="X460"/>
    <s v="244 East 163rd Street"/>
    <x v="3"/>
    <s v="NY"/>
    <x v="13"/>
    <n v="40.827590000000001"/>
    <n v="-73.918670000000006"/>
    <s v="718-410-3430"/>
    <d v="1899-12-30T08:15:00"/>
    <d v="1899-12-30T15:00:00"/>
    <n v="6.75"/>
    <s v="6hr 45min"/>
    <n v="778"/>
    <n v="0.01"/>
    <n v="0.23100000000000001"/>
    <n v="0.72"/>
    <n v="2.1999999999999999E-2"/>
    <n v="1.7000000000000015E-2"/>
    <n v="403"/>
    <n v="409"/>
    <n v="415"/>
    <n v="0.63800000000000001"/>
    <n v="812"/>
    <n v="1227"/>
  </r>
  <r>
    <x v="3"/>
    <s v="X475"/>
    <s v="99 Terrace View Avenue"/>
    <x v="3"/>
    <s v="NY"/>
    <x v="33"/>
    <n v="40.877049999999997"/>
    <n v="-73.91234"/>
    <s v="718-561-0113"/>
    <d v="1899-12-30T08:00:00"/>
    <d v="1899-12-30T14:45:00"/>
    <n v="6.7500000000000018"/>
    <s v="6hr 45min"/>
    <n v="426"/>
    <n v="2.5999999999999999E-2"/>
    <n v="0.30299999999999999"/>
    <n v="0.64800000000000002"/>
    <n v="2.1000000000000001E-2"/>
    <n v="1.9999999999998908E-3"/>
    <n v="384"/>
    <n v="394"/>
    <n v="366"/>
    <n v="0.48299999999999998"/>
    <n v="778"/>
    <n v="1144"/>
  </r>
  <r>
    <x v="3"/>
    <s v="X392"/>
    <s v="928 Simpson Street"/>
    <x v="3"/>
    <s v="NY"/>
    <x v="21"/>
    <n v="40.820619999999998"/>
    <n v="-73.893069999999994"/>
    <s v="718-893-5158"/>
    <d v="1899-12-30T08:20:00"/>
    <d v="1899-12-30T15:20:00"/>
    <n v="6.9999999999999991"/>
    <s v="7hr"/>
    <n v="565"/>
    <n v="6.0000000000000001E-3"/>
    <n v="0.20300000000000001"/>
    <n v="0.76900000000000002"/>
    <n v="1.2E-2"/>
    <n v="1.0000000000000009E-2"/>
    <n v="417"/>
    <n v="412"/>
    <n v="403"/>
    <n v="0.71599999999999997"/>
    <n v="829"/>
    <n v="1232"/>
  </r>
  <r>
    <x v="3"/>
    <s v="X475"/>
    <s v="99 Terrace View Avenue"/>
    <x v="3"/>
    <s v="NY"/>
    <x v="33"/>
    <n v="40.877049999999997"/>
    <n v="-73.91234"/>
    <s v="718-329-2902"/>
    <d v="1899-12-30T08:40:00"/>
    <d v="1899-12-30T16:00:00"/>
    <n v="7.3333333333333321"/>
    <s v="7hr 20min"/>
    <n v="428"/>
    <n v="1.6E-2"/>
    <n v="0.30099999999999999"/>
    <n v="0.67100000000000004"/>
    <n v="5.0000000000000001E-3"/>
    <n v="7.0000000000000062E-3"/>
    <n v="382"/>
    <n v="384"/>
    <n v="390"/>
    <n v="0.66700000000000004"/>
    <n v="766"/>
    <n v="1156"/>
  </r>
  <r>
    <x v="3"/>
    <s v="X415"/>
    <s v="925 Astor Avenue"/>
    <x v="3"/>
    <s v="NY"/>
    <x v="17"/>
    <n v="40.859699999999997"/>
    <n v="-73.860740000000007"/>
    <s v="718-944-3655"/>
    <d v="1899-12-30T08:25:00"/>
    <d v="1899-12-30T15:55:00"/>
    <n v="7.5"/>
    <s v="7hr 30min"/>
    <n v="427"/>
    <n v="9.4E-2"/>
    <n v="0.28799999999999998"/>
    <n v="0.57099999999999995"/>
    <n v="0.03"/>
    <n v="1.7000000000000015E-2"/>
    <n v="418"/>
    <n v="432"/>
    <n v="436"/>
    <n v="0.72499999999999998"/>
    <n v="850"/>
    <n v="1286"/>
  </r>
  <r>
    <x v="3"/>
    <s v="X362"/>
    <s v="921 East 228th Street"/>
    <x v="3"/>
    <s v="NY"/>
    <x v="9"/>
    <n v="40.887920000000001"/>
    <n v="-73.852869999999996"/>
    <s v="718-696-3820"/>
    <d v="1899-12-30T08:00:00"/>
    <d v="1899-12-30T15:00:00"/>
    <n v="7"/>
    <s v="7hr"/>
    <n v="423"/>
    <n v="3.7999999999999999E-2"/>
    <n v="0.61899999999999999"/>
    <n v="0.28799999999999998"/>
    <n v="3.3000000000000002E-2"/>
    <n v="2.1999999999999909E-2"/>
    <n v="392"/>
    <n v="408"/>
    <n v="392"/>
    <n v="0.433"/>
    <n v="800"/>
    <n v="1192"/>
  </r>
  <r>
    <x v="1"/>
    <s v="K057"/>
    <s v="125 Stuyvesant Avenue"/>
    <x v="1"/>
    <s v="NY"/>
    <x v="38"/>
    <n v="40.691540000000003"/>
    <n v="-73.933729999999997"/>
    <s v="718-574-3126"/>
    <d v="1899-12-30T08:15:00"/>
    <d v="1899-12-30T15:12:00"/>
    <n v="6.9499999999999993"/>
    <s v="6hr 57min"/>
    <n v="152"/>
    <n v="0.02"/>
    <n v="0.71699999999999997"/>
    <n v="0.20399999999999999"/>
    <n v="5.8999999999999997E-2"/>
    <n v="0"/>
    <n v="395"/>
    <n v="382"/>
    <n v="391"/>
    <n v="0.45900000000000002"/>
    <n v="777"/>
    <n v="1168"/>
  </r>
  <r>
    <x v="1"/>
    <s v="K440"/>
    <s v="883 Classon Avenue"/>
    <x v="1"/>
    <s v="NY"/>
    <x v="39"/>
    <n v="40.670299999999997"/>
    <n v="-73.961650000000006"/>
    <s v="718-230-6363"/>
    <d v="1899-12-30T08:30:00"/>
    <d v="1899-12-30T16:15:00"/>
    <n v="7.75"/>
    <s v="7hr 45min"/>
    <n v="453"/>
    <n v="1.2999999999999999E-2"/>
    <n v="0.80100000000000005"/>
    <n v="0.126"/>
    <n v="5.2999999999999999E-2"/>
    <n v="6.9999999999998952E-3"/>
    <n v="419"/>
    <n v="411"/>
    <n v="416"/>
    <n v="0.58499999999999996"/>
    <n v="830"/>
    <n v="1246"/>
  </r>
  <r>
    <x v="1"/>
    <s v="K917"/>
    <s v="350 Coney Island Avenue"/>
    <x v="1"/>
    <s v="NY"/>
    <x v="40"/>
    <n v="40.6492"/>
    <n v="-73.971689999999995"/>
    <s v="718-853-6184"/>
    <d v="1899-12-30T08:00:00"/>
    <d v="1899-12-30T15:00:00"/>
    <n v="7"/>
    <s v="7hr"/>
    <n v="605"/>
    <n v="4.5999999999999999E-2"/>
    <n v="0.72199999999999998"/>
    <n v="9.0999999999999998E-2"/>
    <n v="7.9000000000000001E-2"/>
    <n v="6.2000000000000055E-2"/>
    <n v="502"/>
    <n v="495"/>
    <n v="493"/>
    <n v="0.98099999999999998"/>
    <n v="997"/>
    <n v="1490"/>
  </r>
  <r>
    <x v="1"/>
    <s v="K055"/>
    <s v="2021 Bergen Street"/>
    <x v="1"/>
    <s v="NY"/>
    <x v="41"/>
    <n v="40.674140000000001"/>
    <n v="-73.913489999999996"/>
    <s v="718-922-1145"/>
    <d v="1899-12-30T08:30:00"/>
    <d v="1899-12-30T14:45:00"/>
    <n v="6.25"/>
    <s v="6hr 15min"/>
    <n v="353"/>
    <n v="3.0000000000000001E-3"/>
    <n v="0.875"/>
    <n v="9.6000000000000002E-2"/>
    <n v="1.4E-2"/>
    <n v="1.2000000000000011E-2"/>
    <n v="394"/>
    <n v="395"/>
    <n v="399"/>
    <n v="0.64400000000000002"/>
    <n v="789"/>
    <n v="1188"/>
  </r>
  <r>
    <x v="1"/>
    <s v="K117"/>
    <s v="300 Willoughby Avenue"/>
    <x v="1"/>
    <s v="NY"/>
    <x v="28"/>
    <n v="40.69258"/>
    <n v="-73.958870000000005"/>
    <s v="718-230-5748"/>
    <d v="1899-12-30T08:30:00"/>
    <d v="1899-12-30T15:20:00"/>
    <n v="6.8333333333333321"/>
    <s v="6hr 50min"/>
    <n v="404"/>
    <n v="7.0000000000000001E-3"/>
    <n v="0.78500000000000003"/>
    <n v="0.17799999999999999"/>
    <n v="1.2E-2"/>
    <n v="1.8000000000000016E-2"/>
    <n v="358"/>
    <n v="386"/>
    <n v="380"/>
    <n v="0.51700000000000002"/>
    <n v="744"/>
    <n v="1124"/>
  </r>
  <r>
    <x v="1"/>
    <s v="K515"/>
    <s v="6565 Flatlands Avenue"/>
    <x v="1"/>
    <s v="NY"/>
    <x v="5"/>
    <n v="40.632629999999999"/>
    <n v="-73.9178"/>
    <s v="718-968-4200"/>
    <d v="1899-12-30T08:30:00"/>
    <d v="1899-12-30T15:20:00"/>
    <n v="6.8333333333333321"/>
    <s v="6hr 50min"/>
    <n v="286"/>
    <n v="1.4E-2"/>
    <n v="0.85"/>
    <n v="8.6999999999999994E-2"/>
    <n v="1.7000000000000001E-2"/>
    <n v="3.2000000000000028E-2"/>
    <n v="392"/>
    <n v="406"/>
    <n v="403"/>
    <n v="0.5"/>
    <n v="798"/>
    <n v="1201"/>
  </r>
  <r>
    <x v="1"/>
    <s v="K987"/>
    <s v="1396 Broadway"/>
    <x v="1"/>
    <s v="NY"/>
    <x v="38"/>
    <n v="40.688929999999999"/>
    <n v="-73.921080000000003"/>
    <s v="718-919-1256"/>
    <d v="1899-12-30T08:00:00"/>
    <d v="1899-12-30T15:00:00"/>
    <n v="7"/>
    <s v="7hr"/>
    <n v="596"/>
    <n v="1.2E-2"/>
    <n v="0.71099999999999997"/>
    <n v="0.23799999999999999"/>
    <n v="2.5000000000000001E-2"/>
    <n v="1.4000000000000012E-2"/>
    <n v="395"/>
    <n v="401"/>
    <n v="383"/>
    <n v="0.627"/>
    <n v="796"/>
    <n v="1179"/>
  </r>
  <r>
    <x v="1"/>
    <s v="K655"/>
    <s v="345 Dean Street"/>
    <x v="1"/>
    <s v="NY"/>
    <x v="42"/>
    <n v="40.68365"/>
    <n v="-73.980469999999997"/>
    <s v="718-855-2412"/>
    <d v="1899-12-30T08:15:00"/>
    <d v="1899-12-30T15:00:00"/>
    <n v="6.75"/>
    <s v="6hr 45min"/>
    <n v="870"/>
    <n v="0.02"/>
    <n v="0.70299999999999996"/>
    <n v="0.22500000000000001"/>
    <n v="1.7000000000000001E-2"/>
    <n v="3.5000000000000031E-2"/>
    <n v="439"/>
    <n v="441"/>
    <n v="436"/>
    <n v="0.80600000000000005"/>
    <n v="880"/>
    <n v="1316"/>
  </r>
  <r>
    <x v="1"/>
    <s v="K805"/>
    <s v="49 Flatbush Avenue Extension"/>
    <x v="1"/>
    <s v="NY"/>
    <x v="43"/>
    <n v="40.69717"/>
    <n v="-73.984960000000001"/>
    <s v="718-643-9315"/>
    <d v="1899-12-30T09:15:00"/>
    <d v="1899-12-30T15:30:00"/>
    <n v="6.25"/>
    <s v="6hr 15min"/>
    <n v="345"/>
    <n v="0.13900000000000001"/>
    <n v="0.17699999999999999"/>
    <n v="0.26700000000000002"/>
    <n v="0.41699999999999998"/>
    <n v="0"/>
    <n v="432"/>
    <n v="334"/>
    <n v="333"/>
    <n v="0.92700000000000005"/>
    <n v="766"/>
    <n v="1099"/>
  </r>
  <r>
    <x v="1"/>
    <s v="K420"/>
    <s v="999 Jamaica Avenue"/>
    <x v="1"/>
    <s v="NY"/>
    <x v="11"/>
    <n v="40.691139999999997"/>
    <n v="-73.868430000000004"/>
    <s v="718-235-3592"/>
    <d v="1899-12-30T08:22:00"/>
    <d v="1899-12-30T15:11:00"/>
    <n v="6.8166666666666664"/>
    <s v="6hr 49min"/>
    <n v="334"/>
    <n v="8.9999999999999993E-3"/>
    <n v="0.35599999999999998"/>
    <n v="0.56899999999999995"/>
    <n v="5.3999999999999999E-2"/>
    <n v="1.2000000000000011E-2"/>
    <n v="383"/>
    <n v="376"/>
    <n v="370"/>
    <n v="0.46800000000000003"/>
    <n v="759"/>
    <n v="1129"/>
  </r>
  <r>
    <x v="1"/>
    <s v="K049"/>
    <s v="223 Graham Avenue"/>
    <x v="1"/>
    <s v="NY"/>
    <x v="44"/>
    <n v="40.709899999999998"/>
    <n v="-73.943659999999994"/>
    <s v="718-366-0154"/>
    <d v="1899-12-30T08:00:00"/>
    <d v="1899-12-30T14:30:00"/>
    <n v="6.5"/>
    <s v="6hr 30min"/>
    <n v="676"/>
    <n v="0.13500000000000001"/>
    <n v="0.19400000000000001"/>
    <n v="0.14499999999999999"/>
    <n v="0.36099999999999999"/>
    <n v="0.16500000000000004"/>
    <n v="625"/>
    <n v="588"/>
    <n v="591"/>
    <n v="0.97499999999999998"/>
    <n v="1213"/>
    <n v="1804"/>
  </r>
  <r>
    <x v="1"/>
    <s v="K650"/>
    <s v="257 North 6th Street"/>
    <x v="1"/>
    <s v="NY"/>
    <x v="45"/>
    <n v="40.715040000000002"/>
    <n v="-73.954650000000001"/>
    <s v="718-486-2550"/>
    <d v="1899-12-30T08:20:00"/>
    <d v="1899-12-30T15:10:00"/>
    <n v="6.833333333333333"/>
    <s v="6hr 50min"/>
    <n v="494"/>
    <n v="0.02"/>
    <n v="0.54700000000000004"/>
    <n v="0.40300000000000002"/>
    <n v="2.4E-2"/>
    <n v="5.9999999999998943E-3"/>
    <n v="391"/>
    <n v="406"/>
    <n v="391"/>
    <n v="0.745"/>
    <n v="797"/>
    <n v="1188"/>
  </r>
  <r>
    <x v="1"/>
    <s v="K293"/>
    <s v="284 Baltic Street"/>
    <x v="1"/>
    <s v="NY"/>
    <x v="43"/>
    <n v="40.685450000000003"/>
    <n v="-73.993489999999994"/>
    <s v="718-694-9741"/>
    <d v="1899-12-30T08:45:00"/>
    <d v="1899-12-30T15:10:00"/>
    <n v="6.4166666666666661"/>
    <s v="6hr 25min"/>
    <n v="250"/>
    <n v="6.6000000000000003E-2"/>
    <n v="0.54800000000000004"/>
    <n v="0.35499999999999998"/>
    <n v="2.4E-2"/>
    <n v="6.9999999999998952E-3"/>
    <n v="393"/>
    <n v="381"/>
    <n v="402"/>
    <n v="0.61799999999999999"/>
    <n v="774"/>
    <n v="1176"/>
  </r>
  <r>
    <x v="1"/>
    <s v="K440"/>
    <s v="883 Classon Avenue"/>
    <x v="1"/>
    <s v="NY"/>
    <x v="39"/>
    <n v="40.670299999999997"/>
    <n v="-73.961650000000006"/>
    <s v="718-230-6250"/>
    <d v="1899-12-30T08:10:00"/>
    <d v="1899-12-30T15:00:00"/>
    <n v="6.833333333333333"/>
    <s v="6hr 50min"/>
    <n v="386"/>
    <n v="8.0000000000000002E-3"/>
    <n v="0.82599999999999996"/>
    <n v="0.158"/>
    <n v="8.0000000000000002E-3"/>
    <n v="0"/>
    <n v="382"/>
    <n v="393"/>
    <n v="377"/>
    <n v="0.72199999999999998"/>
    <n v="775"/>
    <n v="1152"/>
  </r>
  <r>
    <x v="1"/>
    <s v="K142"/>
    <s v="610 Henry Street"/>
    <x v="1"/>
    <s v="NY"/>
    <x v="46"/>
    <n v="40.679859999999998"/>
    <n v="-74.001480000000001"/>
    <s v="718-923-4700"/>
    <d v="1899-12-30T08:30:00"/>
    <d v="1899-12-30T14:50:00"/>
    <n v="6.3333333333333339"/>
    <s v="6hr 20min"/>
    <n v="685"/>
    <n v="9.2999999999999999E-2"/>
    <n v="0.38500000000000001"/>
    <n v="0.45300000000000001"/>
    <n v="5.8000000000000003E-2"/>
    <n v="1.0999999999999899E-2"/>
    <n v="401"/>
    <n v="411"/>
    <n v="404"/>
    <n v="0.84099999999999997"/>
    <n v="812"/>
    <n v="1216"/>
  </r>
  <r>
    <x v="1"/>
    <s v="K721"/>
    <s v="8310 21st Avenue"/>
    <x v="1"/>
    <s v="NY"/>
    <x v="47"/>
    <n v="40.604880000000001"/>
    <n v="-73.994420000000005"/>
    <s v="718-266-5032"/>
    <d v="1899-12-30T08:00:00"/>
    <d v="1899-12-30T14:30:00"/>
    <n v="6.5"/>
    <s v="6hr 30min"/>
    <n v="901"/>
    <n v="0.53300000000000003"/>
    <n v="5.0999999999999997E-2"/>
    <n v="0.25"/>
    <n v="0.16200000000000001"/>
    <n v="3.9999999999998925E-3"/>
    <n v="458"/>
    <n v="434"/>
    <n v="434"/>
    <n v="0.67800000000000005"/>
    <n v="892"/>
    <n v="1326"/>
  </r>
  <r>
    <x v="1"/>
    <s v="K430"/>
    <s v="29 Ft Greene Place"/>
    <x v="1"/>
    <s v="NY"/>
    <x v="42"/>
    <n v="40.688110000000002"/>
    <n v="-73.976749999999996"/>
    <s v="718-804-6400"/>
    <d v="1899-12-30T08:45:00"/>
    <d v="1899-12-30T15:15:00"/>
    <n v="6.5"/>
    <s v="6hr 30min"/>
    <n v="5447"/>
    <n v="0.20499999999999999"/>
    <n v="7.6999999999999999E-2"/>
    <n v="7.5999999999999998E-2"/>
    <n v="0.60499999999999998"/>
    <n v="3.7000000000000033E-2"/>
    <n v="682"/>
    <n v="608"/>
    <n v="606"/>
    <n v="0.95499999999999996"/>
    <n v="1290"/>
    <n v="1896"/>
  </r>
  <r>
    <x v="1"/>
    <s v="K515"/>
    <s v="6565 Flatlands Avenue"/>
    <x v="1"/>
    <s v="NY"/>
    <x v="5"/>
    <n v="40.632629999999999"/>
    <n v="-73.9178"/>
    <s v="718-968-1072"/>
    <d v="1899-12-30T08:30:00"/>
    <d v="1899-12-30T15:23:00"/>
    <n v="6.8833333333333346"/>
    <s v="6hr 53min"/>
    <n v="395"/>
    <n v="1.7999999999999999E-2"/>
    <n v="0.82"/>
    <n v="0.13200000000000001"/>
    <n v="5.0000000000000001E-3"/>
    <n v="2.5000000000000022E-2"/>
    <n v="379"/>
    <n v="393"/>
    <n v="373"/>
    <n v="0.69099999999999995"/>
    <n v="772"/>
    <n v="1145"/>
  </r>
  <r>
    <x v="1"/>
    <s v="K865"/>
    <s v="797 Bushwick Avenue"/>
    <x v="1"/>
    <s v="NY"/>
    <x v="38"/>
    <n v="40.695"/>
    <n v="-73.927989999999994"/>
    <s v="718-919-4212"/>
    <d v="1899-12-30T08:15:00"/>
    <d v="1899-12-30T16:45:00"/>
    <n v="8.5"/>
    <s v="8hr 30min"/>
    <n v="317"/>
    <n v="3.0000000000000001E-3"/>
    <n v="0.16700000000000001"/>
    <n v="0.81399999999999995"/>
    <n v="8.9999999999999993E-3"/>
    <n v="7.0000000000000062E-3"/>
    <n v="393"/>
    <n v="368"/>
    <n v="382"/>
    <n v="0.46800000000000003"/>
    <n v="761"/>
    <n v="1143"/>
  </r>
  <r>
    <x v="1"/>
    <s v="K480"/>
    <s v="400 Irving Avenue"/>
    <x v="1"/>
    <s v="NY"/>
    <x v="6"/>
    <n v="40.696959999999997"/>
    <n v="-73.910820000000001"/>
    <s v="718-381-7100"/>
    <d v="1899-12-30T08:15:00"/>
    <d v="1899-12-30T15:00:00"/>
    <n v="6.75"/>
    <s v="6hr 45min"/>
    <n v="405"/>
    <n v="2.5000000000000001E-2"/>
    <n v="0.20499999999999999"/>
    <n v="0.76"/>
    <n v="5.0000000000000001E-3"/>
    <n v="5.0000000000000044E-3"/>
    <n v="365"/>
    <n v="357"/>
    <n v="357"/>
    <n v="0.5"/>
    <n v="722"/>
    <n v="1079"/>
  </r>
  <r>
    <x v="0"/>
    <s v="M625"/>
    <s v="439 West 49th Street"/>
    <x v="0"/>
    <s v="NY"/>
    <x v="15"/>
    <n v="40.763359999999999"/>
    <n v="-73.99051"/>
    <s v="212-246-2183"/>
    <d v="1899-12-30T08:50:00"/>
    <d v="1899-12-30T15:30:00"/>
    <n v="6.666666666666667"/>
    <s v="6hr 40min"/>
    <n v="449"/>
    <n v="1.6E-2"/>
    <n v="0.35399999999999998"/>
    <n v="0.59499999999999997"/>
    <n v="2.1999999999999999E-2"/>
    <n v="1.3000000000000012E-2"/>
    <n v="395"/>
    <n v="386"/>
    <n v="371"/>
    <n v="0.67500000000000004"/>
    <n v="781"/>
    <n v="1152"/>
  </r>
  <r>
    <x v="4"/>
    <s v="R043"/>
    <s v="100 Essex Drive"/>
    <x v="9"/>
    <s v="NY"/>
    <x v="48"/>
    <n v="40.58202"/>
    <n v="-74.157849999999996"/>
    <s v="718-370-6900"/>
    <d v="1899-12-30T07:30:00"/>
    <d v="1899-12-30T15:50:00"/>
    <n v="8.3333333333333321"/>
    <s v="8hr 20min"/>
    <n v="520"/>
    <n v="0.55600000000000005"/>
    <n v="8.7999999999999995E-2"/>
    <n v="0.19800000000000001"/>
    <n v="0.112"/>
    <n v="4.599999999999993E-2"/>
    <n v="477"/>
    <n v="468"/>
    <n v="464"/>
    <n v="0.83499999999999996"/>
    <n v="945"/>
    <n v="1409"/>
  </r>
  <r>
    <x v="2"/>
    <s v="Q799"/>
    <s v="188-04 91st Avenue"/>
    <x v="10"/>
    <s v="NY"/>
    <x v="49"/>
    <n v="40.711820000000003"/>
    <n v="-73.771190000000004"/>
    <s v="718-776-2815"/>
    <d v="1899-12-30T09:00:00"/>
    <d v="1899-12-30T16:00:00"/>
    <n v="6.9999999999999991"/>
    <s v="7hr"/>
    <n v="372"/>
    <n v="2.1999999999999999E-2"/>
    <n v="0.79"/>
    <n v="9.0999999999999998E-2"/>
    <n v="6.7000000000000004E-2"/>
    <n v="3.0000000000000027E-2"/>
    <n v="418"/>
    <n v="424"/>
    <n v="411"/>
    <n v="0.58499999999999996"/>
    <n v="842"/>
    <n v="1253"/>
  </r>
  <r>
    <x v="3"/>
    <s v="X430"/>
    <s v="2780 Reservoir Avenue"/>
    <x v="3"/>
    <s v="NY"/>
    <x v="37"/>
    <n v="40.870379999999997"/>
    <n v="-73.898160000000004"/>
    <s v="718-329-8550"/>
    <d v="1899-12-30T08:00:00"/>
    <d v="1899-12-30T15:45:00"/>
    <n v="7.75"/>
    <s v="7hr 45min"/>
    <n v="430"/>
    <n v="1.2E-2"/>
    <n v="0.253"/>
    <n v="0.7"/>
    <n v="1.4E-2"/>
    <n v="2.1000000000000019E-2"/>
    <n v="417"/>
    <n v="434"/>
    <n v="425"/>
    <n v="0.75600000000000001"/>
    <n v="851"/>
    <n v="1276"/>
  </r>
  <r>
    <x v="0"/>
    <s v="M013"/>
    <s v="1573 Madison Avenue"/>
    <x v="0"/>
    <s v="NY"/>
    <x v="50"/>
    <n v="40.793680000000002"/>
    <n v="-73.949420000000003"/>
    <s v="212-860-5929"/>
    <d v="1899-12-30T08:30:00"/>
    <d v="1899-12-30T15:20:00"/>
    <n v="6.8333333333333321"/>
    <s v="6hr 50min"/>
    <n v="466"/>
    <n v="3.9E-2"/>
    <n v="0.245"/>
    <n v="0.63300000000000001"/>
    <n v="7.2999999999999995E-2"/>
    <n v="1.0000000000000009E-2"/>
    <n v="483"/>
    <n v="468"/>
    <n v="439"/>
    <n v="0.97899999999999998"/>
    <n v="951"/>
    <n v="1390"/>
  </r>
  <r>
    <x v="2"/>
    <s v="Q410"/>
    <s v="100-00 Beach Channel Drive"/>
    <x v="11"/>
    <s v="NY"/>
    <x v="51"/>
    <n v="40.586010000000002"/>
    <n v="-73.823089999999993"/>
    <s v="718-634-1970"/>
    <d v="1899-12-30T08:15:00"/>
    <d v="1899-12-30T15:04:00"/>
    <n v="6.8166666666666664"/>
    <s v="6hr 49min"/>
    <n v="683"/>
    <n v="0.107"/>
    <n v="0.53200000000000003"/>
    <n v="0.29099999999999998"/>
    <n v="0.06"/>
    <n v="1.0000000000000009E-2"/>
    <n v="427"/>
    <n v="430"/>
    <n v="423"/>
    <n v="0.76600000000000001"/>
    <n v="857"/>
    <n v="1280"/>
  </r>
  <r>
    <x v="0"/>
    <s v="M615"/>
    <s v="131 Avenue of the Americas"/>
    <x v="0"/>
    <s v="NY"/>
    <x v="52"/>
    <n v="40.724350000000001"/>
    <n v="-74.004760000000005"/>
    <s v="212-925-1080"/>
    <d v="1899-12-30T08:30:00"/>
    <d v="1899-12-30T16:00:00"/>
    <n v="7.4999999999999982"/>
    <s v="7hr 30min"/>
    <n v="439"/>
    <n v="3.2000000000000001E-2"/>
    <n v="0.28899999999999998"/>
    <n v="0.57399999999999995"/>
    <n v="8.2000000000000003E-2"/>
    <n v="2.3000000000000131E-2"/>
    <n v="439"/>
    <n v="418"/>
    <n v="400"/>
    <n v="0.80400000000000005"/>
    <n v="857"/>
    <n v="1257"/>
  </r>
  <r>
    <x v="3"/>
    <s v="X423"/>
    <s v="1551 East 172nd Street"/>
    <x v="3"/>
    <s v="NY"/>
    <x v="53"/>
    <n v="40.831359999999997"/>
    <n v="-73.878339999999994"/>
    <s v="718-620-2560"/>
    <d v="1899-12-30T08:30:00"/>
    <d v="1899-12-30T15:45:00"/>
    <n v="7.25"/>
    <s v="7hr 15min"/>
    <n v="338"/>
    <n v="4.1000000000000002E-2"/>
    <n v="0.219"/>
    <n v="0.69799999999999995"/>
    <n v="3.7999999999999999E-2"/>
    <n v="4.0000000000000036E-3"/>
    <n v="430"/>
    <n v="449"/>
    <n v="448"/>
    <n v="0.88300000000000001"/>
    <n v="879"/>
    <n v="1327"/>
  </r>
  <r>
    <x v="0"/>
    <s v="M218"/>
    <s v="4600 Broadway"/>
    <x v="0"/>
    <s v="NY"/>
    <x v="54"/>
    <n v="40.861109999999996"/>
    <n v="-73.930449999999993"/>
    <s v="212-567-3164"/>
    <d v="1899-12-30T08:15:00"/>
    <d v="1899-12-30T16:00:00"/>
    <n v="7.7499999999999991"/>
    <s v="7hr 45min"/>
    <n v="587"/>
    <n v="1.2E-2"/>
    <n v="3.7999999999999999E-2"/>
    <n v="0.94099999999999995"/>
    <n v="8.9999999999999993E-3"/>
    <n v="0"/>
    <n v="495"/>
    <n v="445"/>
    <n v="450"/>
    <n v="0.95299999999999996"/>
    <n v="940"/>
    <n v="1390"/>
  </r>
  <r>
    <x v="1"/>
    <s v="K580"/>
    <s v="105 Johnson Street"/>
    <x v="1"/>
    <s v="NY"/>
    <x v="43"/>
    <n v="40.694940000000003"/>
    <n v="-73.986040000000003"/>
    <s v="718-875-1473"/>
    <d v="1899-12-30T08:40:00"/>
    <d v="1899-12-30T16:07:00"/>
    <n v="7.4499999999999993"/>
    <s v="7hr 27min"/>
    <n v="458"/>
    <n v="3.5000000000000003E-2"/>
    <n v="0.69699999999999995"/>
    <n v="0.19700000000000001"/>
    <n v="6.6000000000000003E-2"/>
    <n v="4.9999999999998934E-3"/>
    <n v="503"/>
    <n v="477"/>
    <n v="427"/>
    <n v="0.185"/>
    <n v="980"/>
    <n v="1407"/>
  </r>
  <r>
    <x v="2"/>
    <s v="Q744"/>
    <s v="45-10 94th Street"/>
    <x v="12"/>
    <s v="NY"/>
    <x v="55"/>
    <n v="40.743299999999998"/>
    <n v="-73.870570000000001"/>
    <s v="718-271-1487"/>
    <d v="1899-12-30T08:30:00"/>
    <d v="1899-12-30T15:30:00"/>
    <n v="7"/>
    <s v="7hr"/>
    <n v="479"/>
    <n v="5.6000000000000001E-2"/>
    <n v="7.9000000000000001E-2"/>
    <n v="0.71799999999999997"/>
    <n v="9.8000000000000004E-2"/>
    <n v="4.9000000000000044E-2"/>
    <n v="435"/>
    <n v="424"/>
    <n v="418"/>
    <n v="0.68899999999999995"/>
    <n v="859"/>
    <n v="1277"/>
  </r>
  <r>
    <x v="1"/>
    <s v="K600"/>
    <s v="901 Classon Avenue"/>
    <x v="1"/>
    <s v="NY"/>
    <x v="39"/>
    <n v="40.670270000000002"/>
    <n v="-73.961650000000006"/>
    <s v="718-636-4900"/>
    <d v="1899-12-30T08:15:00"/>
    <d v="1899-12-30T15:30:00"/>
    <n v="7.2500000000000009"/>
    <s v="7hr 15min"/>
    <n v="1499"/>
    <n v="8.9999999999999993E-3"/>
    <n v="0.89500000000000002"/>
    <n v="5.7000000000000002E-2"/>
    <n v="1.7999999999999999E-2"/>
    <n v="2.0999999999999908E-2"/>
    <n v="408"/>
    <n v="424"/>
    <n v="407"/>
    <n v="0.55000000000000004"/>
    <n v="832"/>
    <n v="1239"/>
  </r>
  <r>
    <x v="0"/>
    <s v="M045"/>
    <s v="2351 1st Avenue"/>
    <x v="0"/>
    <s v="NY"/>
    <x v="56"/>
    <n v="40.798870000000001"/>
    <n v="-73.933369999999996"/>
    <s v="212-831-5153"/>
    <d v="1899-12-30T08:45:00"/>
    <d v="1899-12-30T15:30:00"/>
    <n v="6.7500000000000018"/>
    <s v="6hr 45min"/>
    <n v="283"/>
    <n v="3.5000000000000003E-2"/>
    <n v="0.41"/>
    <n v="0.502"/>
    <n v="4.2000000000000003E-2"/>
    <n v="1.100000000000001E-2"/>
    <n v="344"/>
    <n v="368"/>
    <n v="367"/>
    <n v="0.40500000000000003"/>
    <n v="712"/>
    <n v="1079"/>
  </r>
  <r>
    <x v="1"/>
    <s v="K804"/>
    <s v="347 Baltic Street"/>
    <x v="1"/>
    <s v="NY"/>
    <x v="43"/>
    <n v="40.684579999999997"/>
    <n v="-73.99109"/>
    <s v="718-403-9544"/>
    <d v="1899-12-30T08:00:00"/>
    <d v="1899-12-30T15:00:00"/>
    <n v="7"/>
    <s v="7hr"/>
    <n v="596"/>
    <n v="4.3999999999999997E-2"/>
    <n v="0.63800000000000001"/>
    <n v="0.25"/>
    <n v="4.4999999999999998E-2"/>
    <n v="2.2999999999999909E-2"/>
    <n v="416"/>
    <n v="420"/>
    <n v="402"/>
    <n v="0.55300000000000005"/>
    <n v="836"/>
    <n v="1238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491"/>
    <n v="6.0000000000000001E-3"/>
    <n v="0.09"/>
    <n v="0.89200000000000002"/>
    <n v="2E-3"/>
    <n v="1.0000000000000009E-2"/>
    <n v="367"/>
    <n v="377"/>
    <n v="363"/>
    <n v="0.41899999999999998"/>
    <n v="744"/>
    <n v="1107"/>
  </r>
  <r>
    <x v="3"/>
    <s v="X415"/>
    <s v="925 Astor Avenue"/>
    <x v="3"/>
    <s v="NY"/>
    <x v="17"/>
    <n v="40.859699999999997"/>
    <n v="-73.860740000000007"/>
    <s v="718-944-3635"/>
    <d v="1899-12-30T08:15:00"/>
    <d v="1899-12-30T16:15:00"/>
    <n v="8"/>
    <s v="8hr"/>
    <n v="687"/>
    <n v="9.5000000000000001E-2"/>
    <n v="0.33800000000000002"/>
    <n v="0.435"/>
    <n v="0.11600000000000001"/>
    <n v="1.5999999999999903E-2"/>
    <n v="488"/>
    <n v="461"/>
    <n v="458"/>
    <n v="0.79800000000000004"/>
    <n v="949"/>
    <n v="1407"/>
  </r>
  <r>
    <x v="0"/>
    <s v="M125"/>
    <s v="425 West 123rd Street"/>
    <x v="0"/>
    <s v="NY"/>
    <x v="10"/>
    <n v="40.810920000000003"/>
    <n v="-73.95693"/>
    <s v="212-666-1278"/>
    <d v="1899-12-30T08:00:00"/>
    <d v="1899-12-30T16:00:00"/>
    <n v="8"/>
    <s v="8hr"/>
    <n v="659"/>
    <n v="0.14799999999999999"/>
    <n v="0.22"/>
    <n v="0.48099999999999998"/>
    <n v="0.13700000000000001"/>
    <n v="1.4000000000000012E-2"/>
    <n v="583"/>
    <n v="561"/>
    <n v="546"/>
    <n v="0.88200000000000001"/>
    <n v="1144"/>
    <n v="1690"/>
  </r>
  <r>
    <x v="0"/>
    <s v="M814"/>
    <s v="504 West 158th Street"/>
    <x v="0"/>
    <s v="NY"/>
    <x v="57"/>
    <n v="40.833559999999999"/>
    <n v="-73.941800000000001"/>
    <s v="212-342-6600"/>
    <d v="1899-12-30T08:15:00"/>
    <d v="1899-12-30T15:00:00"/>
    <n v="6.75"/>
    <s v="6hr 45min"/>
    <n v="629"/>
    <n v="2.7E-2"/>
    <n v="4.9000000000000002E-2"/>
    <n v="0.91800000000000004"/>
    <n v="0"/>
    <n v="6.0000000000000053E-3"/>
    <n v="387"/>
    <n v="389"/>
    <n v="385"/>
    <n v="0.55300000000000005"/>
    <n v="776"/>
    <n v="1161"/>
  </r>
  <r>
    <x v="3"/>
    <s v="X884"/>
    <s v="350 Gerard Avenue"/>
    <x v="3"/>
    <s v="NY"/>
    <x v="13"/>
    <n v="40.816079999999999"/>
    <n v="-73.930319999999995"/>
    <s v="718-402-8481"/>
    <d v="1899-12-30T08:30:00"/>
    <d v="1899-12-30T15:00:00"/>
    <n v="6.5"/>
    <s v="6hr 30min"/>
    <n v="324"/>
    <n v="1.2E-2"/>
    <n v="0.29599999999999999"/>
    <n v="0.67300000000000004"/>
    <n v="1.4999999999999999E-2"/>
    <n v="3.9999999999998925E-3"/>
    <n v="380"/>
    <n v="382"/>
    <n v="362"/>
    <n v="0.38400000000000001"/>
    <n v="762"/>
    <n v="1124"/>
  </r>
  <r>
    <x v="1"/>
    <s v="K415"/>
    <s v="5800 Tilden Avenue"/>
    <x v="1"/>
    <s v="NY"/>
    <x v="16"/>
    <n v="40.64866"/>
    <n v="-73.921899999999994"/>
    <s v="718-968-6630"/>
    <d v="1899-12-30T08:00:00"/>
    <d v="1899-12-30T15:00:00"/>
    <n v="7"/>
    <s v="7hr"/>
    <n v="353"/>
    <n v="6.0000000000000001E-3"/>
    <n v="0.90400000000000003"/>
    <n v="8.5000000000000006E-2"/>
    <n v="6.0000000000000001E-3"/>
    <n v="-9.9999999999988987E-4"/>
    <n v="382"/>
    <n v="395"/>
    <n v="384"/>
    <n v="0.57299999999999995"/>
    <n v="777"/>
    <n v="1161"/>
  </r>
  <r>
    <x v="4"/>
    <s v="R450"/>
    <s v="105 Hamilton Avenue"/>
    <x v="9"/>
    <s v="NY"/>
    <x v="58"/>
    <n v="40.644739999999999"/>
    <n v="-74.081339999999997"/>
    <s v="718-390-1800"/>
    <d v="1899-12-30T09:00:00"/>
    <d v="1899-12-30T15:30:00"/>
    <n v="6.5000000000000009"/>
    <s v="6hr 30min"/>
    <n v="2499"/>
    <n v="0.17699999999999999"/>
    <n v="0.38400000000000001"/>
    <n v="0.36"/>
    <n v="7.0999999999999994E-2"/>
    <n v="8.0000000000001181E-3"/>
    <n v="453"/>
    <n v="458"/>
    <n v="444"/>
    <n v="0.64200000000000002"/>
    <n v="911"/>
    <n v="1355"/>
  </r>
  <r>
    <x v="1"/>
    <s v="K420"/>
    <s v="999 Jamaica Avenue"/>
    <x v="1"/>
    <s v="NY"/>
    <x v="11"/>
    <n v="40.691139999999997"/>
    <n v="-73.868430000000004"/>
    <s v="718-647-1672"/>
    <d v="1899-12-30T08:10:00"/>
    <d v="1899-12-30T15:00:00"/>
    <n v="6.833333333333333"/>
    <s v="6hr 50min"/>
    <n v="330"/>
    <n v="3.3000000000000002E-2"/>
    <n v="0.19700000000000001"/>
    <n v="0.71199999999999997"/>
    <n v="4.4999999999999998E-2"/>
    <n v="1.3000000000000012E-2"/>
    <n v="365"/>
    <n v="370"/>
    <n v="362"/>
    <n v="0.53800000000000003"/>
    <n v="735"/>
    <n v="1097"/>
  </r>
  <r>
    <x v="3"/>
    <s v="X440"/>
    <s v="100 West Mosholu Parkway South"/>
    <x v="3"/>
    <s v="NY"/>
    <x v="37"/>
    <n v="40.88008"/>
    <n v="-73.885900000000007"/>
    <s v="718-543-1000"/>
    <d v="1899-12-30T08:00:00"/>
    <d v="1899-12-30T14:46:00"/>
    <n v="6.7666666666666675"/>
    <s v="6hr 46min"/>
    <n v="2109"/>
    <n v="3.5999999999999997E-2"/>
    <n v="0.316"/>
    <n v="0.54500000000000004"/>
    <n v="8.5999999999999993E-2"/>
    <n v="1.7000000000000015E-2"/>
    <n v="445"/>
    <n v="436"/>
    <n v="433"/>
    <n v="0.318"/>
    <n v="881"/>
    <n v="1314"/>
  </r>
  <r>
    <x v="3"/>
    <s v="X430"/>
    <s v="2780 Reservoir Avenue"/>
    <x v="3"/>
    <s v="NY"/>
    <x v="37"/>
    <n v="40.870379999999997"/>
    <n v="-73.898160000000004"/>
    <s v="718-733-3872"/>
    <d v="1899-12-30T08:45:00"/>
    <d v="1899-12-30T15:45:00"/>
    <n v="7"/>
    <s v="7hr"/>
    <n v="530"/>
    <n v="2.3E-2"/>
    <n v="0.17399999999999999"/>
    <n v="0.77200000000000002"/>
    <n v="2.5000000000000001E-2"/>
    <n v="6.0000000000000053E-3"/>
    <n v="432"/>
    <n v="396"/>
    <n v="395"/>
    <n v="0.39900000000000002"/>
    <n v="828"/>
    <n v="1223"/>
  </r>
  <r>
    <x v="1"/>
    <s v="K265"/>
    <s v="101 Park Avenue"/>
    <x v="1"/>
    <s v="NY"/>
    <x v="28"/>
    <n v="40.696339999999999"/>
    <n v="-73.975769999999997"/>
    <s v="718-834-6760"/>
    <d v="1899-12-30T08:00:00"/>
    <d v="1899-12-30T15:15:00"/>
    <n v="7.25"/>
    <s v="7hr 15min"/>
    <n v="421"/>
    <n v="7.0000000000000001E-3"/>
    <n v="0.73"/>
    <n v="0.22800000000000001"/>
    <n v="7.0000000000000001E-3"/>
    <n v="2.8000000000000025E-2"/>
    <n v="332"/>
    <n v="346"/>
    <n v="350"/>
    <n v="0.55100000000000005"/>
    <n v="678"/>
    <n v="1028"/>
  </r>
  <r>
    <x v="3"/>
    <s v="X410"/>
    <s v="240 East 172nd Street"/>
    <x v="3"/>
    <s v="NY"/>
    <x v="32"/>
    <n v="40.84037"/>
    <n v="-73.910839999999993"/>
    <s v="718-410-4242"/>
    <d v="1899-12-30T08:40:00"/>
    <d v="1899-12-30T15:15:00"/>
    <n v="6.5833333333333321"/>
    <s v="6hr 35min"/>
    <n v="336"/>
    <n v="1.2E-2"/>
    <n v="0.33600000000000002"/>
    <n v="0.60699999999999998"/>
    <n v="1.4999999999999999E-2"/>
    <n v="2.9999999999999916E-2"/>
    <n v="385"/>
    <n v="385"/>
    <n v="388"/>
    <n v="0.51100000000000001"/>
    <n v="770"/>
    <n v="1158"/>
  </r>
  <r>
    <x v="1"/>
    <s v="K913"/>
    <s v="1155 Dekalb Avenue"/>
    <x v="1"/>
    <s v="NY"/>
    <x v="38"/>
    <n v="40.694479999999999"/>
    <n v="-73.929150000000007"/>
    <s v="718-452-3440"/>
    <d v="1899-12-30T08:00:00"/>
    <d v="1899-12-30T15:45:00"/>
    <n v="7.75"/>
    <s v="7hr 45min"/>
    <n v="514"/>
    <n v="2E-3"/>
    <n v="0.08"/>
    <n v="0.90700000000000003"/>
    <n v="4.0000000000000001E-3"/>
    <n v="7.0000000000000062E-3"/>
    <n v="389"/>
    <n v="374"/>
    <n v="378"/>
    <n v="0.5"/>
    <n v="763"/>
    <n v="1141"/>
  </r>
  <r>
    <x v="3"/>
    <s v="X465"/>
    <s v="4143 Third Avenue"/>
    <x v="3"/>
    <s v="NY"/>
    <x v="32"/>
    <n v="40.845190000000002"/>
    <n v="-73.896979999999999"/>
    <s v="718-466-8000"/>
    <d v="1899-12-30T08:30:00"/>
    <d v="1899-12-30T16:00:00"/>
    <n v="7.4999999999999982"/>
    <s v="7hr 30min"/>
    <n v="608"/>
    <n v="5.0000000000000001E-3"/>
    <n v="0.60699999999999998"/>
    <n v="0.36"/>
    <n v="3.0000000000000001E-3"/>
    <n v="2.5000000000000022E-2"/>
    <n v="398"/>
    <n v="410"/>
    <n v="397"/>
    <n v="0.65700000000000003"/>
    <n v="808"/>
    <n v="1205"/>
  </r>
  <r>
    <x v="3"/>
    <s v="X973"/>
    <s v="1716 Southern Boulevard"/>
    <x v="3"/>
    <s v="NY"/>
    <x v="34"/>
    <n v="40.836950000000002"/>
    <n v="-73.887960000000007"/>
    <s v="718-861-8641"/>
    <d v="1899-12-30T08:30:00"/>
    <d v="1899-12-30T15:00:00"/>
    <n v="6.5"/>
    <s v="6hr 30min"/>
    <n v="618"/>
    <n v="5.0000000000000001E-3"/>
    <n v="0.254"/>
    <n v="0.71"/>
    <n v="0.03"/>
    <n v="1.0000000000000009E-3"/>
    <n v="418"/>
    <n v="406"/>
    <n v="408"/>
    <n v="0.41099999999999998"/>
    <n v="824"/>
    <n v="1232"/>
  </r>
  <r>
    <x v="1"/>
    <s v="K819"/>
    <s v="2057 Linden Boulevard"/>
    <x v="1"/>
    <s v="NY"/>
    <x v="59"/>
    <n v="40.660640000000001"/>
    <n v="-73.886340000000004"/>
    <s v="718-927-0012"/>
    <d v="1899-12-30T08:00:00"/>
    <d v="1899-12-30T15:00:00"/>
    <n v="7"/>
    <s v="7hr"/>
    <n v="479"/>
    <n v="4.0000000000000001E-3"/>
    <n v="0.67600000000000005"/>
    <n v="0.29499999999999998"/>
    <n v="2.1999999999999999E-2"/>
    <n v="2.9999999999998916E-3"/>
    <n v="464"/>
    <n v="451"/>
    <n v="421"/>
    <n v="0.66700000000000004"/>
    <n v="915"/>
    <n v="1336"/>
  </r>
  <r>
    <x v="0"/>
    <s v="M060"/>
    <s v="420 East 12th Street"/>
    <x v="0"/>
    <s v="NY"/>
    <x v="60"/>
    <n v="40.729779999999998"/>
    <n v="-73.983040000000003"/>
    <s v="212-460-8467"/>
    <d v="1899-12-30T08:30:00"/>
    <d v="1899-12-30T15:30:00"/>
    <n v="7"/>
    <s v="7hr"/>
    <n v="666"/>
    <n v="8.3000000000000004E-2"/>
    <n v="0.221"/>
    <n v="0.57899999999999996"/>
    <n v="9.4E-2"/>
    <n v="2.300000000000002E-2"/>
    <n v="454"/>
    <n v="428"/>
    <n v="445"/>
    <n v="0.85199999999999998"/>
    <n v="882"/>
    <n v="1327"/>
  </r>
  <r>
    <x v="2"/>
    <s v="Q237"/>
    <s v="46-21 Colden Street"/>
    <x v="13"/>
    <s v="NY"/>
    <x v="61"/>
    <n v="40.749299999999998"/>
    <n v="-73.821809999999999"/>
    <s v="718-353-0009"/>
    <d v="1899-12-30T07:50:00"/>
    <d v="1899-12-30T15:00:00"/>
    <n v="7.1666666666666661"/>
    <s v="7hr 10min"/>
    <n v="666"/>
    <n v="5.2999999999999999E-2"/>
    <n v="0.14899999999999999"/>
    <n v="0.183"/>
    <n v="0.60699999999999998"/>
    <n v="8.0000000000000071E-3"/>
    <n v="521"/>
    <n v="457"/>
    <n v="451"/>
    <n v="0.89400000000000002"/>
    <n v="978"/>
    <n v="1429"/>
  </r>
  <r>
    <x v="1"/>
    <s v="K525"/>
    <s v="1600 Avenue L"/>
    <x v="1"/>
    <s v="NY"/>
    <x v="62"/>
    <n v="40.6205"/>
    <n v="-73.959230000000005"/>
    <s v="718-258-9283"/>
    <d v="1899-12-30T08:05:00"/>
    <d v="1899-12-30T14:45:00"/>
    <n v="6.666666666666667"/>
    <s v="6hr 40min"/>
    <n v="3968"/>
    <n v="0.26700000000000002"/>
    <n v="0.22600000000000001"/>
    <n v="0.217"/>
    <n v="0.26600000000000001"/>
    <n v="2.4000000000000021E-2"/>
    <n v="500"/>
    <n v="479"/>
    <n v="472"/>
    <n v="0.752"/>
    <n v="979"/>
    <n v="1451"/>
  </r>
  <r>
    <x v="1"/>
    <s v="K778"/>
    <s v="250 Hooper Street"/>
    <x v="1"/>
    <s v="NY"/>
    <x v="45"/>
    <n v="40.705770000000001"/>
    <n v="-73.955730000000003"/>
    <s v="718-387-1125"/>
    <d v="1899-12-30T09:00:00"/>
    <d v="1899-12-30T15:30:00"/>
    <n v="6.5000000000000009"/>
    <s v="6hr 30min"/>
    <n v="245"/>
    <n v="1.2E-2"/>
    <n v="0.11799999999999999"/>
    <n v="0.85299999999999998"/>
    <n v="0"/>
    <n v="1.7000000000000015E-2"/>
    <n v="344"/>
    <n v="380"/>
    <n v="379"/>
    <n v="0.625"/>
    <n v="724"/>
    <n v="1103"/>
  </r>
  <r>
    <x v="0"/>
    <s v="M855"/>
    <s v="411 East 76th Street"/>
    <x v="0"/>
    <s v="NY"/>
    <x v="63"/>
    <n v="40.770119999999999"/>
    <n v="-73.953379999999996"/>
    <s v="212-772-1220"/>
    <d v="1899-12-30T08:30:00"/>
    <d v="1899-12-30T15:30:00"/>
    <n v="7"/>
    <s v="7hr"/>
    <n v="541"/>
    <n v="0.61399999999999999"/>
    <n v="4.3999999999999997E-2"/>
    <n v="0.109"/>
    <n v="0.20100000000000001"/>
    <n v="3.2000000000000028E-2"/>
    <n v="641"/>
    <n v="617"/>
    <n v="631"/>
    <n v="0.86"/>
    <n v="1258"/>
    <n v="1889"/>
  </r>
  <r>
    <x v="0"/>
    <s v="M445"/>
    <s v="350 Grand Street"/>
    <x v="0"/>
    <s v="NY"/>
    <x v="22"/>
    <n v="40.71687"/>
    <n v="-73.989530000000002"/>
    <s v="212-475-4773"/>
    <d v="1899-12-30T08:00:00"/>
    <d v="1899-12-30T14:45:00"/>
    <n v="6.7500000000000018"/>
    <s v="6hr 45min"/>
    <n v="358"/>
    <n v="0.11700000000000001"/>
    <n v="0.38500000000000001"/>
    <n v="0.41299999999999998"/>
    <n v="5.8999999999999997E-2"/>
    <n v="2.6000000000000023E-2"/>
    <n v="395"/>
    <n v="411"/>
    <n v="387"/>
    <n v="0.78900000000000003"/>
    <n v="806"/>
    <n v="1193"/>
  </r>
  <r>
    <x v="2"/>
    <s v="Q420"/>
    <s v="143-10 Springfield Boulevard"/>
    <x v="14"/>
    <s v="NY"/>
    <x v="64"/>
    <n v="40.668230000000001"/>
    <n v="-73.756839999999997"/>
    <s v="718-525-6507"/>
    <d v="1899-12-30T08:10:00"/>
    <d v="1899-12-30T15:07:00"/>
    <n v="6.9499999999999993"/>
    <s v="6hr 57min"/>
    <n v="491"/>
    <n v="1.2E-2"/>
    <n v="0.82699999999999996"/>
    <n v="9.1999999999999998E-2"/>
    <n v="3.6999999999999998E-2"/>
    <n v="3.2000000000000028E-2"/>
    <n v="384"/>
    <n v="407"/>
    <n v="400"/>
    <n v="0.70099999999999996"/>
    <n v="791"/>
    <n v="1191"/>
  </r>
  <r>
    <x v="3"/>
    <s v="X002"/>
    <s v="1363 Fulton Avenue"/>
    <x v="3"/>
    <s v="NY"/>
    <x v="31"/>
    <n v="40.833739999999999"/>
    <n v="-73.902450000000002"/>
    <s v="718-992-7154"/>
    <d v="1899-12-30T08:00:00"/>
    <d v="1899-12-30T15:22:00"/>
    <n v="7.3666666666666654"/>
    <s v="7hr 22min"/>
    <n v="449"/>
    <n v="7.0000000000000001E-3"/>
    <n v="0.45200000000000001"/>
    <n v="0.52100000000000002"/>
    <n v="1.0999999999999999E-2"/>
    <n v="9.000000000000008E-3"/>
    <n v="400"/>
    <n v="391"/>
    <n v="397"/>
    <n v="0.78200000000000003"/>
    <n v="791"/>
    <n v="1188"/>
  </r>
  <r>
    <x v="1"/>
    <s v="K400"/>
    <s v="2630 Benson Avenue"/>
    <x v="1"/>
    <s v="NY"/>
    <x v="47"/>
    <n v="40.593589999999999"/>
    <n v="-73.984729999999999"/>
    <s v="718-333-7700"/>
    <d v="1899-12-30T08:25:00"/>
    <d v="1899-12-30T15:15:00"/>
    <n v="6.833333333333333"/>
    <s v="6hr 50min"/>
    <n v="271"/>
    <n v="0.23200000000000001"/>
    <n v="0.17299999999999999"/>
    <n v="0.42099999999999999"/>
    <n v="0.155"/>
    <n v="1.8999999999999906E-2"/>
    <n v="420"/>
    <n v="396"/>
    <n v="396"/>
    <n v="0.75"/>
    <n v="816"/>
    <n v="1212"/>
  </r>
  <r>
    <x v="3"/>
    <s v="X098"/>
    <s v="1619 Boston Road"/>
    <x v="3"/>
    <s v="NY"/>
    <x v="34"/>
    <n v="40.835940000000001"/>
    <n v="-73.890469999999993"/>
    <s v="718-893-6173"/>
    <d v="1899-12-30T08:00:00"/>
    <d v="1899-12-30T15:30:00"/>
    <n v="7.5000000000000018"/>
    <s v="7hr 30min"/>
    <n v="358"/>
    <n v="0.02"/>
    <n v="0.27100000000000002"/>
    <n v="0.69799999999999995"/>
    <n v="8.0000000000000002E-3"/>
    <n v="3.0000000000000027E-3"/>
    <n v="377"/>
    <n v="372"/>
    <n v="365"/>
    <n v="0.43"/>
    <n v="749"/>
    <n v="1114"/>
  </r>
  <r>
    <x v="1"/>
    <s v="K435"/>
    <s v="400 Pennsylvania Avenue"/>
    <x v="1"/>
    <s v="NY"/>
    <x v="59"/>
    <n v="40.667549999999999"/>
    <n v="-73.894800000000004"/>
    <s v="718-922-0389"/>
    <d v="1899-12-30T08:00:00"/>
    <d v="1899-12-30T15:00:00"/>
    <n v="7"/>
    <s v="7hr"/>
    <n v="324"/>
    <n v="1.9E-2"/>
    <n v="0.71599999999999997"/>
    <n v="0.24399999999999999"/>
    <n v="1.2E-2"/>
    <n v="9.000000000000008E-3"/>
    <n v="365"/>
    <n v="369"/>
    <n v="357"/>
    <n v="0.47699999999999998"/>
    <n v="734"/>
    <n v="1091"/>
  </r>
  <r>
    <x v="0"/>
    <s v="M535"/>
    <s v="525 West 50th Street"/>
    <x v="0"/>
    <s v="NY"/>
    <x v="15"/>
    <n v="40.765030000000003"/>
    <n v="-73.992519999999999"/>
    <s v="212-757-2680"/>
    <d v="1899-12-30T08:35:00"/>
    <d v="1899-12-30T15:00:00"/>
    <n v="6.4166666666666661"/>
    <s v="6hr 25min"/>
    <n v="406"/>
    <n v="2.1999999999999999E-2"/>
    <n v="0.27300000000000002"/>
    <n v="0.67500000000000004"/>
    <n v="1.7000000000000001E-2"/>
    <n v="1.2999999999999901E-2"/>
    <n v="366"/>
    <n v="356"/>
    <n v="371"/>
    <n v="0.57299999999999995"/>
    <n v="722"/>
    <n v="1093"/>
  </r>
  <r>
    <x v="3"/>
    <s v="X878"/>
    <s v="1021 Jennings Street"/>
    <x v="3"/>
    <s v="NY"/>
    <x v="34"/>
    <n v="40.83081"/>
    <n v="-73.886020000000002"/>
    <s v="718-861-0521"/>
    <d v="1899-12-30T08:45:00"/>
    <d v="1899-12-30T14:45:00"/>
    <n v="6.0000000000000018"/>
    <s v="6hr"/>
    <n v="470"/>
    <n v="2E-3"/>
    <n v="0.28499999999999998"/>
    <n v="0.70399999999999996"/>
    <n v="4.0000000000000001E-3"/>
    <n v="5.0000000000001155E-3"/>
    <n v="345"/>
    <n v="347"/>
    <n v="339"/>
    <n v="0.75"/>
    <n v="692"/>
    <n v="1031"/>
  </r>
  <r>
    <x v="3"/>
    <s v="X972"/>
    <s v="1440 Story Avenue"/>
    <x v="3"/>
    <s v="NY"/>
    <x v="14"/>
    <n v="40.821170000000002"/>
    <n v="-73.881140000000002"/>
    <s v="718-860-5110"/>
    <d v="1899-12-30T08:00:00"/>
    <d v="1899-12-30T14:19:00"/>
    <n v="6.3166666666666664"/>
    <s v="6hr 19min"/>
    <n v="307"/>
    <n v="2.9000000000000001E-2"/>
    <n v="0.254"/>
    <n v="0.67800000000000005"/>
    <n v="0.02"/>
    <n v="1.8999999999999906E-2"/>
    <n v="389"/>
    <n v="408"/>
    <n v="413"/>
    <n v="0.313"/>
    <n v="797"/>
    <n v="1210"/>
  </r>
  <r>
    <x v="0"/>
    <s v="M485"/>
    <s v="100 Amsterdam Avenue"/>
    <x v="0"/>
    <s v="NY"/>
    <x v="25"/>
    <n v="40.773670000000003"/>
    <n v="-73.98527"/>
    <s v="212-496-0700"/>
    <d v="1899-12-30T08:00:00"/>
    <d v="1899-12-30T16:00:00"/>
    <n v="8"/>
    <s v="8hr"/>
    <n v="2635"/>
    <n v="0.45300000000000001"/>
    <n v="0.113"/>
    <n v="0.19400000000000001"/>
    <n v="0.19400000000000001"/>
    <n v="4.6000000000000041E-2"/>
    <n v="592"/>
    <n v="592"/>
    <n v="597"/>
    <n v="0.88500000000000001"/>
    <n v="1184"/>
    <n v="1781"/>
  </r>
  <r>
    <x v="2"/>
    <s v="Q460"/>
    <s v="35-01 Union Street"/>
    <x v="13"/>
    <s v="NY"/>
    <x v="65"/>
    <n v="40.765239999999999"/>
    <n v="-73.827860000000001"/>
    <s v="718-888-7500"/>
    <d v="1899-12-30T08:51:00"/>
    <d v="1899-12-30T15:37:00"/>
    <n v="6.7666666666666666"/>
    <s v="6hr 46min"/>
    <n v="2186"/>
    <n v="3.6999999999999998E-2"/>
    <n v="0.23699999999999999"/>
    <n v="0.51100000000000001"/>
    <n v="0.20300000000000001"/>
    <n v="1.2000000000000011E-2"/>
    <n v="444"/>
    <n v="407"/>
    <n v="405"/>
    <n v="0.46100000000000002"/>
    <n v="851"/>
    <n v="1256"/>
  </r>
  <r>
    <x v="2"/>
    <s v="Q189"/>
    <s v="144-80 Barclay Avenue"/>
    <x v="13"/>
    <s v="NY"/>
    <x v="61"/>
    <n v="40.76041"/>
    <n v="-73.818380000000005"/>
    <s v="718-463-2348"/>
    <d v="1899-12-30T08:40:00"/>
    <d v="1899-12-30T15:30:00"/>
    <n v="6.8333333333333339"/>
    <s v="6hr 50min"/>
    <n v="437"/>
    <n v="2.5000000000000001E-2"/>
    <n v="2.5000000000000001E-2"/>
    <n v="0.38400000000000001"/>
    <n v="0.55600000000000005"/>
    <n v="1.0000000000000009E-2"/>
    <n v="481"/>
    <n v="323"/>
    <n v="323"/>
    <n v="0.67700000000000005"/>
    <n v="804"/>
    <n v="1127"/>
  </r>
  <r>
    <x v="0"/>
    <s v="M535"/>
    <s v="525 West 50th Street"/>
    <x v="0"/>
    <s v="NY"/>
    <x v="15"/>
    <n v="40.765030000000003"/>
    <n v="-73.992519999999999"/>
    <s v="212-586-2943"/>
    <d v="1899-12-30T07:40:00"/>
    <d v="1899-12-30T14:30:00"/>
    <n v="6.833333333333333"/>
    <s v="6hr 50min"/>
    <n v="427"/>
    <n v="0.03"/>
    <n v="0.39600000000000002"/>
    <n v="0.52200000000000002"/>
    <n v="4.7E-2"/>
    <n v="4.9999999999998934E-3"/>
    <n v="428"/>
    <n v="435"/>
    <n v="421"/>
    <n v="0.52"/>
    <n v="863"/>
    <n v="1284"/>
  </r>
  <r>
    <x v="3"/>
    <s v="X435"/>
    <s v="500 East Fordham Road"/>
    <x v="3"/>
    <s v="NY"/>
    <x v="27"/>
    <n v="40.860010000000003"/>
    <n v="-73.888229999999993"/>
    <s v="718-733-4656"/>
    <d v="1899-12-30T08:00:00"/>
    <d v="1899-12-30T15:45:00"/>
    <n v="7.75"/>
    <s v="7hr 45min"/>
    <n v="401"/>
    <n v="2.5000000000000001E-2"/>
    <n v="0.309"/>
    <n v="0.65100000000000002"/>
    <n v="0.01"/>
    <n v="4.9999999999998934E-3"/>
    <n v="398"/>
    <n v="404"/>
    <n v="412"/>
    <n v="0.56200000000000006"/>
    <n v="802"/>
    <n v="1214"/>
  </r>
  <r>
    <x v="3"/>
    <s v="X435"/>
    <s v="500 East Fordham Road"/>
    <x v="3"/>
    <s v="NY"/>
    <x v="27"/>
    <n v="40.860010000000003"/>
    <n v="-73.888229999999993"/>
    <s v="718-733-5024"/>
    <d v="1899-12-30T08:00:00"/>
    <d v="1899-12-30T16:00:00"/>
    <n v="8"/>
    <s v="8hr"/>
    <n v="438"/>
    <n v="2.7E-2"/>
    <n v="0.27600000000000002"/>
    <n v="0.67800000000000005"/>
    <n v="1.7999999999999999E-2"/>
    <n v="9.9999999999988987E-4"/>
    <n v="355"/>
    <n v="373"/>
    <n v="368"/>
    <n v="0.443"/>
    <n v="728"/>
    <n v="1096"/>
  </r>
  <r>
    <x v="2"/>
    <s v="Q440"/>
    <s v="67-01 110th Street"/>
    <x v="15"/>
    <s v="NY"/>
    <x v="66"/>
    <n v="40.729430000000001"/>
    <n v="-73.84563"/>
    <s v="718-268-3137"/>
    <m/>
    <m/>
    <n v="0"/>
    <s v="0hr"/>
    <n v="3840"/>
    <n v="0.3"/>
    <n v="9.6000000000000002E-2"/>
    <n v="0.33800000000000002"/>
    <n v="0.246"/>
    <n v="2.0000000000000018E-2"/>
    <n v="517"/>
    <n v="485"/>
    <n v="483"/>
    <n v="0.72799999999999998"/>
    <n v="1002"/>
    <n v="1485"/>
  </r>
  <r>
    <x v="1"/>
    <s v="K490"/>
    <s v="8301 Shore Road"/>
    <x v="1"/>
    <s v="NY"/>
    <x v="67"/>
    <n v="40.62791"/>
    <n v="-74.039950000000005"/>
    <s v="718-748-1537"/>
    <d v="1899-12-30T09:00:00"/>
    <d v="1899-12-30T15:45:00"/>
    <n v="6.75"/>
    <s v="6hr 45min"/>
    <n v="4372"/>
    <n v="0.34100000000000003"/>
    <n v="4.4999999999999998E-2"/>
    <n v="0.29199999999999998"/>
    <n v="0.30099999999999999"/>
    <n v="2.100000000000013E-2"/>
    <n v="513"/>
    <n v="456"/>
    <n v="451"/>
    <n v="0.68700000000000006"/>
    <n v="969"/>
    <n v="1420"/>
  </r>
  <r>
    <x v="1"/>
    <s v="K610"/>
    <s v="50 Bedford Avenue"/>
    <x v="1"/>
    <s v="NY"/>
    <x v="19"/>
    <n v="40.722639999999998"/>
    <n v="-73.952579999999998"/>
    <s v="718-388-7721"/>
    <d v="1899-12-30T08:00:00"/>
    <d v="1899-12-30T15:00:00"/>
    <n v="7"/>
    <s v="7hr"/>
    <n v="142"/>
    <n v="2.1000000000000001E-2"/>
    <n v="0.627"/>
    <n v="0.32400000000000001"/>
    <n v="7.0000000000000001E-3"/>
    <n v="2.1000000000000019E-2"/>
    <n v="399"/>
    <n v="413"/>
    <n v="400"/>
    <n v="0.46300000000000002"/>
    <n v="812"/>
    <n v="1212"/>
  </r>
  <r>
    <x v="2"/>
    <s v="Q430"/>
    <s v="58-20 Utopia Parkway"/>
    <x v="16"/>
    <s v="NY"/>
    <x v="68"/>
    <n v="40.740560000000002"/>
    <n v="-73.792850000000001"/>
    <s v="718-281-8200"/>
    <d v="1899-12-30T08:30:00"/>
    <d v="1899-12-30T15:15:00"/>
    <n v="6.7499999999999982"/>
    <s v="6hr 45min"/>
    <n v="4172"/>
    <n v="0.14899999999999999"/>
    <n v="7.3999999999999996E-2"/>
    <n v="0.23100000000000001"/>
    <n v="0.53900000000000003"/>
    <n v="7.0000000000000062E-3"/>
    <n v="562"/>
    <n v="483"/>
    <n v="485"/>
    <n v="0.80700000000000005"/>
    <n v="1045"/>
    <n v="1530"/>
  </r>
  <r>
    <x v="0"/>
    <s v="M470"/>
    <s v="145 West 84th Street"/>
    <x v="0"/>
    <s v="NY"/>
    <x v="69"/>
    <n v="40.785739999999997"/>
    <n v="-73.974419999999995"/>
    <s v="212-362-2015"/>
    <d v="1899-12-30T08:40:00"/>
    <d v="1899-12-30T15:00:00"/>
    <n v="6.3333333333333339"/>
    <s v="6hr 20min"/>
    <n v="387"/>
    <n v="0.318"/>
    <n v="0.158"/>
    <n v="0.40100000000000002"/>
    <n v="8.7999999999999995E-2"/>
    <n v="3.5000000000000031E-2"/>
    <n v="489"/>
    <n v="491"/>
    <n v="500"/>
    <n v="0.89100000000000001"/>
    <n v="980"/>
    <n v="1480"/>
  </r>
  <r>
    <x v="2"/>
    <s v="Q570"/>
    <s v="35-12 35th Avenue"/>
    <x v="6"/>
    <s v="NY"/>
    <x v="20"/>
    <n v="40.756529999999998"/>
    <n v="-73.925139999999999"/>
    <s v="718-361-9920"/>
    <d v="1899-12-30T07:45:00"/>
    <d v="1899-12-30T15:15:00"/>
    <n v="7.4999999999999982"/>
    <s v="7hr 30min"/>
    <n v="808"/>
    <n v="0.38700000000000001"/>
    <n v="0.13600000000000001"/>
    <n v="0.33400000000000002"/>
    <n v="0.105"/>
    <n v="3.8000000000000034E-2"/>
    <n v="536"/>
    <n v="543"/>
    <n v="543"/>
    <n v="0.89500000000000002"/>
    <n v="1079"/>
    <n v="1622"/>
  </r>
  <r>
    <x v="1"/>
    <s v="K505"/>
    <s v="5800 20th Avenue"/>
    <x v="1"/>
    <s v="NY"/>
    <x v="70"/>
    <n v="40.620260000000002"/>
    <n v="-73.982010000000002"/>
    <s v="718-621-8800"/>
    <d v="1899-12-30T09:30:00"/>
    <d v="1899-12-30T16:15:00"/>
    <n v="6.7500000000000018"/>
    <s v="6hr 45min"/>
    <n v="3220"/>
    <n v="0.186"/>
    <n v="0.115"/>
    <n v="0.29299999999999998"/>
    <n v="0.40100000000000002"/>
    <n v="5.0000000000000044E-3"/>
    <n v="504"/>
    <n v="411"/>
    <n v="407"/>
    <n v="0.54"/>
    <n v="915"/>
    <n v="1322"/>
  </r>
  <r>
    <x v="0"/>
    <s v="M010"/>
    <s v="2581 7th Avenue"/>
    <x v="0"/>
    <s v="NY"/>
    <x v="71"/>
    <n v="40.824309999999997"/>
    <n v="-73.936980000000005"/>
    <s v="212-491-4107"/>
    <d v="1899-12-30T08:00:00"/>
    <d v="1899-12-30T15:00:00"/>
    <n v="7"/>
    <s v="7hr"/>
    <n v="1428"/>
    <n v="1.4E-2"/>
    <n v="0.70399999999999996"/>
    <n v="0.23200000000000001"/>
    <n v="1.7000000000000001E-2"/>
    <n v="3.3000000000000029E-2"/>
    <n v="463"/>
    <n v="452"/>
    <n v="450"/>
    <n v="0.65100000000000002"/>
    <n v="915"/>
    <n v="1365"/>
  </r>
  <r>
    <x v="0"/>
    <s v="M088"/>
    <s v="215 West 114th Street"/>
    <x v="0"/>
    <s v="NY"/>
    <x v="72"/>
    <n v="40.802169999999997"/>
    <n v="-73.954009999999997"/>
    <s v="212-865-9260"/>
    <d v="1899-12-30T08:00:00"/>
    <d v="1899-12-30T15:00:00"/>
    <n v="7"/>
    <s v="7hr"/>
    <n v="411"/>
    <n v="1.9E-2"/>
    <n v="0.67800000000000005"/>
    <n v="0.26300000000000001"/>
    <n v="2.1999999999999999E-2"/>
    <n v="1.7999999999999905E-2"/>
    <n v="390"/>
    <n v="384"/>
    <n v="373"/>
    <n v="0.63800000000000001"/>
    <n v="774"/>
    <n v="1147"/>
  </r>
  <r>
    <x v="3"/>
    <s v="X148"/>
    <s v="3630 Third Avenue"/>
    <x v="3"/>
    <s v="NY"/>
    <x v="31"/>
    <n v="40.83417"/>
    <n v="-73.904030000000006"/>
    <s v="718-538-9726"/>
    <d v="1899-12-30T08:30:00"/>
    <d v="1899-12-30T16:00:00"/>
    <n v="7.4999999999999982"/>
    <s v="7hr 30min"/>
    <n v="427"/>
    <n v="2.3E-2"/>
    <n v="0.504"/>
    <n v="0.45400000000000001"/>
    <n v="7.0000000000000001E-3"/>
    <n v="1.19999999999999E-2"/>
    <n v="387"/>
    <n v="386"/>
    <n v="386"/>
    <n v="0.505"/>
    <n v="773"/>
    <n v="1159"/>
  </r>
  <r>
    <x v="2"/>
    <s v="Q465"/>
    <s v="8-21 Bay 25th Street"/>
    <x v="4"/>
    <s v="NY"/>
    <x v="12"/>
    <n v="40.601990000000001"/>
    <n v="-73.762829999999994"/>
    <s v="718-471-2154"/>
    <d v="1899-12-30T07:45:00"/>
    <d v="1899-12-30T14:05:00"/>
    <n v="6.3333333333333339"/>
    <s v="6hr 20min"/>
    <n v="409"/>
    <n v="7.0000000000000001E-3"/>
    <n v="0.59699999999999998"/>
    <n v="0.379"/>
    <n v="1.4999999999999999E-2"/>
    <n v="2.0000000000000018E-3"/>
    <n v="410"/>
    <n v="418"/>
    <n v="407"/>
    <n v="0.30099999999999999"/>
    <n v="828"/>
    <n v="1235"/>
  </r>
  <r>
    <x v="1"/>
    <s v="K175"/>
    <s v="226 Bristol Street"/>
    <x v="1"/>
    <s v="NY"/>
    <x v="73"/>
    <n v="40.66581"/>
    <n v="-73.911699999999996"/>
    <s v="718-485-3789"/>
    <d v="1899-12-30T09:07:00"/>
    <d v="1899-12-30T15:27:00"/>
    <n v="6.3333333333333348"/>
    <s v="6hr 20min"/>
    <n v="319"/>
    <n v="3.0000000000000001E-3"/>
    <n v="0.88100000000000001"/>
    <n v="0.113"/>
    <n v="0"/>
    <n v="3.0000000000000027E-3"/>
    <n v="400"/>
    <n v="407"/>
    <n v="394"/>
    <n v="0.65400000000000003"/>
    <n v="807"/>
    <n v="1201"/>
  </r>
  <r>
    <x v="4"/>
    <s v="R043"/>
    <s v="100 Essex Drive"/>
    <x v="9"/>
    <s v="NY"/>
    <x v="48"/>
    <n v="40.58202"/>
    <n v="-74.157849999999996"/>
    <s v="718-370-6950"/>
    <d v="1899-12-30T08:00:00"/>
    <d v="1899-12-30T14:20:00"/>
    <n v="6.3333333333333339"/>
    <s v="6hr 20min"/>
    <n v="479"/>
    <n v="0.61599999999999999"/>
    <n v="0.13800000000000001"/>
    <n v="0.19"/>
    <n v="3.3000000000000002E-2"/>
    <n v="2.300000000000002E-2"/>
    <n v="442"/>
    <n v="458"/>
    <n v="454"/>
    <n v="0.55800000000000005"/>
    <n v="900"/>
    <n v="1354"/>
  </r>
  <r>
    <x v="2"/>
    <s v="Q420"/>
    <s v="143-10 Springfield Boulevard"/>
    <x v="14"/>
    <s v="NY"/>
    <x v="64"/>
    <n v="40.668230000000001"/>
    <n v="-73.756839999999997"/>
    <s v="718-525-6439"/>
    <d v="1899-12-30T08:00:00"/>
    <d v="1899-12-30T15:15:00"/>
    <n v="7.25"/>
    <s v="7hr 15min"/>
    <n v="509"/>
    <n v="1.7999999999999999E-2"/>
    <n v="0.75600000000000001"/>
    <n v="0.114"/>
    <n v="9.4E-2"/>
    <n v="1.8000000000000016E-2"/>
    <n v="439"/>
    <n v="428"/>
    <n v="419"/>
    <n v="0.63500000000000001"/>
    <n v="867"/>
    <n v="1286"/>
  </r>
  <r>
    <x v="1"/>
    <s v="K580"/>
    <s v="105 Johnson Street"/>
    <x v="1"/>
    <s v="NY"/>
    <x v="43"/>
    <n v="40.694940000000003"/>
    <n v="-73.986040000000003"/>
    <s v="718-625-6130"/>
    <d v="1899-12-30T08:30:00"/>
    <d v="1899-12-30T15:30:00"/>
    <n v="7"/>
    <s v="7hr"/>
    <n v="634"/>
    <n v="2.1000000000000001E-2"/>
    <n v="0.74399999999999999"/>
    <n v="0.19700000000000001"/>
    <n v="2.5000000000000001E-2"/>
    <n v="1.3000000000000012E-2"/>
    <n v="394"/>
    <n v="422"/>
    <n v="400"/>
    <n v="0.45300000000000001"/>
    <n v="816"/>
    <n v="1216"/>
  </r>
  <r>
    <x v="0"/>
    <s v="M470"/>
    <s v="145 West 84th Street"/>
    <x v="0"/>
    <s v="NY"/>
    <x v="69"/>
    <n v="40.785739999999997"/>
    <n v="-73.974419999999995"/>
    <s v="212-877-1103"/>
    <d v="1899-12-30T08:30:00"/>
    <d v="1899-12-30T15:30:00"/>
    <n v="7"/>
    <s v="7hr"/>
    <n v="496"/>
    <n v="5.3999999999999999E-2"/>
    <n v="0.25"/>
    <n v="0.66300000000000003"/>
    <n v="2.4E-2"/>
    <n v="8.999999999999897E-3"/>
    <n v="406"/>
    <n v="407"/>
    <n v="413"/>
    <n v="0.59399999999999997"/>
    <n v="813"/>
    <n v="1226"/>
  </r>
  <r>
    <x v="1"/>
    <s v="K040"/>
    <s v="265 Ralph Avenue"/>
    <x v="1"/>
    <s v="NY"/>
    <x v="41"/>
    <n v="40.680459999999997"/>
    <n v="-73.922200000000004"/>
    <s v="718-455-0746"/>
    <d v="1899-12-30T08:45:00"/>
    <d v="1899-12-30T15:15:00"/>
    <n v="6.5"/>
    <s v="6hr 30min"/>
    <n v="226"/>
    <n v="1.2999999999999999E-2"/>
    <n v="0.81899999999999995"/>
    <n v="0.14599999999999999"/>
    <n v="8.9999999999999993E-3"/>
    <n v="1.3000000000000012E-2"/>
    <n v="377"/>
    <n v="396"/>
    <n v="386"/>
    <n v="0.50700000000000001"/>
    <n v="773"/>
    <n v="1159"/>
  </r>
  <r>
    <x v="0"/>
    <s v="M460"/>
    <s v="40 Irving Place"/>
    <x v="0"/>
    <s v="NY"/>
    <x v="74"/>
    <n v="40.735520000000001"/>
    <n v="-73.9876"/>
    <s v="212-253-7076"/>
    <d v="1899-12-30T08:15:00"/>
    <d v="1899-12-30T15:30:00"/>
    <n v="7.2500000000000009"/>
    <s v="7hr 15min"/>
    <n v="530"/>
    <n v="5.8000000000000003E-2"/>
    <n v="0.42499999999999999"/>
    <n v="0.442"/>
    <n v="3.5999999999999997E-2"/>
    <n v="3.8999999999999924E-2"/>
    <n v="446"/>
    <n v="459"/>
    <n v="455"/>
    <n v="0.79600000000000004"/>
    <n v="905"/>
    <n v="1360"/>
  </r>
  <r>
    <x v="1"/>
    <s v="K049"/>
    <s v="223 Graham Avenue"/>
    <x v="1"/>
    <s v="NY"/>
    <x v="44"/>
    <n v="40.709899999999998"/>
    <n v="-73.943659999999994"/>
    <s v="718-599-1207"/>
    <d v="1899-12-30T08:00:00"/>
    <d v="1899-12-30T15:30:00"/>
    <n v="7.5000000000000018"/>
    <s v="7hr 30min"/>
    <n v="276"/>
    <n v="1.4E-2"/>
    <n v="0.38"/>
    <n v="0.59099999999999997"/>
    <n v="7.0000000000000001E-3"/>
    <n v="8.0000000000000071E-3"/>
    <n v="384"/>
    <n v="398"/>
    <n v="399"/>
    <n v="0.41099999999999998"/>
    <n v="782"/>
    <n v="1181"/>
  </r>
  <r>
    <x v="0"/>
    <s v="M876"/>
    <s v="501 West 165th Street"/>
    <x v="0"/>
    <s v="NY"/>
    <x v="57"/>
    <n v="40.838030000000003"/>
    <n v="-73.938370000000006"/>
    <s v="212-928-1202"/>
    <d v="1899-12-30T08:00:00"/>
    <d v="1899-12-30T15:30:00"/>
    <n v="7.5000000000000018"/>
    <s v="7hr 30min"/>
    <n v="504"/>
    <n v="0"/>
    <n v="0"/>
    <n v="1"/>
    <n v="0"/>
    <n v="0"/>
    <n v="383"/>
    <n v="355"/>
    <n v="352"/>
    <n v="0.71"/>
    <n v="738"/>
    <n v="1090"/>
  </r>
  <r>
    <x v="2"/>
    <s v="Q485"/>
    <s v="21-27 Himrod Street"/>
    <x v="17"/>
    <s v="NY"/>
    <x v="75"/>
    <n v="40.711219999999997"/>
    <n v="-73.908649999999994"/>
    <s v="718-381-9600"/>
    <d v="1899-12-30T08:30:00"/>
    <d v="1899-12-30T15:15:00"/>
    <n v="6.7499999999999982"/>
    <s v="6hr 45min"/>
    <n v="1828"/>
    <n v="0.189"/>
    <n v="4.4999999999999998E-2"/>
    <n v="0.65700000000000003"/>
    <n v="9.7000000000000003E-2"/>
    <n v="1.2000000000000011E-2"/>
    <n v="452"/>
    <n v="422"/>
    <n v="416"/>
    <n v="0.38900000000000001"/>
    <n v="874"/>
    <n v="1290"/>
  </r>
  <r>
    <x v="3"/>
    <s v="X455"/>
    <s v="750 Baychester Avenue"/>
    <x v="3"/>
    <s v="NY"/>
    <x v="35"/>
    <n v="40.874130000000001"/>
    <n v="-73.833799999999997"/>
    <s v="718-904-5400"/>
    <d v="1899-12-30T08:00:00"/>
    <d v="1899-12-30T15:00:00"/>
    <n v="7"/>
    <s v="7hr"/>
    <n v="2058"/>
    <n v="2.1999999999999999E-2"/>
    <n v="0.51600000000000001"/>
    <n v="0.42699999999999999"/>
    <n v="2.4E-2"/>
    <n v="1.0999999999999899E-2"/>
    <n v="400"/>
    <n v="401"/>
    <n v="391"/>
    <n v="0.41499999999999998"/>
    <n v="801"/>
    <n v="1192"/>
  </r>
  <r>
    <x v="3"/>
    <s v="X884"/>
    <s v="350 Gerard Avenue"/>
    <x v="3"/>
    <s v="NY"/>
    <x v="13"/>
    <n v="40.816079999999999"/>
    <n v="-73.930319999999995"/>
    <s v="718-401-1826"/>
    <d v="1899-12-30T08:15:00"/>
    <d v="1899-12-30T15:35:00"/>
    <n v="7.3333333333333339"/>
    <s v="7hr 20min"/>
    <n v="554"/>
    <n v="1.7999999999999999E-2"/>
    <n v="0.36099999999999999"/>
    <n v="0.57899999999999996"/>
    <n v="3.1E-2"/>
    <n v="1.100000000000001E-2"/>
    <n v="374"/>
    <n v="386"/>
    <n v="382"/>
    <n v="0.57899999999999996"/>
    <n v="760"/>
    <n v="1142"/>
  </r>
  <r>
    <x v="0"/>
    <s v="M056"/>
    <s v="220 Henry Street"/>
    <x v="0"/>
    <s v="NY"/>
    <x v="22"/>
    <n v="40.713760000000001"/>
    <n v="-73.985259999999997"/>
    <s v="212-406-9411"/>
    <d v="1899-12-30T08:30:00"/>
    <d v="1899-12-30T15:30:00"/>
    <n v="7"/>
    <s v="7hr"/>
    <n v="255"/>
    <n v="3.9E-2"/>
    <n v="0.24399999999999999"/>
    <n v="0.56599999999999995"/>
    <n v="0.13200000000000001"/>
    <n v="1.9000000000000017E-2"/>
    <n v="410"/>
    <n v="406"/>
    <n v="381"/>
    <n v="0.59699999999999998"/>
    <n v="816"/>
    <n v="1197"/>
  </r>
  <r>
    <x v="3"/>
    <s v="X405"/>
    <s v="3000 East Tremont Avenue"/>
    <x v="3"/>
    <s v="NY"/>
    <x v="76"/>
    <n v="40.840510000000002"/>
    <n v="-73.838120000000004"/>
    <s v="718-904-4200"/>
    <d v="1899-12-30T08:15:00"/>
    <d v="1899-12-30T15:45:00"/>
    <n v="7.5"/>
    <s v="7hr 30min"/>
    <n v="1535"/>
    <n v="0.106"/>
    <n v="0.23599999999999999"/>
    <n v="0.54900000000000004"/>
    <n v="9.1999999999999998E-2"/>
    <n v="1.7000000000000015E-2"/>
    <n v="426"/>
    <n v="419"/>
    <n v="407"/>
    <n v="0.28899999999999998"/>
    <n v="845"/>
    <n v="1252"/>
  </r>
  <r>
    <x v="0"/>
    <s v="M107"/>
    <s v="1680 Lexington Avenue"/>
    <x v="0"/>
    <s v="NY"/>
    <x v="50"/>
    <n v="40.791879999999999"/>
    <n v="-73.94659"/>
    <s v="212-828-2858"/>
    <d v="1899-12-30T08:30:00"/>
    <d v="1899-12-30T15:39:00"/>
    <n v="7.15"/>
    <s v="7hr 9min"/>
    <n v="322"/>
    <n v="1.9E-2"/>
    <n v="0.32300000000000001"/>
    <n v="0.63700000000000001"/>
    <n v="1.2E-2"/>
    <n v="8.999999999999897E-3"/>
    <n v="385"/>
    <n v="380"/>
    <n v="370"/>
    <n v="0.56799999999999995"/>
    <n v="765"/>
    <n v="1135"/>
  </r>
  <r>
    <x v="2"/>
    <s v="Q456"/>
    <s v="105-25 Horace Harding Expressway"/>
    <x v="18"/>
    <s v="NY"/>
    <x v="77"/>
    <n v="40.73742"/>
    <n v="-73.853309999999993"/>
    <s v="718-271-8383"/>
    <d v="1899-12-30T08:45:00"/>
    <d v="1899-12-30T16:00:00"/>
    <n v="7.25"/>
    <s v="7hr 15min"/>
    <n v="870"/>
    <n v="4.1000000000000002E-2"/>
    <n v="7.8E-2"/>
    <n v="0.77200000000000002"/>
    <n v="0.10199999999999999"/>
    <n v="7.0000000000000062E-3"/>
    <n v="413"/>
    <n v="405"/>
    <n v="393"/>
    <n v="0.76700000000000002"/>
    <n v="818"/>
    <n v="1211"/>
  </r>
  <r>
    <x v="0"/>
    <s v="M490"/>
    <s v="122 Amsterdam Avenue"/>
    <x v="0"/>
    <s v="NY"/>
    <x v="25"/>
    <n v="40.774299999999997"/>
    <n v="-73.984819999999999"/>
    <s v="212-799-4064"/>
    <d v="1899-12-30T08:45:00"/>
    <d v="1899-12-30T15:26:00"/>
    <n v="6.6833333333333353"/>
    <s v="6hr 41min"/>
    <n v="447"/>
    <n v="8.9999999999999993E-3"/>
    <n v="0.38500000000000001"/>
    <n v="0.58799999999999997"/>
    <n v="4.0000000000000001E-3"/>
    <n v="1.4000000000000012E-2"/>
    <n v="375"/>
    <n v="389"/>
    <n v="380"/>
    <n v="0.58799999999999997"/>
    <n v="764"/>
    <n v="1144"/>
  </r>
  <r>
    <x v="1"/>
    <s v="K435"/>
    <s v="400 Pennsylvania Avenue"/>
    <x v="1"/>
    <s v="NY"/>
    <x v="59"/>
    <n v="40.667549999999999"/>
    <n v="-73.894800000000004"/>
    <s v="718-922-6289"/>
    <d v="1899-12-30T08:00:00"/>
    <d v="1899-12-30T15:15:00"/>
    <n v="7.25"/>
    <s v="7hr 15min"/>
    <n v="319"/>
    <n v="1.9E-2"/>
    <n v="0.74"/>
    <n v="0.22900000000000001"/>
    <n v="3.0000000000000001E-3"/>
    <n v="9.000000000000008E-3"/>
    <n v="391"/>
    <n v="373"/>
    <n v="376"/>
    <n v="0.26400000000000001"/>
    <n v="764"/>
    <n v="1140"/>
  </r>
  <r>
    <x v="2"/>
    <s v="Q470"/>
    <s v="167-01 Gothic Drive"/>
    <x v="5"/>
    <s v="NY"/>
    <x v="78"/>
    <n v="40.71358"/>
    <n v="-73.796520000000001"/>
    <s v="718-558-9801"/>
    <d v="1899-12-30T09:00:00"/>
    <d v="1899-12-30T15:45:00"/>
    <n v="6.75"/>
    <s v="6hr 45min"/>
    <n v="418"/>
    <n v="4.4999999999999998E-2"/>
    <n v="0.42299999999999999"/>
    <n v="0.26600000000000001"/>
    <n v="0.22700000000000001"/>
    <n v="3.9000000000000035E-2"/>
    <n v="415"/>
    <n v="392"/>
    <n v="386"/>
    <n v="0.72299999999999998"/>
    <n v="807"/>
    <n v="1193"/>
  </r>
  <r>
    <x v="2"/>
    <s v="Q650"/>
    <s v="94-06 104th Street"/>
    <x v="19"/>
    <s v="NY"/>
    <x v="79"/>
    <n v="40.689399999999999"/>
    <n v="-73.840639999999993"/>
    <s v="718-846-6280"/>
    <d v="1899-12-30T08:10:00"/>
    <d v="1899-12-30T14:34:00"/>
    <n v="6.3999999999999986"/>
    <s v="6hr 24min"/>
    <n v="959"/>
    <n v="0.123"/>
    <n v="0.107"/>
    <n v="0.35599999999999998"/>
    <n v="0.35499999999999998"/>
    <n v="5.9000000000000052E-2"/>
    <n v="489"/>
    <n v="457"/>
    <n v="451"/>
    <n v="0.78900000000000003"/>
    <n v="946"/>
    <n v="1397"/>
  </r>
  <r>
    <x v="3"/>
    <s v="X425"/>
    <s v="800 East Gun Hill Road"/>
    <x v="3"/>
    <s v="NY"/>
    <x v="30"/>
    <n v="40.875749999999996"/>
    <n v="-73.86139"/>
    <s v="718-944-5610"/>
    <d v="1899-12-30T08:00:00"/>
    <d v="1899-12-30T14:45:00"/>
    <n v="6.7500000000000018"/>
    <s v="6hr 45min"/>
    <n v="493"/>
    <n v="0.01"/>
    <n v="0.38100000000000001"/>
    <n v="0.59199999999999997"/>
    <n v="8.0000000000000002E-3"/>
    <n v="9.000000000000008E-3"/>
    <n v="367"/>
    <n v="381"/>
    <n v="361"/>
    <n v="0.41"/>
    <n v="748"/>
    <n v="1109"/>
  </r>
  <r>
    <x v="0"/>
    <s v="M445"/>
    <s v="350 Grand Street"/>
    <x v="0"/>
    <s v="NY"/>
    <x v="22"/>
    <n v="40.71687"/>
    <n v="-73.989530000000002"/>
    <s v="212-475-4097"/>
    <d v="1899-12-30T08:00:00"/>
    <d v="1899-12-30T15:35:00"/>
    <n v="7.5833333333333339"/>
    <s v="7hr 35min"/>
    <n v="416"/>
    <n v="1.7000000000000001E-2"/>
    <n v="3.1E-2"/>
    <n v="5.5E-2"/>
    <n v="0.88900000000000001"/>
    <n v="8.0000000000000071E-3"/>
    <n v="613"/>
    <n v="453"/>
    <n v="463"/>
    <n v="0.95899999999999996"/>
    <n v="1066"/>
    <n v="1529"/>
  </r>
  <r>
    <x v="1"/>
    <s v="K450"/>
    <s v="850 Grand Street"/>
    <x v="1"/>
    <s v="NY"/>
    <x v="45"/>
    <n v="40.711959999999998"/>
    <n v="-73.940430000000006"/>
    <s v="718-387-2800"/>
    <d v="1899-12-30T07:45:00"/>
    <d v="1899-12-30T15:45:00"/>
    <n v="8"/>
    <s v="8hr"/>
    <n v="1001"/>
    <n v="2.5000000000000001E-2"/>
    <n v="0.36099999999999999"/>
    <n v="0.56899999999999995"/>
    <n v="0.04"/>
    <n v="5.0000000000000044E-3"/>
    <n v="463"/>
    <n v="446"/>
    <n v="425"/>
    <n v="0.54500000000000004"/>
    <n v="909"/>
    <n v="1334"/>
  </r>
  <r>
    <x v="0"/>
    <s v="M834"/>
    <s v="444 West 56th Street"/>
    <x v="0"/>
    <s v="NY"/>
    <x v="15"/>
    <n v="40.767760000000003"/>
    <n v="-73.98751"/>
    <s v="212-262-8113"/>
    <d v="1899-12-30T08:15:00"/>
    <d v="1899-12-30T15:00:00"/>
    <n v="6.75"/>
    <s v="6hr 45min"/>
    <n v="1301"/>
    <n v="6.6000000000000003E-2"/>
    <n v="0.14699999999999999"/>
    <n v="0.629"/>
    <n v="0.151"/>
    <n v="7.0000000000000062E-3"/>
    <n v="469"/>
    <n v="454"/>
    <n v="444"/>
    <n v="0.74"/>
    <n v="923"/>
    <n v="1367"/>
  </r>
  <r>
    <x v="1"/>
    <s v="K440"/>
    <s v="883 Classon Avenue"/>
    <x v="1"/>
    <s v="NY"/>
    <x v="39"/>
    <n v="40.670299999999997"/>
    <n v="-73.961650000000006"/>
    <s v="718-230-6300"/>
    <d v="1899-12-30T08:00:00"/>
    <d v="1899-12-30T15:00:00"/>
    <n v="7"/>
    <s v="7hr"/>
    <n v="246"/>
    <n v="2.8000000000000001E-2"/>
    <n v="0.82099999999999995"/>
    <n v="0.13"/>
    <n v="1.6E-2"/>
    <n v="5.0000000000000044E-3"/>
    <n v="377"/>
    <n v="386"/>
    <n v="375"/>
    <n v="0.61899999999999999"/>
    <n v="763"/>
    <n v="1138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605"/>
    <n v="1.4999999999999999E-2"/>
    <n v="0.159"/>
    <n v="0.79800000000000004"/>
    <n v="1.2999999999999999E-2"/>
    <n v="1.5000000000000013E-2"/>
    <n v="374"/>
    <n v="385"/>
    <n v="389"/>
    <n v="0.56200000000000006"/>
    <n v="759"/>
    <n v="1148"/>
  </r>
  <r>
    <x v="0"/>
    <s v="M475"/>
    <s v="345 East 15th Street"/>
    <x v="0"/>
    <s v="NY"/>
    <x v="74"/>
    <n v="40.732489999999999"/>
    <n v="-73.983050000000006"/>
    <s v="212-780-9175"/>
    <d v="1899-12-30T09:00:00"/>
    <d v="1899-12-30T15:45:00"/>
    <n v="6.75"/>
    <s v="6hr 45min"/>
    <n v="1664"/>
    <n v="7.2999999999999995E-2"/>
    <n v="0.189"/>
    <n v="0.50900000000000001"/>
    <n v="0.224"/>
    <n v="5.0000000000000044E-3"/>
    <n v="452"/>
    <n v="445"/>
    <n v="430"/>
    <n v="0.86899999999999999"/>
    <n v="897"/>
    <n v="1327"/>
  </r>
  <r>
    <x v="1"/>
    <s v="K500"/>
    <s v="1600 Rockaway Parkway"/>
    <x v="1"/>
    <s v="NY"/>
    <x v="5"/>
    <n v="40.641840000000002"/>
    <n v="-73.898690000000002"/>
    <s v="718-290-8760"/>
    <d v="1899-12-30T08:00:00"/>
    <d v="1899-12-30T15:15:00"/>
    <n v="7.25"/>
    <s v="7hr 15min"/>
    <n v="303"/>
    <n v="2.5999999999999999E-2"/>
    <n v="0.85799999999999998"/>
    <n v="9.6000000000000002E-2"/>
    <n v="1.2999999999999999E-2"/>
    <n v="7.0000000000000062E-3"/>
    <n v="390"/>
    <n v="410"/>
    <n v="397"/>
    <n v="0.59099999999999997"/>
    <n v="800"/>
    <n v="1197"/>
  </r>
  <r>
    <x v="0"/>
    <s v="M460"/>
    <s v="40 Irving Place"/>
    <x v="0"/>
    <s v="NY"/>
    <x v="74"/>
    <n v="40.735520000000001"/>
    <n v="-73.9876"/>
    <s v="212-253-2480"/>
    <d v="1899-12-30T08:00:00"/>
    <d v="1899-12-30T15:30:00"/>
    <n v="7.5000000000000018"/>
    <s v="7hr 30min"/>
    <n v="437"/>
    <n v="5.7000000000000002E-2"/>
    <n v="0.20399999999999999"/>
    <n v="0.40300000000000002"/>
    <n v="0.311"/>
    <n v="2.4999999999999911E-2"/>
    <n v="446"/>
    <n v="433"/>
    <n v="411"/>
    <n v="0.70199999999999996"/>
    <n v="879"/>
    <n v="1290"/>
  </r>
  <r>
    <x v="2"/>
    <s v="Q690"/>
    <s v="116-25 Guy R Brewer Boulevard"/>
    <x v="5"/>
    <s v="NY"/>
    <x v="18"/>
    <n v="40.68618"/>
    <n v="-73.784080000000003"/>
    <s v="718-977-4800"/>
    <d v="1899-12-30T08:00:00"/>
    <d v="1899-12-30T15:00:00"/>
    <n v="7"/>
    <s v="7hr"/>
    <n v="604"/>
    <n v="1.7999999999999999E-2"/>
    <n v="0.66400000000000003"/>
    <n v="0.189"/>
    <n v="0.104"/>
    <n v="2.5000000000000022E-2"/>
    <n v="410"/>
    <n v="431"/>
    <n v="409"/>
    <n v="0.56599999999999995"/>
    <n v="841"/>
    <n v="1250"/>
  </r>
  <r>
    <x v="0"/>
    <s v="M465"/>
    <s v="549 Audubon Avenue"/>
    <x v="0"/>
    <s v="NY"/>
    <x v="54"/>
    <n v="40.855939999999997"/>
    <n v="-73.927030000000002"/>
    <s v="212-342-6130"/>
    <d v="1899-12-30T08:00:00"/>
    <d v="1899-12-30T15:45:00"/>
    <n v="7.75"/>
    <s v="7hr 45min"/>
    <n v="671"/>
    <n v="1.6E-2"/>
    <n v="0.16800000000000001"/>
    <n v="0.80800000000000005"/>
    <n v="4.0000000000000001E-3"/>
    <n v="4.0000000000000036E-3"/>
    <n v="401"/>
    <n v="394"/>
    <n v="381"/>
    <n v="0.441"/>
    <n v="795"/>
    <n v="1176"/>
  </r>
  <r>
    <x v="0"/>
    <s v="M490"/>
    <s v="122 Amsterdam Avenue"/>
    <x v="0"/>
    <s v="NY"/>
    <x v="25"/>
    <n v="40.774299999999997"/>
    <n v="-73.984819999999999"/>
    <s v="212-501-1201"/>
    <d v="1899-12-30T08:00:00"/>
    <d v="1899-12-30T14:45:00"/>
    <n v="6.7500000000000018"/>
    <s v="6hr 45min"/>
    <n v="510"/>
    <n v="2.1999999999999999E-2"/>
    <n v="0.42"/>
    <n v="0.52700000000000002"/>
    <n v="2.4E-2"/>
    <n v="6.9999999999998952E-3"/>
    <n v="415"/>
    <n v="417"/>
    <n v="402"/>
    <n v="0.60499999999999998"/>
    <n v="832"/>
    <n v="1234"/>
  </r>
  <r>
    <x v="0"/>
    <s v="M812"/>
    <s v="240 Convent Avenue"/>
    <x v="0"/>
    <s v="NY"/>
    <x v="0"/>
    <n v="40.821120000000001"/>
    <n v="-73.948849999999993"/>
    <s v="212-281-6490"/>
    <d v="1899-12-30T08:00:00"/>
    <d v="1899-12-30T15:35:00"/>
    <n v="7.5833333333333339"/>
    <s v="7hr 35min"/>
    <n v="470"/>
    <n v="0.26800000000000002"/>
    <n v="9.6000000000000002E-2"/>
    <n v="0.217"/>
    <n v="0.38500000000000001"/>
    <n v="3.400000000000003E-2"/>
    <n v="683"/>
    <n v="610"/>
    <n v="596"/>
    <n v="0.92600000000000005"/>
    <n v="1293"/>
    <n v="1889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479"/>
    <n v="1.2999999999999999E-2"/>
    <n v="0.13800000000000001"/>
    <n v="0.82499999999999996"/>
    <n v="1.9E-2"/>
    <n v="5.0000000000000044E-3"/>
    <n v="378"/>
    <n v="381"/>
    <n v="383"/>
    <n v="0.33"/>
    <n v="759"/>
    <n v="1142"/>
  </r>
  <r>
    <x v="1"/>
    <s v="K500"/>
    <s v="1600 Rockaway Parkway"/>
    <x v="1"/>
    <s v="NY"/>
    <x v="5"/>
    <n v="40.641840000000002"/>
    <n v="-73.898690000000002"/>
    <s v="718-290-8700"/>
    <d v="1899-12-30T08:00:00"/>
    <d v="1899-12-30T15:00:00"/>
    <n v="7"/>
    <s v="7hr"/>
    <n v="432"/>
    <n v="2E-3"/>
    <n v="0.81899999999999995"/>
    <n v="0.13200000000000001"/>
    <n v="2.8000000000000001E-2"/>
    <n v="1.9000000000000017E-2"/>
    <n v="404"/>
    <n v="427"/>
    <n v="424"/>
    <n v="0.60199999999999998"/>
    <n v="831"/>
    <n v="1255"/>
  </r>
  <r>
    <x v="1"/>
    <s v="K470"/>
    <s v="600 Kingston Avenue"/>
    <x v="1"/>
    <s v="NY"/>
    <x v="16"/>
    <n v="40.659520000000001"/>
    <n v="-73.942549999999997"/>
    <s v="718-756-5325"/>
    <d v="1899-12-30T08:30:00"/>
    <d v="1899-12-30T15:15:00"/>
    <n v="6.7499999999999982"/>
    <s v="6hr 45min"/>
    <n v="454"/>
    <n v="1.0999999999999999E-2"/>
    <n v="0.75800000000000001"/>
    <n v="0.17399999999999999"/>
    <n v="5.2999999999999999E-2"/>
    <n v="3.9999999999998925E-3"/>
    <n v="468"/>
    <n v="454"/>
    <n v="464"/>
    <n v="0.95399999999999996"/>
    <n v="922"/>
    <n v="1386"/>
  </r>
  <r>
    <x v="1"/>
    <s v="K465"/>
    <s v="911 Flatbush Avenue"/>
    <x v="1"/>
    <s v="NY"/>
    <x v="4"/>
    <n v="40.649439999999998"/>
    <n v="-73.958430000000007"/>
    <s v="718-564-2551"/>
    <d v="1899-12-30T08:00:00"/>
    <d v="1899-12-30T15:40:00"/>
    <n v="7.6666666666666679"/>
    <s v="7hr 40min"/>
    <n v="445"/>
    <n v="0.02"/>
    <n v="0.82499999999999996"/>
    <n v="0.106"/>
    <n v="2.7E-2"/>
    <n v="2.200000000000002E-2"/>
    <n v="377"/>
    <n v="382"/>
    <n v="356"/>
    <n v="0.45500000000000002"/>
    <n v="759"/>
    <n v="1115"/>
  </r>
  <r>
    <x v="3"/>
    <s v="X430"/>
    <s v="2780 Reservoir Avenue"/>
    <x v="3"/>
    <s v="NY"/>
    <x v="37"/>
    <n v="40.870379999999997"/>
    <n v="-73.898160000000004"/>
    <s v="718-329-7380"/>
    <d v="1899-12-30T08:45:00"/>
    <d v="1899-12-30T15:45:00"/>
    <n v="7"/>
    <s v="7hr"/>
    <n v="486"/>
    <n v="2.7E-2"/>
    <n v="0.20399999999999999"/>
    <n v="0.745"/>
    <n v="1.9E-2"/>
    <n v="5.0000000000000044E-3"/>
    <n v="372"/>
    <n v="361"/>
    <n v="369"/>
    <n v="0.46500000000000002"/>
    <n v="733"/>
    <n v="1102"/>
  </r>
  <r>
    <x v="3"/>
    <s v="X400"/>
    <s v="1110 Boston Road"/>
    <x v="3"/>
    <s v="NY"/>
    <x v="31"/>
    <n v="40.827599999999997"/>
    <n v="-73.904480000000007"/>
    <s v="718-842-0687"/>
    <d v="1899-12-30T08:00:00"/>
    <d v="1899-12-30T15:00:00"/>
    <n v="7"/>
    <s v="7hr"/>
    <n v="384"/>
    <n v="3.0000000000000001E-3"/>
    <n v="0.34100000000000003"/>
    <n v="0.64600000000000002"/>
    <n v="5.0000000000000001E-3"/>
    <n v="5.0000000000000044E-3"/>
    <n v="363"/>
    <n v="401"/>
    <n v="396"/>
    <n v="0.313"/>
    <n v="764"/>
    <n v="1160"/>
  </r>
  <r>
    <x v="1"/>
    <s v="K465"/>
    <s v="911 Flatbush Avenue"/>
    <x v="1"/>
    <s v="NY"/>
    <x v="4"/>
    <n v="40.649439999999998"/>
    <n v="-73.958430000000007"/>
    <s v="718-564-2470"/>
    <d v="1899-12-30T08:00:00"/>
    <d v="1899-12-30T15:00:00"/>
    <n v="7"/>
    <s v="7hr"/>
    <n v="384"/>
    <n v="2.1000000000000001E-2"/>
    <n v="0.85399999999999998"/>
    <n v="8.8999999999999996E-2"/>
    <n v="2.3E-2"/>
    <n v="1.3000000000000012E-2"/>
    <n v="360"/>
    <n v="382"/>
    <n v="359"/>
    <n v="0.63200000000000001"/>
    <n v="742"/>
    <n v="1101"/>
  </r>
  <r>
    <x v="3"/>
    <s v="X905"/>
    <s v="2925 Goulden Avenue"/>
    <x v="3"/>
    <s v="NY"/>
    <x v="37"/>
    <n v="40.871259999999999"/>
    <n v="-73.89752"/>
    <s v="718-329-2144"/>
    <d v="1899-12-30T08:00:00"/>
    <d v="1899-12-30T15:00:00"/>
    <n v="7"/>
    <s v="7hr"/>
    <n v="376"/>
    <n v="0.50800000000000001"/>
    <n v="0.04"/>
    <n v="0.152"/>
    <n v="0.23100000000000001"/>
    <n v="6.899999999999995E-2"/>
    <n v="669"/>
    <n v="672"/>
    <n v="672"/>
    <n v="0.91800000000000004"/>
    <n v="1341"/>
    <n v="2013"/>
  </r>
  <r>
    <x v="2"/>
    <s v="Q735"/>
    <s v="30-20 Thomson Avenue"/>
    <x v="2"/>
    <s v="NY"/>
    <x v="3"/>
    <n v="40.745089999999998"/>
    <n v="-73.936809999999994"/>
    <s v="718-389-3163"/>
    <d v="1899-12-30T08:30:00"/>
    <d v="1899-12-30T15:30:00"/>
    <n v="7"/>
    <s v="7hr"/>
    <n v="421"/>
    <n v="0.13500000000000001"/>
    <n v="0.126"/>
    <n v="0.54400000000000004"/>
    <n v="0.159"/>
    <n v="3.5999999999999921E-2"/>
    <n v="435"/>
    <n v="437"/>
    <n v="441"/>
    <n v="0.70899999999999996"/>
    <n v="872"/>
    <n v="1313"/>
  </r>
  <r>
    <x v="0"/>
    <s v="M490"/>
    <s v="122 Amsterdam Avenue"/>
    <x v="0"/>
    <s v="NY"/>
    <x v="25"/>
    <n v="40.774299999999997"/>
    <n v="-73.984819999999999"/>
    <s v="212-501-1198"/>
    <d v="1899-12-30T08:00:00"/>
    <d v="1899-12-30T14:45:00"/>
    <n v="6.7500000000000018"/>
    <s v="6hr 45min"/>
    <n v="594"/>
    <n v="2.9000000000000001E-2"/>
    <n v="0.32500000000000001"/>
    <n v="0.59299999999999997"/>
    <n v="3.9E-2"/>
    <n v="1.3999999999999901E-2"/>
    <n v="421"/>
    <n v="428"/>
    <n v="406"/>
    <n v="0.44400000000000001"/>
    <n v="849"/>
    <n v="1255"/>
  </r>
  <r>
    <x v="3"/>
    <s v="X425"/>
    <s v="800 East Gun Hill Road"/>
    <x v="3"/>
    <s v="NY"/>
    <x v="30"/>
    <n v="40.875749999999996"/>
    <n v="-73.86139"/>
    <s v="718-696-3930"/>
    <d v="1899-12-30T08:00:00"/>
    <d v="1899-12-30T15:00:00"/>
    <n v="7"/>
    <s v="7hr"/>
    <n v="567"/>
    <n v="1.2E-2"/>
    <n v="0.34399999999999997"/>
    <n v="0.57999999999999996"/>
    <n v="4.9000000000000002E-2"/>
    <n v="1.5000000000000013E-2"/>
    <n v="396"/>
    <n v="399"/>
    <n v="377"/>
    <n v="0.65600000000000003"/>
    <n v="795"/>
    <n v="1172"/>
  </r>
  <r>
    <x v="0"/>
    <s v="M833"/>
    <s v="100 Trinity Place"/>
    <x v="0"/>
    <s v="NY"/>
    <x v="80"/>
    <n v="40.709220000000002"/>
    <n v="-74.012029999999996"/>
    <s v="212-346-0708"/>
    <d v="1899-12-30T08:30:00"/>
    <d v="1899-12-30T15:30:00"/>
    <n v="7"/>
    <s v="7hr"/>
    <n v="796"/>
    <n v="7.1999999999999995E-2"/>
    <n v="0.22900000000000001"/>
    <n v="0.47099999999999997"/>
    <n v="0.217"/>
    <n v="1.100000000000001E-2"/>
    <n v="469"/>
    <n v="442"/>
    <n v="447"/>
    <n v="0.66800000000000004"/>
    <n v="911"/>
    <n v="1358"/>
  </r>
  <r>
    <x v="0"/>
    <s v="M600"/>
    <s v="225 West 24th Street"/>
    <x v="0"/>
    <s v="NY"/>
    <x v="81"/>
    <n v="40.745109999999997"/>
    <n v="-73.995909999999995"/>
    <s v="212-255-1235"/>
    <d v="1899-12-30T08:00:00"/>
    <d v="1899-12-30T15:45:00"/>
    <n v="7.75"/>
    <s v="7hr 45min"/>
    <n v="1770"/>
    <n v="3.7999999999999999E-2"/>
    <n v="0.36299999999999999"/>
    <n v="0.53800000000000003"/>
    <n v="0.05"/>
    <n v="1.0999999999999899E-2"/>
    <n v="433"/>
    <n v="442"/>
    <n v="427"/>
    <n v="0.80600000000000005"/>
    <n v="875"/>
    <n v="1302"/>
  </r>
  <r>
    <x v="0"/>
    <s v="M535"/>
    <s v="525 West 50th Street"/>
    <x v="0"/>
    <s v="NY"/>
    <x v="15"/>
    <n v="40.765030000000003"/>
    <n v="-73.992519999999999"/>
    <s v="212-586-1819"/>
    <d v="1899-12-30T09:00:00"/>
    <d v="1899-12-30T15:45:00"/>
    <n v="6.75"/>
    <s v="6hr 45min"/>
    <n v="424"/>
    <n v="1.7000000000000001E-2"/>
    <n v="0.21"/>
    <n v="0.71199999999999997"/>
    <n v="0.05"/>
    <n v="1.100000000000001E-2"/>
    <n v="451"/>
    <n v="433"/>
    <n v="424"/>
    <n v="0.56200000000000006"/>
    <n v="884"/>
    <n v="1308"/>
  </r>
  <r>
    <x v="3"/>
    <s v="X415"/>
    <s v="925 Astor Avenue"/>
    <x v="3"/>
    <s v="NY"/>
    <x v="17"/>
    <n v="40.859699999999997"/>
    <n v="-73.860740000000007"/>
    <s v="718-944-3625"/>
    <d v="1899-12-30T08:25:00"/>
    <d v="1899-12-30T15:15:00"/>
    <n v="6.833333333333333"/>
    <s v="6hr 50min"/>
    <n v="354"/>
    <n v="0.11"/>
    <n v="0.11899999999999999"/>
    <n v="0.57599999999999996"/>
    <n v="0.16700000000000001"/>
    <n v="2.8000000000000025E-2"/>
    <n v="356"/>
    <n v="340"/>
    <n v="320"/>
    <n v="0.72699999999999998"/>
    <n v="696"/>
    <n v="1016"/>
  </r>
  <r>
    <x v="1"/>
    <s v="K400"/>
    <s v="2630 Benson Avenue"/>
    <x v="1"/>
    <s v="NY"/>
    <x v="47"/>
    <n v="40.593589999999999"/>
    <n v="-73.984729999999999"/>
    <s v="718-333-7650"/>
    <d v="1899-12-30T07:45:00"/>
    <d v="1899-12-30T15:45:00"/>
    <n v="8"/>
    <s v="8hr"/>
    <n v="290"/>
    <n v="5.5E-2"/>
    <n v="0.72399999999999998"/>
    <n v="0.16900000000000001"/>
    <n v="3.7999999999999999E-2"/>
    <n v="1.3999999999999901E-2"/>
    <n v="367"/>
    <n v="374"/>
    <n v="361"/>
    <n v="0.56200000000000006"/>
    <n v="741"/>
    <n v="1102"/>
  </r>
  <r>
    <x v="1"/>
    <s v="K485"/>
    <s v="350 67th Street"/>
    <x v="1"/>
    <s v="NY"/>
    <x v="82"/>
    <n v="40.637250000000002"/>
    <n v="-74.023820000000001"/>
    <s v="718-759-3400"/>
    <d v="1899-12-30T08:00:00"/>
    <d v="1899-12-30T15:00:00"/>
    <n v="7"/>
    <s v="7hr"/>
    <n v="1329"/>
    <n v="0.16300000000000001"/>
    <n v="7.6999999999999999E-2"/>
    <n v="0.56699999999999995"/>
    <n v="0.18"/>
    <n v="1.3000000000000123E-2"/>
    <n v="475"/>
    <n v="440"/>
    <n v="445"/>
    <n v="0.81599999999999995"/>
    <n v="915"/>
    <n v="1360"/>
  </r>
  <r>
    <x v="3"/>
    <s v="X420"/>
    <s v="1300 Boynton Avenue"/>
    <x v="3"/>
    <s v="NY"/>
    <x v="53"/>
    <n v="40.83137"/>
    <n v="-73.878820000000005"/>
    <s v="718-860-8120"/>
    <d v="1899-12-30T08:00:00"/>
    <d v="1899-12-30T16:00:00"/>
    <n v="8"/>
    <s v="8hr"/>
    <n v="410"/>
    <n v="1.2E-2"/>
    <n v="8.3000000000000004E-2"/>
    <n v="0.80200000000000005"/>
    <n v="0.08"/>
    <n v="2.300000000000002E-2"/>
    <n v="356"/>
    <n v="359"/>
    <n v="347"/>
    <n v="0.38200000000000001"/>
    <n v="715"/>
    <n v="1062"/>
  </r>
  <r>
    <x v="2"/>
    <s v="Q505"/>
    <s v="160-05 Highland Avenue"/>
    <x v="5"/>
    <s v="NY"/>
    <x v="78"/>
    <n v="40.708759999999998"/>
    <n v="-73.802130000000005"/>
    <s v="718-658-5407"/>
    <d v="1899-12-30T08:00:00"/>
    <d v="1899-12-30T15:30:00"/>
    <n v="7.5000000000000018"/>
    <s v="7hr 30min"/>
    <n v="3286"/>
    <n v="3.7999999999999999E-2"/>
    <n v="0.30299999999999999"/>
    <n v="0.28799999999999998"/>
    <n v="0.34499999999999997"/>
    <n v="2.6000000000000023E-2"/>
    <n v="448"/>
    <n v="432"/>
    <n v="426"/>
    <n v="0.51800000000000002"/>
    <n v="880"/>
    <n v="1306"/>
  </r>
  <r>
    <x v="2"/>
    <s v="Q470"/>
    <s v="167-01 Gothic Drive"/>
    <x v="5"/>
    <s v="NY"/>
    <x v="78"/>
    <n v="40.71358"/>
    <n v="-73.796520000000001"/>
    <s v="718-658-1249"/>
    <d v="1899-12-30T08:15:00"/>
    <d v="1899-12-30T15:00:00"/>
    <n v="6.75"/>
    <s v="6hr 45min"/>
    <n v="464"/>
    <n v="0.03"/>
    <n v="0.377"/>
    <n v="0.24399999999999999"/>
    <n v="0.27800000000000002"/>
    <n v="7.0999999999999952E-2"/>
    <n v="409"/>
    <n v="399"/>
    <n v="404"/>
    <n v="0.626"/>
    <n v="808"/>
    <n v="1212"/>
  </r>
  <r>
    <x v="3"/>
    <s v="X039"/>
    <s v="965 Longwood Avenue"/>
    <x v="3"/>
    <s v="NY"/>
    <x v="21"/>
    <n v="40.817439999999998"/>
    <n v="-73.898049999999998"/>
    <s v="718-860-1053"/>
    <d v="1899-12-30T08:15:00"/>
    <d v="1899-12-30T15:15:00"/>
    <n v="6.9999999999999991"/>
    <s v="7hr"/>
    <n v="236"/>
    <n v="4.0000000000000001E-3"/>
    <n v="0.432"/>
    <n v="0.54700000000000004"/>
    <n v="4.0000000000000001E-3"/>
    <n v="1.2999999999999901E-2"/>
    <n v="376"/>
    <n v="372"/>
    <n v="369"/>
    <n v="0.59"/>
    <n v="748"/>
    <n v="1117"/>
  </r>
  <r>
    <x v="3"/>
    <s v="X162"/>
    <s v="600 St Anns Avenue"/>
    <x v="3"/>
    <s v="NY"/>
    <x v="83"/>
    <n v="40.814959999999999"/>
    <n v="-73.912520000000001"/>
    <s v="718-402-5640"/>
    <d v="1899-12-30T08:00:00"/>
    <d v="1899-12-30T14:30:00"/>
    <n v="6.5"/>
    <s v="6hr 30min"/>
    <n v="544"/>
    <n v="1.4999999999999999E-2"/>
    <n v="0.22500000000000001"/>
    <n v="0.69899999999999995"/>
    <n v="3.7999999999999999E-2"/>
    <n v="2.300000000000002E-2"/>
    <n v="463"/>
    <n v="451"/>
    <n v="435"/>
    <n v="0.8"/>
    <n v="914"/>
    <n v="1349"/>
  </r>
  <r>
    <x v="0"/>
    <s v="M440"/>
    <s v="351 West 18th Street"/>
    <x v="0"/>
    <s v="NY"/>
    <x v="81"/>
    <n v="40.742890000000003"/>
    <n v="-74.002129999999994"/>
    <s v="212-488-3330"/>
    <d v="1899-12-30T08:45:00"/>
    <d v="1899-12-30T15:30:00"/>
    <n v="6.7500000000000018"/>
    <s v="6hr 45min"/>
    <n v="483"/>
    <n v="3.3000000000000002E-2"/>
    <n v="0.29199999999999998"/>
    <n v="0.59399999999999997"/>
    <n v="6.4000000000000001E-2"/>
    <n v="1.7000000000000126E-2"/>
    <n v="378"/>
    <n v="407"/>
    <n v="388"/>
    <n v="0.71799999999999997"/>
    <n v="785"/>
    <n v="1173"/>
  </r>
  <r>
    <x v="2"/>
    <s v="Q490"/>
    <s v="207-01 116th Avenue"/>
    <x v="20"/>
    <s v="NY"/>
    <x v="84"/>
    <n v="40.695540000000001"/>
    <n v="-73.734920000000002"/>
    <s v="718-978-2135"/>
    <d v="1899-12-30T08:00:00"/>
    <d v="1899-12-30T14:45:00"/>
    <n v="6.7500000000000018"/>
    <s v="6hr 45min"/>
    <n v="525"/>
    <n v="1.0999999999999999E-2"/>
    <n v="0.81"/>
    <n v="0.11799999999999999"/>
    <n v="5.5E-2"/>
    <n v="5.9999999999998943E-3"/>
    <n v="384"/>
    <n v="409"/>
    <n v="401"/>
    <n v="0.60199999999999998"/>
    <n v="793"/>
    <n v="1194"/>
  </r>
  <r>
    <x v="3"/>
    <s v="X368"/>
    <s v="2975 Tibbett Avenue"/>
    <x v="3"/>
    <s v="NY"/>
    <x v="33"/>
    <n v="40.880049999999997"/>
    <n v="-73.909210000000002"/>
    <s v="718-432-4300"/>
    <d v="1899-12-30T08:30:00"/>
    <d v="1899-12-30T15:30:00"/>
    <n v="7"/>
    <s v="7hr"/>
    <n v="1022"/>
    <n v="3.4000000000000002E-2"/>
    <n v="0.108"/>
    <n v="0.82799999999999996"/>
    <n v="2.8000000000000001E-2"/>
    <n v="2.0000000000000018E-3"/>
    <n v="426"/>
    <n v="419"/>
    <n v="404"/>
    <n v="0.85899999999999999"/>
    <n v="845"/>
    <n v="1249"/>
  </r>
  <r>
    <x v="2"/>
    <s v="Q725"/>
    <s v="21-16 44th Road"/>
    <x v="2"/>
    <s v="NY"/>
    <x v="3"/>
    <n v="40.747920000000001"/>
    <n v="-73.946569999999994"/>
    <s v="718-937-4270"/>
    <d v="1899-12-30T07:15:00"/>
    <d v="1899-12-30T14:05:00"/>
    <n v="6.8333333333333339"/>
    <s v="6hr 50min"/>
    <n v="970"/>
    <n v="9.4E-2"/>
    <n v="0.14899999999999999"/>
    <n v="0.56299999999999994"/>
    <n v="0.182"/>
    <n v="1.2000000000000011E-2"/>
    <n v="443"/>
    <n v="420"/>
    <n v="411"/>
    <n v="0.58799999999999997"/>
    <n v="863"/>
    <n v="1274"/>
  </r>
  <r>
    <x v="0"/>
    <s v="M475"/>
    <s v="345 East 15th Street"/>
    <x v="0"/>
    <s v="NY"/>
    <x v="74"/>
    <n v="40.732489999999999"/>
    <n v="-73.983050000000006"/>
    <s v="212-475-7972"/>
    <d v="1899-12-30T08:00:00"/>
    <d v="1899-12-30T15:00:00"/>
    <n v="7"/>
    <s v="7hr"/>
    <n v="482"/>
    <n v="0.56499999999999995"/>
    <n v="0.14099999999999999"/>
    <n v="0.14899999999999999"/>
    <n v="5.8000000000000003E-2"/>
    <n v="8.6999999999999966E-2"/>
    <n v="501"/>
    <n v="550"/>
    <n v="541"/>
    <n v="0.78600000000000003"/>
    <n v="1051"/>
    <n v="1592"/>
  </r>
  <r>
    <x v="3"/>
    <s v="X139"/>
    <s v="345 Brook Avenue"/>
    <x v="3"/>
    <s v="NY"/>
    <x v="85"/>
    <n v="40.810040000000001"/>
    <n v="-73.917810000000003"/>
    <s v="718-665-4128"/>
    <d v="1899-12-30T09:00:00"/>
    <d v="1899-12-30T16:00:00"/>
    <n v="6.9999999999999991"/>
    <s v="7hr"/>
    <n v="463"/>
    <n v="1.2999999999999999E-2"/>
    <n v="0.14000000000000001"/>
    <n v="0.76700000000000002"/>
    <n v="6.5000000000000002E-2"/>
    <n v="1.4999999999999902E-2"/>
    <n v="345"/>
    <n v="338"/>
    <n v="312"/>
    <n v="0.58199999999999996"/>
    <n v="683"/>
    <n v="995"/>
  </r>
  <r>
    <x v="2"/>
    <s v="Q520"/>
    <s v="45-35 Van Dam Street"/>
    <x v="2"/>
    <s v="NY"/>
    <x v="3"/>
    <n v="40.744149999999998"/>
    <n v="-73.933629999999994"/>
    <s v="718-392-3433"/>
    <d v="1899-12-30T08:00:00"/>
    <d v="1899-12-30T15:30:00"/>
    <n v="7.5000000000000018"/>
    <s v="7hr 30min"/>
    <n v="509"/>
    <n v="0.13"/>
    <n v="2.5999999999999999E-2"/>
    <n v="0.45"/>
    <n v="0.39300000000000002"/>
    <n v="1.0000000000000009E-3"/>
    <n v="425"/>
    <n v="367"/>
    <n v="365"/>
    <n v="0.71699999999999997"/>
    <n v="792"/>
    <n v="1157"/>
  </r>
  <r>
    <x v="1"/>
    <s v="K400"/>
    <s v="2630 Benson Avenue"/>
    <x v="1"/>
    <s v="NY"/>
    <x v="47"/>
    <n v="40.593589999999999"/>
    <n v="-73.984729999999999"/>
    <s v="718-333-7860"/>
    <d v="1899-12-30T09:15:00"/>
    <d v="1899-12-30T16:00:00"/>
    <n v="6.7499999999999982"/>
    <s v="6hr 45min"/>
    <n v="358"/>
    <n v="0.25700000000000001"/>
    <n v="8.6999999999999994E-2"/>
    <n v="0.24"/>
    <n v="0.41099999999999998"/>
    <n v="5.0000000000001155E-3"/>
    <n v="424"/>
    <n v="343"/>
    <n v="337"/>
    <n v="0.84299999999999997"/>
    <n v="767"/>
    <n v="1104"/>
  </r>
  <r>
    <x v="1"/>
    <s v="K440"/>
    <s v="883 Classon Avenue"/>
    <x v="1"/>
    <s v="NY"/>
    <x v="39"/>
    <n v="40.670299999999997"/>
    <n v="-73.961650000000006"/>
    <s v="718-230-6333"/>
    <d v="1899-12-30T08:30:00"/>
    <d v="1899-12-30T15:15:00"/>
    <n v="6.7499999999999982"/>
    <s v="6hr 45min"/>
    <n v="414"/>
    <n v="0.13300000000000001"/>
    <n v="0.28999999999999998"/>
    <n v="0.38900000000000001"/>
    <n v="0.184"/>
    <n v="4.0000000000000036E-3"/>
    <n v="344"/>
    <n v="302"/>
    <n v="300"/>
    <n v="0.81699999999999995"/>
    <n v="646"/>
    <n v="946"/>
  </r>
  <r>
    <x v="0"/>
    <s v="M460"/>
    <s v="40 Irving Place"/>
    <x v="0"/>
    <s v="NY"/>
    <x v="74"/>
    <n v="40.735520000000001"/>
    <n v="-73.9876"/>
    <s v="212-533-2560"/>
    <d v="1899-12-30T08:45:00"/>
    <d v="1899-12-30T15:05:00"/>
    <n v="6.3333333333333339"/>
    <s v="6hr 20min"/>
    <n v="353"/>
    <n v="9.9000000000000005E-2"/>
    <n v="0.14199999999999999"/>
    <n v="0.45300000000000001"/>
    <n v="0.30599999999999999"/>
    <n v="0"/>
    <n v="403"/>
    <n v="330"/>
    <n v="316"/>
    <n v="0.53200000000000003"/>
    <n v="733"/>
    <n v="1049"/>
  </r>
  <r>
    <x v="3"/>
    <s v="X430"/>
    <s v="2780 Reservoir Avenue"/>
    <x v="3"/>
    <s v="NY"/>
    <x v="37"/>
    <n v="40.870379999999997"/>
    <n v="-73.898160000000004"/>
    <s v="718-329-8570"/>
    <d v="1899-12-30T08:00:00"/>
    <d v="1899-12-30T15:45:00"/>
    <n v="7.75"/>
    <s v="7hr 45min"/>
    <n v="561"/>
    <n v="5.0000000000000001E-3"/>
    <n v="0"/>
    <n v="0.995"/>
    <n v="0"/>
    <n v="0"/>
    <n v="390"/>
    <n v="387"/>
    <n v="379"/>
    <n v="0.192"/>
    <n v="777"/>
    <n v="1156"/>
  </r>
  <r>
    <x v="1"/>
    <s v="K415"/>
    <s v="5800 Tilden Avenue"/>
    <x v="1"/>
    <s v="NY"/>
    <x v="16"/>
    <n v="40.64866"/>
    <n v="-73.921899999999994"/>
    <s v="718-629-2307"/>
    <d v="1899-12-30T08:15:00"/>
    <d v="1899-12-30T16:15:00"/>
    <n v="8"/>
    <s v="8hr"/>
    <n v="566"/>
    <n v="1.0999999999999999E-2"/>
    <n v="0.90300000000000002"/>
    <n v="5.7000000000000002E-2"/>
    <n v="5.0000000000000001E-3"/>
    <n v="2.399999999999991E-2"/>
    <n v="364"/>
    <n v="374"/>
    <n v="361"/>
    <n v="0.622"/>
    <n v="738"/>
    <n v="1099"/>
  </r>
  <r>
    <x v="0"/>
    <s v="M486"/>
    <s v="120 West 46th Street"/>
    <x v="0"/>
    <s v="NY"/>
    <x v="86"/>
    <n v="40.757759999999998"/>
    <n v="-73.983189999999993"/>
    <s v="212-391-0041"/>
    <d v="1899-12-30T08:00:00"/>
    <d v="1899-12-30T15:00:00"/>
    <n v="7"/>
    <s v="7hr"/>
    <n v="676"/>
    <n v="3.5999999999999997E-2"/>
    <n v="0.21299999999999999"/>
    <n v="0.70099999999999996"/>
    <n v="0.04"/>
    <n v="1.0000000000000009E-2"/>
    <n v="418"/>
    <n v="422"/>
    <n v="415"/>
    <n v="0.53800000000000003"/>
    <n v="840"/>
    <n v="1255"/>
  </r>
  <r>
    <x v="2"/>
    <s v="Q470"/>
    <s v="167-01 Gothic Drive"/>
    <x v="5"/>
    <s v="NY"/>
    <x v="78"/>
    <n v="40.71358"/>
    <n v="-73.796520000000001"/>
    <s v="718-480-2689"/>
    <d v="1899-12-30T08:15:00"/>
    <d v="1899-12-30T15:00:00"/>
    <n v="6.75"/>
    <s v="6hr 45min"/>
    <n v="516"/>
    <n v="2.3E-2"/>
    <n v="0.42599999999999999"/>
    <n v="0.109"/>
    <n v="0.40699999999999997"/>
    <n v="3.499999999999992E-2"/>
    <n v="487"/>
    <n v="460"/>
    <n v="463"/>
    <n v="0.78600000000000003"/>
    <n v="947"/>
    <n v="1410"/>
  </r>
  <r>
    <x v="1"/>
    <s v="K425"/>
    <s v="3787 Bedford Avenue"/>
    <x v="1"/>
    <s v="NY"/>
    <x v="87"/>
    <n v="40.609760000000001"/>
    <n v="-73.948449999999994"/>
    <s v="718-758-7200"/>
    <d v="1899-12-30T08:10:00"/>
    <d v="1899-12-30T14:48:00"/>
    <n v="6.6333333333333337"/>
    <s v="6hr 38min"/>
    <n v="3088"/>
    <n v="0.443"/>
    <n v="0.17399999999999999"/>
    <n v="0.16700000000000001"/>
    <n v="0.21199999999999999"/>
    <n v="4.0000000000000036E-3"/>
    <n v="492"/>
    <n v="450"/>
    <n v="444"/>
    <n v="0.69"/>
    <n v="942"/>
    <n v="1386"/>
  </r>
  <r>
    <x v="2"/>
    <s v="Q480"/>
    <s v="101-01 Rockaway Boulevard"/>
    <x v="19"/>
    <s v="NY"/>
    <x v="88"/>
    <n v="40.679830000000003"/>
    <n v="-73.838319999999996"/>
    <s v="718-322-0500"/>
    <d v="1899-12-30T08:00:00"/>
    <d v="1899-12-30T15:30:00"/>
    <n v="7.5000000000000018"/>
    <s v="7hr 30min"/>
    <n v="2634"/>
    <n v="2.9000000000000001E-2"/>
    <n v="0.23899999999999999"/>
    <n v="0.379"/>
    <n v="0.31"/>
    <n v="4.2999999999999927E-2"/>
    <n v="418"/>
    <n v="401"/>
    <n v="395"/>
    <n v="0.38400000000000001"/>
    <n v="819"/>
    <n v="1214"/>
  </r>
  <r>
    <x v="2"/>
    <s v="Q425"/>
    <s v="63-25 Main Street"/>
    <x v="13"/>
    <s v="NY"/>
    <x v="89"/>
    <n v="40.738700000000001"/>
    <n v="-73.824789999999993"/>
    <s v="718-263-1919"/>
    <d v="1899-12-30T09:08:00"/>
    <d v="1899-12-30T15:47:00"/>
    <n v="6.65"/>
    <s v="6hr 39min"/>
    <n v="3667"/>
    <n v="4.4999999999999998E-2"/>
    <n v="0.184"/>
    <n v="0.46"/>
    <n v="0.29399999999999998"/>
    <n v="1.6999999999999904E-2"/>
    <n v="467"/>
    <n v="422"/>
    <n v="425"/>
    <n v="0.621"/>
    <n v="889"/>
    <n v="1314"/>
  </r>
  <r>
    <x v="1"/>
    <s v="K540"/>
    <s v="50 Avenue X"/>
    <x v="1"/>
    <s v="NY"/>
    <x v="90"/>
    <n v="40.589239999999997"/>
    <n v="-73.981750000000005"/>
    <s v="718-373-6400"/>
    <d v="1899-12-30T08:13:00"/>
    <d v="1899-12-30T15:05:00"/>
    <n v="6.8666666666666663"/>
    <s v="6hr 52min"/>
    <n v="2006"/>
    <n v="0.13700000000000001"/>
    <n v="0.28599999999999998"/>
    <n v="0.20699999999999999"/>
    <n v="0.35799999999999998"/>
    <n v="1.2000000000000011E-2"/>
    <n v="512"/>
    <n v="418"/>
    <n v="396"/>
    <n v="0.627"/>
    <n v="930"/>
    <n v="1326"/>
  </r>
  <r>
    <x v="1"/>
    <s v="K071"/>
    <s v="215 Heyward Street"/>
    <x v="1"/>
    <s v="NY"/>
    <x v="44"/>
    <n v="40.703580000000002"/>
    <n v="-73.953239999999994"/>
    <s v="718-302-7900"/>
    <d v="1899-12-30T08:00:00"/>
    <d v="1899-12-30T14:15:00"/>
    <n v="6.25"/>
    <s v="6hr 15min"/>
    <n v="692"/>
    <n v="2.5000000000000001E-2"/>
    <n v="0.13600000000000001"/>
    <n v="0.82699999999999996"/>
    <n v="3.0000000000000001E-3"/>
    <n v="9.000000000000008E-3"/>
    <n v="366"/>
    <n v="356"/>
    <n v="353"/>
    <n v="0.56299999999999994"/>
    <n v="722"/>
    <n v="1075"/>
  </r>
  <r>
    <x v="1"/>
    <s v="K400"/>
    <s v="2630 Benson Avenue"/>
    <x v="1"/>
    <s v="NY"/>
    <x v="47"/>
    <n v="40.593589999999999"/>
    <n v="-73.984729999999999"/>
    <s v="718-333-7850"/>
    <d v="1899-12-30T08:00:00"/>
    <d v="1899-12-30T14:20:00"/>
    <n v="6.3333333333333339"/>
    <s v="6hr 20min"/>
    <n v="564"/>
    <n v="0.42499999999999999"/>
    <n v="0.25700000000000001"/>
    <n v="0.24299999999999999"/>
    <n v="6.6000000000000003E-2"/>
    <n v="9.000000000000119E-3"/>
    <n v="474"/>
    <n v="462"/>
    <n v="449"/>
    <n v="0.65800000000000003"/>
    <n v="936"/>
    <n v="1385"/>
  </r>
  <r>
    <x v="3"/>
    <s v="X430"/>
    <s v="2780 Reservoir Avenue"/>
    <x v="3"/>
    <s v="NY"/>
    <x v="37"/>
    <n v="40.870379999999997"/>
    <n v="-73.898160000000004"/>
    <s v="718-329-8580"/>
    <d v="1899-12-30T07:45:00"/>
    <d v="1899-12-30T14:45:00"/>
    <n v="7"/>
    <s v="7hr"/>
    <n v="461"/>
    <n v="0.02"/>
    <n v="5.1999999999999998E-2"/>
    <n v="0.85899999999999999"/>
    <n v="6.5000000000000002E-2"/>
    <n v="4.0000000000000036E-3"/>
    <n v="366"/>
    <n v="311"/>
    <n v="310"/>
    <n v="0.50700000000000001"/>
    <n v="677"/>
    <n v="987"/>
  </r>
  <r>
    <x v="3"/>
    <s v="X435"/>
    <s v="500 East Fordham Road"/>
    <x v="3"/>
    <s v="NY"/>
    <x v="27"/>
    <n v="40.860010000000003"/>
    <n v="-73.888229999999993"/>
    <s v="718-933-1247"/>
    <d v="1899-12-30T07:30:00"/>
    <d v="1899-12-30T16:00:00"/>
    <n v="8.5"/>
    <s v="8hr 30min"/>
    <n v="487"/>
    <n v="2.1000000000000001E-2"/>
    <n v="0.32200000000000001"/>
    <n v="0.61399999999999999"/>
    <n v="2.5000000000000001E-2"/>
    <n v="1.7999999999999905E-2"/>
    <n v="408"/>
    <n v="417"/>
    <n v="404"/>
    <n v="0.66700000000000004"/>
    <n v="825"/>
    <n v="1229"/>
  </r>
  <r>
    <x v="1"/>
    <s v="K415"/>
    <s v="5800 Tilden Avenue"/>
    <x v="1"/>
    <s v="NY"/>
    <x v="16"/>
    <n v="40.64866"/>
    <n v="-73.921899999999994"/>
    <s v="718-629-1204"/>
    <d v="1899-12-30T08:30:00"/>
    <d v="1899-12-30T15:30:00"/>
    <n v="7"/>
    <s v="7hr"/>
    <n v="341"/>
    <n v="3.0000000000000001E-3"/>
    <n v="0.91200000000000003"/>
    <n v="6.7000000000000004E-2"/>
    <n v="1.2E-2"/>
    <n v="6.0000000000000053E-3"/>
    <n v="378"/>
    <n v="394"/>
    <n v="388"/>
    <n v="0.72599999999999998"/>
    <n v="772"/>
    <n v="1160"/>
  </r>
  <r>
    <x v="0"/>
    <s v="M440"/>
    <s v="351 West 18th Street"/>
    <x v="0"/>
    <s v="NY"/>
    <x v="81"/>
    <n v="40.742890000000003"/>
    <n v="-74.002129999999994"/>
    <s v="212-647-7410"/>
    <d v="1899-12-30T08:45:00"/>
    <d v="1899-12-30T15:20:00"/>
    <n v="6.5833333333333321"/>
    <s v="6hr 35min"/>
    <n v="355"/>
    <n v="1.7000000000000001E-2"/>
    <n v="0.24199999999999999"/>
    <n v="0.68500000000000005"/>
    <n v="3.6999999999999998E-2"/>
    <n v="1.8999999999999906E-2"/>
    <n v="386"/>
    <n v="386"/>
    <n v="386"/>
    <n v="0.30599999999999999"/>
    <n v="772"/>
    <n v="1158"/>
  </r>
  <r>
    <x v="0"/>
    <s v="M894"/>
    <s v="90 Trinity Place"/>
    <x v="0"/>
    <s v="NY"/>
    <x v="80"/>
    <n v="40.709150000000001"/>
    <n v="-74.012079999999997"/>
    <s v="212-346-0007"/>
    <d v="1899-12-30T08:30:00"/>
    <d v="1899-12-30T14:45:00"/>
    <n v="6.25"/>
    <s v="6hr 15min"/>
    <n v="699"/>
    <n v="4.3999999999999997E-2"/>
    <n v="0.27900000000000003"/>
    <n v="0.61899999999999999"/>
    <n v="3.9E-2"/>
    <n v="1.9000000000000017E-2"/>
    <n v="390"/>
    <n v="396"/>
    <n v="392"/>
    <n v="0.54900000000000004"/>
    <n v="786"/>
    <n v="1178"/>
  </r>
  <r>
    <x v="1"/>
    <s v="K535"/>
    <s v="1830 Shore Boulevard"/>
    <x v="1"/>
    <s v="NY"/>
    <x v="2"/>
    <n v="40.580849999999998"/>
    <n v="-73.936089999999993"/>
    <s v="718-368-8500"/>
    <d v="1899-12-30T08:15:00"/>
    <d v="1899-12-30T14:30:00"/>
    <n v="6.2499999999999991"/>
    <s v="6hr 15min"/>
    <n v="1081"/>
    <n v="0.59099999999999997"/>
    <n v="0.10199999999999999"/>
    <n v="0.106"/>
    <n v="0.187"/>
    <n v="1.4000000000000012E-2"/>
    <n v="563"/>
    <n v="534"/>
    <n v="543"/>
    <n v="0.94"/>
    <n v="1097"/>
    <n v="1640"/>
  </r>
  <r>
    <x v="1"/>
    <s v="K400"/>
    <s v="2630 Benson Avenue"/>
    <x v="1"/>
    <s v="NY"/>
    <x v="47"/>
    <n v="40.593589999999999"/>
    <n v="-73.984729999999999"/>
    <s v="718-333-7750"/>
    <d v="1899-12-30T08:15:00"/>
    <d v="1899-12-30T15:00:00"/>
    <n v="6.75"/>
    <s v="6hr 45min"/>
    <n v="271"/>
    <n v="0.13700000000000001"/>
    <n v="0.51700000000000002"/>
    <n v="0.26600000000000001"/>
    <n v="7.3999999999999996E-2"/>
    <n v="6.0000000000000053E-3"/>
    <n v="369"/>
    <n v="379"/>
    <n v="378"/>
    <n v="0.70199999999999996"/>
    <n v="748"/>
    <n v="1126"/>
  </r>
  <r>
    <x v="0"/>
    <s v="M645"/>
    <s v="320 East 96th Street"/>
    <x v="0"/>
    <s v="NY"/>
    <x v="91"/>
    <n v="40.783639999999998"/>
    <n v="-73.945740000000001"/>
    <s v="212-348-1694"/>
    <d v="1899-12-30T08:00:00"/>
    <d v="1899-12-30T15:00:00"/>
    <n v="7"/>
    <s v="7hr"/>
    <n v="697"/>
    <n v="3.2000000000000001E-2"/>
    <n v="0.28299999999999997"/>
    <n v="0.622"/>
    <n v="4.2999999999999997E-2"/>
    <n v="2.0000000000000018E-2"/>
    <n v="435"/>
    <n v="440"/>
    <n v="425"/>
    <n v="0.63"/>
    <n v="875"/>
    <n v="1300"/>
  </r>
  <r>
    <x v="2"/>
    <s v="Q452"/>
    <s v="14-30 Broadway"/>
    <x v="6"/>
    <s v="NY"/>
    <x v="20"/>
    <n v="40.76576"/>
    <n v="-73.932730000000006"/>
    <s v="718-545-7095"/>
    <d v="1899-12-30T08:29:00"/>
    <d v="1899-12-30T15:50:00"/>
    <n v="7.35"/>
    <s v="7hr 21min"/>
    <n v="2123"/>
    <n v="0.09"/>
    <n v="0.13500000000000001"/>
    <n v="0.60199999999999998"/>
    <n v="0.157"/>
    <n v="1.6000000000000014E-2"/>
    <n v="430"/>
    <n v="423"/>
    <n v="412"/>
    <n v="0.51600000000000001"/>
    <n v="853"/>
    <n v="1265"/>
  </r>
  <r>
    <x v="0"/>
    <s v="M445"/>
    <s v="350 Grand Street"/>
    <x v="0"/>
    <s v="NY"/>
    <x v="22"/>
    <n v="40.71687"/>
    <n v="-73.989530000000002"/>
    <s v="212-505-0143"/>
    <d v="1899-12-30T08:30:00"/>
    <d v="1899-12-30T15:00:00"/>
    <n v="6.5"/>
    <s v="6hr 30min"/>
    <n v="383"/>
    <n v="3.1E-2"/>
    <n v="0.28199999999999997"/>
    <n v="0.56899999999999995"/>
    <n v="8.5999999999999993E-2"/>
    <n v="3.2000000000000139E-2"/>
    <n v="418"/>
    <n v="428"/>
    <n v="415"/>
    <n v="0.65100000000000002"/>
    <n v="846"/>
    <n v="1261"/>
  </r>
  <r>
    <x v="1"/>
    <s v="K049"/>
    <s v="223 Graham Avenue"/>
    <x v="1"/>
    <s v="NY"/>
    <x v="44"/>
    <n v="40.709899999999998"/>
    <n v="-73.943659999999994"/>
    <s v="718-782-0918"/>
    <d v="1899-12-30T08:40:00"/>
    <d v="1899-12-30T15:30:00"/>
    <n v="6.8333333333333339"/>
    <s v="6hr 50min"/>
    <n v="520"/>
    <n v="2.4E-2"/>
    <n v="0.39800000000000002"/>
    <n v="0.55800000000000005"/>
    <n v="1.7999999999999999E-2"/>
    <n v="1.9999999999998908E-3"/>
    <n v="374"/>
    <n v="376"/>
    <n v="357"/>
    <n v="0.56299999999999994"/>
    <n v="750"/>
    <n v="1107"/>
  </r>
  <r>
    <x v="0"/>
    <s v="M490"/>
    <s v="122 Amsterdam Avenue"/>
    <x v="0"/>
    <s v="NY"/>
    <x v="25"/>
    <n v="40.774299999999997"/>
    <n v="-73.984819999999999"/>
    <s v="212-501-1235"/>
    <d v="1899-12-30T08:00:00"/>
    <d v="1899-12-30T14:30:00"/>
    <n v="6.5"/>
    <s v="6hr 30min"/>
    <n v="451"/>
    <n v="0.13100000000000001"/>
    <n v="0.16400000000000001"/>
    <n v="0.379"/>
    <n v="0.25900000000000001"/>
    <n v="6.6999999999999948E-2"/>
    <n v="581"/>
    <n v="531"/>
    <n v="535"/>
    <n v="0.97199999999999998"/>
    <n v="1112"/>
    <n v="1647"/>
  </r>
  <r>
    <x v="0"/>
    <s v="M620"/>
    <s v="111 East 33rd Street"/>
    <x v="0"/>
    <s v="NY"/>
    <x v="92"/>
    <n v="40.746110000000002"/>
    <n v="-73.981009999999998"/>
    <s v="212-576-0502"/>
    <d v="1899-12-30T09:00:00"/>
    <d v="1899-12-30T15:40:00"/>
    <n v="6.666666666666667"/>
    <s v="6hr 40min"/>
    <n v="334"/>
    <n v="1.4999999999999999E-2"/>
    <n v="4.8000000000000001E-2"/>
    <n v="0.91300000000000003"/>
    <n v="2.4E-2"/>
    <n v="0"/>
    <n v="350"/>
    <n v="334"/>
    <n v="321"/>
    <n v="0.46100000000000002"/>
    <n v="684"/>
    <n v="1005"/>
  </r>
  <r>
    <x v="0"/>
    <s v="M535"/>
    <s v="525 West 50th Street"/>
    <x v="0"/>
    <s v="NY"/>
    <x v="15"/>
    <n v="40.765030000000003"/>
    <n v="-73.992519999999999"/>
    <s v="212-757-5274"/>
    <d v="1899-12-30T08:00:00"/>
    <d v="1899-12-30T15:45:00"/>
    <n v="7.75"/>
    <s v="7hr 45min"/>
    <n v="529"/>
    <n v="0"/>
    <n v="0"/>
    <n v="1"/>
    <n v="0"/>
    <n v="0"/>
    <n v="409"/>
    <n v="360"/>
    <n v="347"/>
    <n v="0.84399999999999997"/>
    <n v="769"/>
    <n v="1116"/>
  </r>
  <r>
    <x v="0"/>
    <s v="M440"/>
    <s v="351 West 18th Street"/>
    <x v="0"/>
    <s v="NY"/>
    <x v="81"/>
    <n v="40.742890000000003"/>
    <n v="-74.002129999999994"/>
    <s v="212-647-1983"/>
    <d v="1899-12-30T08:30:00"/>
    <d v="1899-12-30T15:15:00"/>
    <n v="6.7499999999999982"/>
    <s v="6hr 45min"/>
    <n v="438"/>
    <n v="3.9E-2"/>
    <n v="0.28100000000000003"/>
    <n v="0.621"/>
    <n v="3.4000000000000002E-2"/>
    <n v="2.4999999999999911E-2"/>
    <n v="410"/>
    <n v="407"/>
    <n v="399"/>
    <n v="0.69699999999999995"/>
    <n v="817"/>
    <n v="1216"/>
  </r>
  <r>
    <x v="0"/>
    <s v="M435"/>
    <s v="260 Pleasant Avenue"/>
    <x v="0"/>
    <s v="NY"/>
    <x v="50"/>
    <n v="40.79374"/>
    <n v="-73.934079999999994"/>
    <s v="212-876-4639"/>
    <d v="1899-12-30T08:15:00"/>
    <d v="1899-12-30T14:40:00"/>
    <n v="6.4166666666666679"/>
    <s v="6hr 25min"/>
    <n v="1603"/>
    <n v="4.2000000000000003E-2"/>
    <n v="0.20899999999999999"/>
    <n v="0.54100000000000004"/>
    <n v="0.192"/>
    <n v="1.6000000000000014E-2"/>
    <n v="556"/>
    <n v="505"/>
    <n v="495"/>
    <n v="0.876"/>
    <n v="1061"/>
    <n v="1556"/>
  </r>
  <r>
    <x v="0"/>
    <s v="M480"/>
    <s v="317 East 67th Street"/>
    <x v="0"/>
    <s v="NY"/>
    <x v="93"/>
    <n v="40.765450000000001"/>
    <n v="-73.960210000000004"/>
    <s v="212-517-6728"/>
    <d v="1899-12-30T08:45:00"/>
    <d v="1899-12-30T15:05:00"/>
    <n v="6.3333333333333339"/>
    <s v="6hr 20min"/>
    <n v="343"/>
    <n v="0.122"/>
    <n v="0.16600000000000001"/>
    <n v="0.41099999999999998"/>
    <n v="0.29399999999999998"/>
    <n v="6.9999999999998952E-3"/>
    <n v="438"/>
    <n v="358"/>
    <n v="382"/>
    <n v="0.58599999999999997"/>
    <n v="796"/>
    <n v="1178"/>
  </r>
  <r>
    <x v="0"/>
    <s v="M873"/>
    <s v="43 West 22nd Street"/>
    <x v="0"/>
    <s v="NY"/>
    <x v="23"/>
    <n v="40.741489999999999"/>
    <n v="-73.99145"/>
    <s v="212-242-8752"/>
    <d v="1899-12-30T08:00:00"/>
    <d v="1899-12-30T15:20:00"/>
    <n v="7.3333333333333321"/>
    <s v="7hr 20min"/>
    <n v="415"/>
    <n v="7.1999999999999995E-2"/>
    <n v="9.6000000000000002E-2"/>
    <n v="0.67200000000000004"/>
    <n v="7.1999999999999995E-2"/>
    <n v="8.7999999999999967E-2"/>
    <n v="522"/>
    <n v="479"/>
    <n v="510"/>
    <n v="0.98799999999999999"/>
    <n v="1001"/>
    <n v="1511"/>
  </r>
  <r>
    <x v="3"/>
    <s v="X475"/>
    <s v="99 Terrace View Avenue"/>
    <x v="3"/>
    <s v="NY"/>
    <x v="33"/>
    <n v="40.877049999999997"/>
    <n v="-73.91234"/>
    <s v="718-561-0973"/>
    <d v="1899-12-30T08:30:00"/>
    <d v="1899-12-30T16:40:00"/>
    <n v="8.1666666666666661"/>
    <s v="8hr 10min"/>
    <n v="449"/>
    <n v="5.0999999999999997E-2"/>
    <n v="0.245"/>
    <n v="0.61"/>
    <n v="8.8999999999999996E-2"/>
    <n v="5.0000000000001155E-3"/>
    <n v="451"/>
    <n v="417"/>
    <n v="423"/>
    <n v="0.92900000000000005"/>
    <n v="868"/>
    <n v="1291"/>
  </r>
  <r>
    <x v="3"/>
    <s v="X143"/>
    <s v="120 West 231st Street"/>
    <x v="3"/>
    <s v="NY"/>
    <x v="33"/>
    <n v="40.875979999999998"/>
    <n v="-73.901229999999998"/>
    <s v="718-432-6491"/>
    <d v="1899-12-30T08:00:00"/>
    <d v="1899-12-30T14:45:00"/>
    <n v="6.7500000000000018"/>
    <s v="6hr 45min"/>
    <n v="583"/>
    <n v="3.3000000000000002E-2"/>
    <n v="0.35699999999999998"/>
    <n v="0.56899999999999995"/>
    <n v="2.7E-2"/>
    <n v="1.4000000000000012E-2"/>
    <n v="423"/>
    <n v="420"/>
    <n v="425"/>
    <n v="0.68600000000000005"/>
    <n v="843"/>
    <n v="1268"/>
  </r>
  <r>
    <x v="0"/>
    <s v="M025"/>
    <s v="145 Stanton Street"/>
    <x v="0"/>
    <s v="NY"/>
    <x v="22"/>
    <n v="40.720570000000002"/>
    <n v="-73.985669999999999"/>
    <s v="212-473-8152"/>
    <d v="1899-12-30T08:00:00"/>
    <d v="1899-12-30T15:30:00"/>
    <n v="7.5000000000000018"/>
    <s v="7hr 30min"/>
    <n v="363"/>
    <n v="2.5000000000000001E-2"/>
    <n v="0.39900000000000002"/>
    <n v="0.51200000000000001"/>
    <n v="5.8000000000000003E-2"/>
    <n v="5.9999999999998943E-3"/>
    <n v="438"/>
    <n v="413"/>
    <n v="394"/>
    <n v="0.35599999999999998"/>
    <n v="851"/>
    <n v="1245"/>
  </r>
  <r>
    <x v="2"/>
    <s v="Q435"/>
    <s v="230-17 Hillside Avenue"/>
    <x v="21"/>
    <s v="NY"/>
    <x v="94"/>
    <n v="40.732819999999997"/>
    <n v="-73.739649999999997"/>
    <s v="718-776-4728"/>
    <d v="1899-12-30T07:45:00"/>
    <d v="1899-12-30T15:14:00"/>
    <n v="7.4833333333333325"/>
    <s v="7hr 29min"/>
    <n v="1742"/>
    <n v="3.5999999999999997E-2"/>
    <n v="0.52700000000000002"/>
    <n v="0.13"/>
    <n v="0.27"/>
    <n v="3.6999999999999922E-2"/>
    <n v="397"/>
    <n v="396"/>
    <n v="391"/>
    <n v="0.4"/>
    <n v="793"/>
    <n v="1184"/>
  </r>
  <r>
    <x v="2"/>
    <s v="Q585"/>
    <s v="54-40 74th Street"/>
    <x v="12"/>
    <s v="NY"/>
    <x v="55"/>
    <n v="40.72954"/>
    <n v="-73.887389999999996"/>
    <s v="718-803-7100"/>
    <d v="1899-12-30T08:15:00"/>
    <d v="1899-12-30T15:05:00"/>
    <n v="6.833333333333333"/>
    <s v="6hr 50min"/>
    <n v="973"/>
    <n v="0.35799999999999998"/>
    <n v="0.02"/>
    <n v="0.44600000000000001"/>
    <n v="0.17499999999999999"/>
    <n v="9.9999999999988987E-4"/>
    <n v="476"/>
    <n v="471"/>
    <n v="480"/>
    <n v="0.9"/>
    <n v="947"/>
    <n v="1427"/>
  </r>
  <r>
    <x v="2"/>
    <s v="Q490"/>
    <s v="207-01 116th Avenue"/>
    <x v="20"/>
    <s v="NY"/>
    <x v="84"/>
    <n v="40.695540000000001"/>
    <n v="-73.734920000000002"/>
    <s v="718-978-1837"/>
    <d v="1899-12-30T08:00:00"/>
    <d v="1899-12-30T14:25:00"/>
    <n v="6.4166666666666661"/>
    <s v="6hr 25min"/>
    <n v="433"/>
    <n v="1.6E-2"/>
    <n v="0.72299999999999998"/>
    <n v="0.11799999999999999"/>
    <n v="9.9000000000000005E-2"/>
    <n v="4.4000000000000039E-2"/>
    <n v="380"/>
    <n v="418"/>
    <n v="388"/>
    <n v="0.54900000000000004"/>
    <n v="798"/>
    <n v="1186"/>
  </r>
  <r>
    <x v="1"/>
    <s v="K590"/>
    <s v="1186 Carroll Street"/>
    <x v="1"/>
    <s v="NY"/>
    <x v="39"/>
    <n v="40.667160000000003"/>
    <n v="-73.950860000000006"/>
    <s v="718-703-5400"/>
    <d v="1899-12-30T07:15:00"/>
    <d v="1899-12-30T15:15:00"/>
    <n v="8"/>
    <s v="8hr"/>
    <n v="1271"/>
    <n v="6.0000000000000001E-3"/>
    <n v="0.90900000000000003"/>
    <n v="3.3000000000000002E-2"/>
    <n v="2.9000000000000001E-2"/>
    <n v="2.2999999999999909E-2"/>
    <n v="525"/>
    <n v="500"/>
    <n v="481"/>
    <n v="0.89"/>
    <n v="1025"/>
    <n v="1506"/>
  </r>
  <r>
    <x v="3"/>
    <s v="X099"/>
    <s v="1180 Rev JA Polite Avenue"/>
    <x v="3"/>
    <s v="NY"/>
    <x v="21"/>
    <n v="40.825229999999998"/>
    <n v="-73.893950000000004"/>
    <s v="718-991-4634"/>
    <d v="1899-12-30T08:00:00"/>
    <d v="1899-12-30T16:00:00"/>
    <n v="8"/>
    <s v="8hr"/>
    <n v="326"/>
    <n v="3.0000000000000001E-3"/>
    <n v="0.215"/>
    <n v="0.748"/>
    <n v="8.9999999999999993E-3"/>
    <n v="2.5000000000000022E-2"/>
    <n v="387"/>
    <n v="388"/>
    <n v="386"/>
    <n v="0.65900000000000003"/>
    <n v="775"/>
    <n v="1161"/>
  </r>
  <r>
    <x v="3"/>
    <s v="X420"/>
    <s v="1300 Boynton Avenue"/>
    <x v="3"/>
    <s v="NY"/>
    <x v="53"/>
    <n v="40.83137"/>
    <n v="-73.878820000000005"/>
    <s v="718-860-8240"/>
    <d v="1899-12-30T08:30:00"/>
    <d v="1899-12-30T15:40:00"/>
    <n v="7.1666666666666661"/>
    <s v="7hr 10min"/>
    <n v="416"/>
    <n v="1.7000000000000001E-2"/>
    <n v="0.26200000000000001"/>
    <n v="0.67300000000000004"/>
    <n v="2.5999999999999999E-2"/>
    <n v="2.1999999999999909E-2"/>
    <n v="444"/>
    <n v="428"/>
    <n v="422"/>
    <n v="0.52"/>
    <n v="872"/>
    <n v="1294"/>
  </r>
  <r>
    <x v="4"/>
    <s v="R880"/>
    <s v="715 Ocean Terrace"/>
    <x v="9"/>
    <s v="NY"/>
    <x v="58"/>
    <n v="40.60745"/>
    <n v="-74.101479999999995"/>
    <s v="718-815-0186"/>
    <d v="1899-12-30T08:00:00"/>
    <d v="1899-12-30T14:20:00"/>
    <n v="6.3333333333333339"/>
    <s v="6hr 20min"/>
    <n v="1327"/>
    <n v="0.498"/>
    <n v="0.223"/>
    <n v="0.20200000000000001"/>
    <n v="6.9000000000000006E-2"/>
    <n v="8.0000000000000071E-3"/>
    <n v="483"/>
    <n v="473"/>
    <n v="470"/>
    <n v="0.79200000000000004"/>
    <n v="956"/>
    <n v="1426"/>
  </r>
  <r>
    <x v="2"/>
    <s v="Q520"/>
    <s v="45-35 Van Dam Street"/>
    <x v="2"/>
    <s v="NY"/>
    <x v="3"/>
    <n v="40.744149999999998"/>
    <n v="-73.933629999999994"/>
    <s v="718-392-3330"/>
    <d v="1899-12-30T08:00:00"/>
    <d v="1899-12-30T13:55:00"/>
    <n v="5.9166666666666679"/>
    <s v="5hr 55min"/>
    <n v="514"/>
    <n v="7.0000000000000007E-2"/>
    <n v="4.7E-2"/>
    <n v="0.79600000000000004"/>
    <n v="8.4000000000000005E-2"/>
    <n v="3.0000000000000027E-3"/>
    <n v="377"/>
    <n v="389"/>
    <n v="377"/>
    <n v="0.48699999999999999"/>
    <n v="766"/>
    <n v="1143"/>
  </r>
  <r>
    <x v="1"/>
    <s v="K405"/>
    <s v="2839 Bedford Avenue"/>
    <x v="1"/>
    <s v="NY"/>
    <x v="95"/>
    <n v="40.633339999999997"/>
    <n v="-73.952920000000006"/>
    <s v="718-724-8500"/>
    <d v="1899-12-30T08:45:00"/>
    <d v="1899-12-30T15:30:00"/>
    <n v="6.7500000000000018"/>
    <s v="6hr 45min"/>
    <n v="3787"/>
    <n v="0.23300000000000001"/>
    <n v="0.29799999999999999"/>
    <n v="0.125"/>
    <n v="0.33700000000000002"/>
    <n v="6.9999999999998952E-3"/>
    <n v="550"/>
    <n v="514"/>
    <n v="516"/>
    <n v="0.85699999999999998"/>
    <n v="1064"/>
    <n v="1580"/>
  </r>
  <r>
    <x v="3"/>
    <s v="X450"/>
    <s v="1980 Lafayette Avenue"/>
    <x v="3"/>
    <s v="NY"/>
    <x v="14"/>
    <n v="40.822299999999998"/>
    <n v="-73.855959999999996"/>
    <s v="718-824-0978"/>
    <d v="1899-12-30T08:00:00"/>
    <d v="1899-12-30T15:00:00"/>
    <n v="7"/>
    <s v="7hr"/>
    <n v="487"/>
    <n v="1.7999999999999999E-2"/>
    <n v="0.3"/>
    <n v="0.65100000000000002"/>
    <n v="2.3E-2"/>
    <n v="7.9999999999998961E-3"/>
    <n v="396"/>
    <n v="413"/>
    <n v="395"/>
    <n v="0.39200000000000002"/>
    <n v="809"/>
    <n v="1204"/>
  </r>
  <r>
    <x v="1"/>
    <s v="K460"/>
    <s v="237 7th Avenue"/>
    <x v="1"/>
    <s v="NY"/>
    <x v="96"/>
    <n v="40.669600000000003"/>
    <n v="-73.979259999999996"/>
    <s v="718-832-4333"/>
    <d v="1899-12-30T08:00:00"/>
    <d v="1899-12-30T14:30:00"/>
    <n v="6.5"/>
    <s v="6hr 30min"/>
    <n v="566"/>
    <n v="0.311"/>
    <n v="0.26"/>
    <n v="0.27200000000000002"/>
    <n v="9.5000000000000001E-2"/>
    <n v="6.2000000000000055E-2"/>
    <n v="553"/>
    <n v="551"/>
    <n v="539"/>
    <n v="0.79600000000000004"/>
    <n v="1104"/>
    <n v="1643"/>
  </r>
  <r>
    <x v="0"/>
    <s v="M824"/>
    <s v="75 Broad Street"/>
    <x v="0"/>
    <s v="NY"/>
    <x v="97"/>
    <n v="40.704920000000001"/>
    <n v="-74.011510000000001"/>
    <s v="212-825-9008"/>
    <d v="1899-12-30T08:30:00"/>
    <d v="1899-12-30T15:00:00"/>
    <n v="6.5"/>
    <s v="6hr 30min"/>
    <n v="659"/>
    <n v="0.32800000000000001"/>
    <n v="7.5999999999999998E-2"/>
    <n v="0.182"/>
    <n v="0.38400000000000001"/>
    <n v="2.9999999999999916E-2"/>
    <n v="577"/>
    <n v="560"/>
    <n v="567"/>
    <n v="0.94"/>
    <n v="1137"/>
    <n v="1704"/>
  </r>
  <r>
    <x v="3"/>
    <s v="X420"/>
    <s v="1300 Boynton Avenue"/>
    <x v="3"/>
    <s v="NY"/>
    <x v="53"/>
    <n v="40.83137"/>
    <n v="-73.878820000000005"/>
    <s v="718-860-8160"/>
    <d v="1899-12-30T08:30:00"/>
    <d v="1899-12-30T15:00:00"/>
    <n v="6.5"/>
    <s v="6hr 30min"/>
    <n v="445"/>
    <n v="8.9999999999999993E-3"/>
    <n v="0.18"/>
    <n v="0.78400000000000003"/>
    <n v="1.0999999999999999E-2"/>
    <n v="1.5999999999999903E-2"/>
    <n v="361"/>
    <n v="354"/>
    <n v="351"/>
    <n v="0.46800000000000003"/>
    <n v="715"/>
    <n v="1066"/>
  </r>
  <r>
    <x v="3"/>
    <s v="X400"/>
    <s v="1110 Boston Road"/>
    <x v="3"/>
    <s v="NY"/>
    <x v="31"/>
    <n v="40.827599999999997"/>
    <n v="-73.904480000000007"/>
    <s v="718-542-3700"/>
    <d v="1899-12-30T08:15:00"/>
    <d v="1899-12-30T15:30:00"/>
    <n v="7.2500000000000009"/>
    <s v="7hr 15min"/>
    <n v="471"/>
    <n v="4.0000000000000001E-3"/>
    <n v="0.26300000000000001"/>
    <n v="0.72"/>
    <n v="8.0000000000000002E-3"/>
    <n v="5.0000000000000044E-3"/>
    <n v="407"/>
    <n v="389"/>
    <n v="386"/>
    <n v="0.44800000000000001"/>
    <n v="796"/>
    <n v="1182"/>
  </r>
  <r>
    <x v="3"/>
    <s v="X970"/>
    <s v="1595 Bathgate Avenue"/>
    <x v="3"/>
    <s v="NY"/>
    <x v="32"/>
    <n v="40.839329999999997"/>
    <n v="-73.901309999999995"/>
    <s v="718-466-6800"/>
    <d v="1899-12-30T08:30:00"/>
    <d v="1899-12-30T15:15:00"/>
    <n v="6.7499999999999982"/>
    <s v="6hr 45min"/>
    <n v="402"/>
    <n v="1.2E-2"/>
    <n v="0.20100000000000001"/>
    <n v="0.75600000000000001"/>
    <n v="1.2E-2"/>
    <n v="1.8999999999999906E-2"/>
    <n v="417"/>
    <n v="399"/>
    <n v="398"/>
    <n v="0.46200000000000002"/>
    <n v="816"/>
    <n v="1214"/>
  </r>
  <r>
    <x v="0"/>
    <s v="M136"/>
    <s v="6 Edgecombe Avenue"/>
    <x v="0"/>
    <s v="NY"/>
    <x v="98"/>
    <n v="40.817360000000001"/>
    <n v="-73.947710000000001"/>
    <s v="212-694-6020"/>
    <d v="1899-12-30T08:00:00"/>
    <d v="1899-12-30T15:30:00"/>
    <n v="7.5000000000000018"/>
    <s v="7hr 30min"/>
    <n v="428"/>
    <n v="7.0000000000000001E-3"/>
    <n v="0.38300000000000001"/>
    <n v="0.59099999999999997"/>
    <n v="8.9999999999999993E-3"/>
    <n v="1.0000000000000009E-2"/>
    <n v="416"/>
    <n v="445"/>
    <n v="440"/>
    <n v="0.36899999999999999"/>
    <n v="861"/>
    <n v="1301"/>
  </r>
  <r>
    <x v="3"/>
    <s v="X423"/>
    <s v="1551 East 172nd Street"/>
    <x v="3"/>
    <s v="NY"/>
    <x v="53"/>
    <n v="40.831359999999997"/>
    <n v="-73.878339999999994"/>
    <s v="718-620-8160"/>
    <d v="1899-12-30T08:00:00"/>
    <d v="1899-12-30T15:30:00"/>
    <n v="7.5000000000000018"/>
    <s v="7hr 30min"/>
    <n v="669"/>
    <n v="1.7000000000000001E-2"/>
    <n v="0.222"/>
    <n v="0.70599999999999996"/>
    <n v="4.2000000000000003E-2"/>
    <n v="1.3000000000000012E-2"/>
    <n v="430"/>
    <n v="422"/>
    <n v="414"/>
    <n v="0.77500000000000002"/>
    <n v="852"/>
    <n v="1266"/>
  </r>
  <r>
    <x v="3"/>
    <s v="X470"/>
    <s v="701 St Anns Avenue"/>
    <x v="3"/>
    <s v="NY"/>
    <x v="83"/>
    <n v="40.818170000000002"/>
    <n v="-73.911090000000002"/>
    <s v="718-402-0571"/>
    <d v="1899-12-30T08:30:00"/>
    <d v="1899-12-30T15:00:00"/>
    <n v="6.5"/>
    <s v="6hr 30min"/>
    <n v="364"/>
    <n v="5.0000000000000001E-3"/>
    <n v="0.253"/>
    <n v="0.73599999999999999"/>
    <n v="3.0000000000000001E-3"/>
    <n v="3.0000000000000027E-3"/>
    <n v="377"/>
    <n v="373"/>
    <n v="369"/>
    <n v="0.44900000000000001"/>
    <n v="750"/>
    <n v="1119"/>
  </r>
  <r>
    <x v="1"/>
    <s v="K420"/>
    <s v="999 Jamaica Avenue"/>
    <x v="1"/>
    <s v="NY"/>
    <x v="11"/>
    <n v="40.691139999999997"/>
    <n v="-73.868430000000004"/>
    <s v="718-827-2796"/>
    <d v="1899-12-30T08:15:00"/>
    <d v="1899-12-30T15:15:00"/>
    <n v="6.9999999999999991"/>
    <s v="7hr"/>
    <n v="229"/>
    <n v="4.0000000000000001E-3"/>
    <n v="0"/>
    <n v="0.996"/>
    <n v="0"/>
    <n v="0"/>
    <n v="319"/>
    <n v="323"/>
    <n v="284"/>
    <n v="0.28599999999999998"/>
    <n v="642"/>
    <n v="926"/>
  </r>
  <r>
    <x v="0"/>
    <s v="M520"/>
    <s v="411 Pearl Street"/>
    <x v="0"/>
    <s v="NY"/>
    <x v="99"/>
    <n v="40.710680000000004"/>
    <n v="-74.000810000000001"/>
    <s v="212-964-9610"/>
    <d v="1899-12-30T08:00:00"/>
    <d v="1899-12-30T15:00:00"/>
    <n v="7"/>
    <s v="7hr"/>
    <n v="971"/>
    <n v="0.03"/>
    <n v="0.46100000000000002"/>
    <n v="0.40699999999999997"/>
    <n v="8.8999999999999996E-2"/>
    <n v="1.3000000000000123E-2"/>
    <n v="418"/>
    <n v="415"/>
    <n v="398"/>
    <n v="0.443"/>
    <n v="833"/>
    <n v="1231"/>
  </r>
  <r>
    <x v="0"/>
    <s v="M070"/>
    <s v="333 West 17th Street"/>
    <x v="0"/>
    <s v="NY"/>
    <x v="81"/>
    <n v="40.742100000000001"/>
    <n v="-74.002070000000003"/>
    <s v="212-691-6119"/>
    <d v="1899-12-30T08:00:00"/>
    <d v="1899-12-30T14:50:00"/>
    <n v="6.8333333333333339"/>
    <s v="6hr 50min"/>
    <n v="587"/>
    <n v="0.46"/>
    <n v="0.06"/>
    <n v="0.155"/>
    <n v="0.27600000000000002"/>
    <n v="4.8999999999999932E-2"/>
    <n v="595"/>
    <n v="550"/>
    <n v="555"/>
    <n v="0.79800000000000004"/>
    <n v="1145"/>
    <n v="1700"/>
  </r>
  <r>
    <x v="0"/>
    <s v="M070"/>
    <s v="333 West 17th Street"/>
    <x v="0"/>
    <s v="NY"/>
    <x v="81"/>
    <n v="40.742100000000001"/>
    <n v="-74.002070000000003"/>
    <s v="212-675-6206"/>
    <d v="1899-12-30T08:15:00"/>
    <d v="1899-12-30T14:45:00"/>
    <n v="6.5000000000000009"/>
    <s v="6hr 30min"/>
    <n v="471"/>
    <n v="0.121"/>
    <n v="0.127"/>
    <n v="0.39700000000000002"/>
    <n v="0.34200000000000003"/>
    <n v="1.2999999999999901E-2"/>
    <n v="560"/>
    <n v="530"/>
    <n v="522"/>
    <n v="0.9"/>
    <n v="1090"/>
    <n v="1612"/>
  </r>
  <r>
    <x v="0"/>
    <s v="M615"/>
    <s v="131 Avenue of the Americas"/>
    <x v="0"/>
    <s v="NY"/>
    <x v="52"/>
    <n v="40.724350000000001"/>
    <n v="-74.004760000000005"/>
    <s v="917-237-7300"/>
    <d v="1899-12-30T09:00:00"/>
    <d v="1899-12-30T16:00:00"/>
    <n v="6.9999999999999991"/>
    <s v="7hr"/>
    <n v="442"/>
    <n v="0.28699999999999998"/>
    <n v="0.19900000000000001"/>
    <n v="0.39800000000000002"/>
    <n v="8.5999999999999993E-2"/>
    <n v="3.0000000000000027E-2"/>
    <n v="518"/>
    <n v="515"/>
    <n v="503"/>
    <n v="0.96"/>
    <n v="1033"/>
    <n v="1536"/>
  </r>
  <r>
    <x v="0"/>
    <s v="M445"/>
    <s v="350 Grand Street"/>
    <x v="0"/>
    <s v="NY"/>
    <x v="22"/>
    <n v="40.71687"/>
    <n v="-73.989530000000002"/>
    <s v="212-475-4148"/>
    <d v="1899-12-30T08:40:00"/>
    <d v="1899-12-30T14:56:00"/>
    <n v="6.2666666666666675"/>
    <s v="6hr 16min"/>
    <n v="441"/>
    <n v="3.9E-2"/>
    <n v="0.308"/>
    <n v="0.56899999999999995"/>
    <n v="5.8999999999999997E-2"/>
    <n v="2.5000000000000133E-2"/>
    <n v="381"/>
    <n v="396"/>
    <n v="372"/>
    <n v="0.73699999999999999"/>
    <n v="777"/>
    <n v="1149"/>
  </r>
  <r>
    <x v="4"/>
    <s v="R435"/>
    <s v="465 New Dorp Lane"/>
    <x v="9"/>
    <s v="NY"/>
    <x v="100"/>
    <n v="40.569180000000003"/>
    <n v="-74.107299999999995"/>
    <s v="718-667-8686"/>
    <d v="1899-12-30T08:05:00"/>
    <d v="1899-12-30T15:10:00"/>
    <n v="7.0833333333333321"/>
    <s v="7hr 5min"/>
    <n v="2791"/>
    <n v="0.51800000000000002"/>
    <n v="0.121"/>
    <n v="0.27800000000000002"/>
    <n v="7.4999999999999997E-2"/>
    <n v="8.0000000000000071E-3"/>
    <n v="454"/>
    <n v="446"/>
    <n v="444"/>
    <n v="0.63700000000000001"/>
    <n v="900"/>
    <n v="1344"/>
  </r>
  <r>
    <x v="0"/>
    <s v="M022"/>
    <s v="111 Columbia Street"/>
    <x v="0"/>
    <s v="NY"/>
    <x v="22"/>
    <n v="40.718730000000001"/>
    <n v="-73.979429999999994"/>
    <s v="212-677-5190"/>
    <d v="1899-12-30T08:15:00"/>
    <d v="1899-12-30T16:00:00"/>
    <n v="7.7499999999999991"/>
    <s v="7hr 45min"/>
    <n v="1735"/>
    <n v="0.28599999999999998"/>
    <n v="0.13300000000000001"/>
    <n v="0.18"/>
    <n v="0.38500000000000001"/>
    <n v="1.6000000000000014E-2"/>
    <n v="657"/>
    <n v="601"/>
    <n v="601"/>
    <n v="0.91"/>
    <n v="1258"/>
    <n v="1859"/>
  </r>
  <r>
    <x v="3"/>
    <s v="X790"/>
    <s v="730 Concourse Village West"/>
    <x v="3"/>
    <s v="NY"/>
    <x v="13"/>
    <n v="40.822780000000002"/>
    <n v="-73.923519999999996"/>
    <s v="718-292-4150"/>
    <d v="1899-12-30T08:30:00"/>
    <d v="1899-12-30T15:30:00"/>
    <n v="7"/>
    <s v="7hr"/>
    <n v="475"/>
    <n v="4.0000000000000001E-3"/>
    <n v="0.314"/>
    <n v="0.67600000000000005"/>
    <n v="4.0000000000000001E-3"/>
    <n v="2.0000000000000018E-3"/>
    <n v="390"/>
    <n v="398"/>
    <n v="376"/>
    <n v="0.30399999999999999"/>
    <n v="788"/>
    <n v="1164"/>
  </r>
  <r>
    <x v="1"/>
    <s v="K445"/>
    <s v="1601 80th Street"/>
    <x v="1"/>
    <s v="NY"/>
    <x v="47"/>
    <n v="40.613419999999998"/>
    <n v="-74.003649999999993"/>
    <s v="718-232-2500"/>
    <d v="1899-12-30T08:00:00"/>
    <d v="1899-12-30T15:00:00"/>
    <n v="7"/>
    <s v="7hr"/>
    <n v="3480"/>
    <n v="0.27600000000000002"/>
    <n v="0.04"/>
    <n v="0.28999999999999998"/>
    <n v="0.38600000000000001"/>
    <n v="8.0000000000000071E-3"/>
    <n v="488"/>
    <n v="422"/>
    <n v="417"/>
    <n v="0.63200000000000001"/>
    <n v="910"/>
    <n v="1327"/>
  </r>
  <r>
    <x v="3"/>
    <s v="X362"/>
    <s v="921 East 228th Street"/>
    <x v="3"/>
    <s v="NY"/>
    <x v="9"/>
    <n v="40.887920000000001"/>
    <n v="-73.852869999999996"/>
    <s v="718-696-3800"/>
    <d v="1899-12-30T08:00:00"/>
    <d v="1899-12-30T15:00:00"/>
    <n v="7"/>
    <s v="7hr"/>
    <n v="408"/>
    <n v="7.5999999999999998E-2"/>
    <n v="9.2999999999999999E-2"/>
    <n v="0.66200000000000003"/>
    <n v="0.13700000000000001"/>
    <n v="3.2000000000000028E-2"/>
    <n v="407"/>
    <n v="363"/>
    <n v="358"/>
    <n v="0.93"/>
    <n v="770"/>
    <n v="1128"/>
  </r>
  <r>
    <x v="2"/>
    <s v="Q450"/>
    <s v="28-01 41st Avenue"/>
    <x v="2"/>
    <s v="NY"/>
    <x v="3"/>
    <n v="40.751379999999997"/>
    <n v="-73.937449999999998"/>
    <s v="718-937-6005"/>
    <d v="1899-12-30T08:00:00"/>
    <d v="1899-12-30T15:00:00"/>
    <n v="7"/>
    <s v="7hr"/>
    <n v="993"/>
    <n v="6.2E-2"/>
    <n v="2.4E-2"/>
    <n v="0.54600000000000004"/>
    <n v="0.36699999999999999"/>
    <n v="1.0000000000000009E-3"/>
    <n v="490"/>
    <n v="374"/>
    <n v="381"/>
    <n v="0.47099999999999997"/>
    <n v="864"/>
    <n v="1245"/>
  </r>
  <r>
    <x v="2"/>
    <s v="Q455"/>
    <s v="48-01 90th Street"/>
    <x v="12"/>
    <s v="NY"/>
    <x v="55"/>
    <n v="40.741210000000002"/>
    <n v="-73.87473"/>
    <s v="718-595-8400"/>
    <d v="1899-12-30T08:00:00"/>
    <d v="1899-12-30T15:30:00"/>
    <n v="7.5000000000000018"/>
    <s v="7hr 30min"/>
    <n v="1921"/>
    <n v="4.2999999999999997E-2"/>
    <n v="8.3000000000000004E-2"/>
    <n v="0.61399999999999999"/>
    <n v="0.24"/>
    <n v="2.0000000000000018E-2"/>
    <n v="434"/>
    <n v="401"/>
    <n v="389"/>
    <n v="0.39100000000000001"/>
    <n v="835"/>
    <n v="1224"/>
  </r>
  <r>
    <x v="1"/>
    <s v="K450"/>
    <s v="850 Grand Street"/>
    <x v="1"/>
    <s v="NY"/>
    <x v="45"/>
    <n v="40.711959999999998"/>
    <n v="-73.940430000000006"/>
    <s v="718-387-0228"/>
    <d v="1899-12-30T08:00:00"/>
    <d v="1899-12-30T14:45:00"/>
    <n v="6.7500000000000018"/>
    <s v="6hr 45min"/>
    <n v="1098"/>
    <n v="8.0000000000000002E-3"/>
    <n v="0.35099999999999998"/>
    <n v="0.626"/>
    <n v="0.01"/>
    <n v="5.0000000000000044E-3"/>
    <n v="380"/>
    <n v="377"/>
    <n v="384"/>
    <n v="0.44900000000000001"/>
    <n v="757"/>
    <n v="1141"/>
  </r>
  <r>
    <x v="3"/>
    <s v="X450"/>
    <s v="1980 Lafayette Avenue"/>
    <x v="3"/>
    <s v="NY"/>
    <x v="14"/>
    <n v="40.822299999999998"/>
    <n v="-73.855959999999996"/>
    <s v="718-824-1682"/>
    <d v="1899-12-30T08:00:00"/>
    <d v="1899-12-30T15:50:00"/>
    <n v="7.8333333333333339"/>
    <s v="7hr 50min"/>
    <n v="315"/>
    <n v="1.2999999999999999E-2"/>
    <n v="0.26"/>
    <n v="0.67600000000000005"/>
    <n v="4.3999999999999997E-2"/>
    <n v="6.9999999999998952E-3"/>
    <n v="394"/>
    <n v="384"/>
    <n v="383"/>
    <n v="0.442"/>
    <n v="778"/>
    <n v="1161"/>
  </r>
  <r>
    <x v="0"/>
    <s v="M131"/>
    <s v="100 Hester Street"/>
    <x v="0"/>
    <s v="NY"/>
    <x v="22"/>
    <n v="40.716410000000003"/>
    <n v="-73.992679999999993"/>
    <s v="212-334-4663"/>
    <d v="1899-12-30T09:00:00"/>
    <d v="1899-12-30T15:15:00"/>
    <n v="6.2499999999999991"/>
    <s v="6hr 15min"/>
    <n v="423"/>
    <n v="1.9E-2"/>
    <n v="0.28100000000000003"/>
    <n v="0.45400000000000001"/>
    <n v="0.13700000000000001"/>
    <n v="0.10899999999999999"/>
    <n v="430"/>
    <n v="435"/>
    <n v="427"/>
    <n v="0.878"/>
    <n v="865"/>
    <n v="1292"/>
  </r>
  <r>
    <x v="2"/>
    <s v="Q744"/>
    <s v="45-10 94th Street"/>
    <x v="12"/>
    <s v="NY"/>
    <x v="55"/>
    <n v="40.743299999999998"/>
    <n v="-73.870570000000001"/>
    <s v="718-271-3602"/>
    <d v="1899-12-30T08:30:00"/>
    <d v="1899-12-30T15:15:00"/>
    <n v="6.7499999999999982"/>
    <s v="6hr 45min"/>
    <n v="378"/>
    <n v="0"/>
    <n v="0"/>
    <n v="0.997"/>
    <n v="3.0000000000000001E-3"/>
    <n v="0"/>
    <n v="340"/>
    <n v="320"/>
    <n v="318"/>
    <n v="0.31900000000000001"/>
    <n v="660"/>
    <n v="978"/>
  </r>
  <r>
    <x v="3"/>
    <s v="X420"/>
    <s v="1300 Boynton Avenue"/>
    <x v="3"/>
    <s v="NY"/>
    <x v="53"/>
    <n v="40.83137"/>
    <n v="-73.878820000000005"/>
    <s v="718-991-7238"/>
    <d v="1899-12-30T08:30:00"/>
    <d v="1899-12-30T17:30:00"/>
    <n v="8.9999999999999982"/>
    <s v="9hr"/>
    <n v="428"/>
    <n v="0"/>
    <n v="0"/>
    <n v="1"/>
    <n v="0"/>
    <n v="0"/>
    <n v="317"/>
    <n v="315"/>
    <n v="292"/>
    <n v="0.65600000000000003"/>
    <n v="632"/>
    <n v="924"/>
  </r>
  <r>
    <x v="0"/>
    <s v="M495"/>
    <s v="230 East 105th Street"/>
    <x v="0"/>
    <s v="NY"/>
    <x v="50"/>
    <n v="40.790559999999999"/>
    <n v="-73.944450000000003"/>
    <s v="212-831-1517"/>
    <d v="1899-12-30T08:45:00"/>
    <d v="1899-12-30T15:15:00"/>
    <n v="6.5"/>
    <s v="6hr 30min"/>
    <n v="413"/>
    <n v="1.7000000000000001E-2"/>
    <n v="0.27600000000000002"/>
    <n v="0.63700000000000001"/>
    <n v="4.8000000000000001E-2"/>
    <n v="2.1999999999999909E-2"/>
    <n v="429"/>
    <n v="433"/>
    <n v="435"/>
    <n v="0.89600000000000002"/>
    <n v="862"/>
    <n v="1297"/>
  </r>
  <r>
    <x v="1"/>
    <s v="K460"/>
    <s v="237 7th Avenue"/>
    <x v="1"/>
    <s v="NY"/>
    <x v="96"/>
    <n v="40.669600000000003"/>
    <n v="-73.979259999999996"/>
    <s v="718-832-4300"/>
    <d v="1899-12-30T08:15:00"/>
    <d v="1899-12-30T15:15:00"/>
    <n v="6.9999999999999991"/>
    <s v="7hr"/>
    <n v="423"/>
    <n v="3.5999999999999997E-2"/>
    <n v="0.46400000000000002"/>
    <n v="0.36499999999999999"/>
    <n v="7.9000000000000001E-2"/>
    <n v="5.600000000000005E-2"/>
    <n v="405"/>
    <n v="377"/>
    <n v="395"/>
    <n v="0.59599999999999997"/>
    <n v="782"/>
    <n v="1177"/>
  </r>
  <r>
    <x v="2"/>
    <s v="Q192"/>
    <s v="109-89 204th Street"/>
    <x v="22"/>
    <s v="NY"/>
    <x v="101"/>
    <n v="40.706389999999999"/>
    <n v="-73.753529999999998"/>
    <s v="718-454-4957"/>
    <d v="1899-12-30T08:00:00"/>
    <d v="1899-12-30T15:07:00"/>
    <n v="7.1166666666666671"/>
    <s v="7hr 7min"/>
    <n v="599"/>
    <n v="1.2999999999999999E-2"/>
    <n v="0.89700000000000002"/>
    <n v="5.7000000000000002E-2"/>
    <n v="2.8000000000000001E-2"/>
    <n v="4.9999999999998934E-3"/>
    <n v="405"/>
    <n v="427"/>
    <n v="409"/>
    <n v="0.72399999999999998"/>
    <n v="832"/>
    <n v="1241"/>
  </r>
  <r>
    <x v="1"/>
    <s v="K625"/>
    <s v="150 Albany Avenue"/>
    <x v="1"/>
    <s v="NY"/>
    <x v="7"/>
    <n v="40.675400000000003"/>
    <n v="-73.938879999999997"/>
    <s v="718-221-1593"/>
    <d v="1899-12-30T08:15:00"/>
    <d v="1899-12-30T16:30:00"/>
    <n v="8.25"/>
    <s v="8hr 15min"/>
    <n v="438"/>
    <n v="7.0000000000000001E-3"/>
    <n v="0.85599999999999998"/>
    <n v="9.0999999999999998E-2"/>
    <n v="0.03"/>
    <n v="1.6000000000000014E-2"/>
    <n v="446"/>
    <n v="442"/>
    <n v="410"/>
    <n v="0.69399999999999995"/>
    <n v="888"/>
    <n v="1298"/>
  </r>
  <r>
    <x v="3"/>
    <s v="X099"/>
    <s v="1180 Rev JA Polite Avenue"/>
    <x v="3"/>
    <s v="NY"/>
    <x v="21"/>
    <n v="40.825229999999998"/>
    <n v="-73.893950000000004"/>
    <s v="718-991-1855"/>
    <d v="1899-12-30T08:45:00"/>
    <d v="1899-12-30T15:15:00"/>
    <n v="6.5"/>
    <s v="6hr 30min"/>
    <n v="170"/>
    <n v="1.7999999999999999E-2"/>
    <n v="0.441"/>
    <n v="0.52400000000000002"/>
    <n v="6.0000000000000001E-3"/>
    <n v="1.0999999999999899E-2"/>
    <n v="366"/>
    <n v="362"/>
    <n v="365"/>
    <n v="0.27100000000000002"/>
    <n v="728"/>
    <n v="1093"/>
  </r>
  <r>
    <x v="3"/>
    <s v="X415"/>
    <s v="925 Astor Avenue"/>
    <x v="3"/>
    <s v="NY"/>
    <x v="17"/>
    <n v="40.859699999999997"/>
    <n v="-73.860740000000007"/>
    <s v="718-944-3601"/>
    <d v="1899-12-30T08:15:00"/>
    <d v="1899-12-30T15:45:00"/>
    <n v="7.5"/>
    <s v="7hr 30min"/>
    <n v="489"/>
    <n v="6.5000000000000002E-2"/>
    <n v="0.35599999999999998"/>
    <n v="0.48899999999999999"/>
    <n v="5.5E-2"/>
    <n v="3.5000000000000031E-2"/>
    <n v="420"/>
    <n v="433"/>
    <n v="425"/>
    <n v="0.77"/>
    <n v="853"/>
    <n v="1278"/>
  </r>
  <r>
    <x v="1"/>
    <s v="K435"/>
    <s v="400 Pennsylvania Avenue"/>
    <x v="1"/>
    <s v="NY"/>
    <x v="59"/>
    <n v="40.667549999999999"/>
    <n v="-73.894800000000004"/>
    <s v="718-922-0762"/>
    <d v="1899-12-30T08:05:00"/>
    <d v="1899-12-30T15:00:00"/>
    <n v="6.9166666666666661"/>
    <s v="6hr 55min"/>
    <n v="406"/>
    <n v="5.0000000000000001E-3"/>
    <n v="0.80800000000000005"/>
    <n v="0.182"/>
    <n v="2E-3"/>
    <n v="2.9999999999998916E-3"/>
    <n v="375"/>
    <n v="393"/>
    <n v="394"/>
    <n v="0.39800000000000002"/>
    <n v="768"/>
    <n v="1162"/>
  </r>
  <r>
    <x v="4"/>
    <s v="R445"/>
    <s v="85 St Josephs Avenue"/>
    <x v="9"/>
    <s v="NY"/>
    <x v="102"/>
    <n v="40.633839999999999"/>
    <n v="-74.142110000000002"/>
    <s v="718-420-2100"/>
    <d v="1899-12-30T08:00:00"/>
    <d v="1899-12-30T14:45:00"/>
    <n v="6.7500000000000018"/>
    <s v="6hr 45min"/>
    <n v="1628"/>
    <n v="0.217"/>
    <n v="0.27900000000000003"/>
    <n v="0.42799999999999999"/>
    <n v="7.0000000000000007E-2"/>
    <n v="6.0000000000000053E-3"/>
    <n v="432"/>
    <n v="427"/>
    <n v="425"/>
    <n v="0.44600000000000001"/>
    <n v="859"/>
    <n v="1284"/>
  </r>
  <r>
    <x v="2"/>
    <s v="Q420"/>
    <s v="143-10 Springfield Boulevard"/>
    <x v="14"/>
    <s v="NY"/>
    <x v="64"/>
    <n v="40.668230000000001"/>
    <n v="-73.756839999999997"/>
    <s v="718-949-8405"/>
    <d v="1899-12-30T08:00:00"/>
    <d v="1899-12-30T15:05:00"/>
    <n v="7.0833333333333339"/>
    <s v="7hr 5min"/>
    <n v="552"/>
    <n v="2.4E-2"/>
    <n v="0.81"/>
    <n v="8.4000000000000005E-2"/>
    <n v="4.2000000000000003E-2"/>
    <n v="3.9999999999999925E-2"/>
    <n v="398"/>
    <n v="410"/>
    <n v="393"/>
    <n v="0.69499999999999995"/>
    <n v="808"/>
    <n v="1201"/>
  </r>
  <r>
    <x v="0"/>
    <s v="M017"/>
    <s v="328 West 48th Street"/>
    <x v="0"/>
    <s v="NY"/>
    <x v="86"/>
    <n v="40.761429999999997"/>
    <n v="-73.988020000000006"/>
    <s v="212-247-8652"/>
    <d v="1899-12-30T08:15:00"/>
    <d v="1899-12-30T15:30:00"/>
    <n v="7.2500000000000009"/>
    <s v="7hr 15min"/>
    <n v="536"/>
    <n v="0.42899999999999999"/>
    <n v="0.26200000000000001"/>
    <n v="0.223"/>
    <n v="2.5000000000000001E-2"/>
    <n v="6.0999999999999943E-2"/>
    <n v="496"/>
    <n v="520"/>
    <n v="516"/>
    <n v="0.72199999999999998"/>
    <n v="1016"/>
    <n v="1532"/>
  </r>
  <r>
    <x v="2"/>
    <s v="Q470"/>
    <s v="167-01 Gothic Drive"/>
    <x v="5"/>
    <s v="NY"/>
    <x v="78"/>
    <n v="40.71358"/>
    <n v="-73.796520000000001"/>
    <s v="718-658-4016"/>
    <d v="1899-12-30T08:15:00"/>
    <d v="1899-12-30T15:00:00"/>
    <n v="6.75"/>
    <s v="6hr 45min"/>
    <n v="661"/>
    <n v="4.1000000000000002E-2"/>
    <n v="0.53400000000000003"/>
    <n v="0.161"/>
    <n v="0.248"/>
    <n v="1.5999999999999903E-2"/>
    <n v="455"/>
    <n v="439"/>
    <n v="441"/>
    <n v="0.748"/>
    <n v="894"/>
    <n v="1335"/>
  </r>
  <r>
    <x v="2"/>
    <s v="Q695"/>
    <s v="160-20 Goethals Avenue"/>
    <x v="5"/>
    <s v="NY"/>
    <x v="78"/>
    <n v="40.718809999999998"/>
    <n v="-73.8065"/>
    <s v="718-969-3155"/>
    <d v="1899-12-30T08:00:00"/>
    <d v="1899-12-30T14:30:00"/>
    <n v="6.5"/>
    <s v="6hr 30min"/>
    <n v="779"/>
    <n v="2.9000000000000001E-2"/>
    <n v="0.38200000000000001"/>
    <n v="0.14199999999999999"/>
    <n v="0.433"/>
    <n v="1.4000000000000012E-2"/>
    <n v="524"/>
    <n v="511"/>
    <n v="514"/>
    <n v="0.92500000000000004"/>
    <n v="1035"/>
    <n v="1549"/>
  </r>
  <r>
    <x v="2"/>
    <s v="Q465"/>
    <s v="8-21 Bay 25th Street"/>
    <x v="4"/>
    <s v="NY"/>
    <x v="12"/>
    <n v="40.601990000000001"/>
    <n v="-73.762829999999994"/>
    <s v="718-868-2978"/>
    <d v="1899-12-30T07:45:00"/>
    <d v="1899-12-30T16:10:00"/>
    <n v="8.4166666666666679"/>
    <s v="8hr 25min"/>
    <n v="381"/>
    <n v="2.1000000000000001E-2"/>
    <n v="0.49099999999999999"/>
    <n v="0.436"/>
    <n v="4.2000000000000003E-2"/>
    <n v="1.0000000000000009E-2"/>
    <n v="372"/>
    <n v="362"/>
    <n v="352"/>
    <n v="0.44600000000000001"/>
    <n v="734"/>
    <n v="1086"/>
  </r>
  <r>
    <x v="2"/>
    <s v="Q774"/>
    <s v="94-50 159th Street"/>
    <x v="5"/>
    <s v="NY"/>
    <x v="103"/>
    <n v="40.701000000000001"/>
    <n v="-73.798150000000007"/>
    <s v="718-657-3181"/>
    <d v="1899-12-30T08:00:00"/>
    <d v="1899-12-30T15:18:00"/>
    <n v="7.2999999999999989"/>
    <s v="7hr 18min"/>
    <n v="426"/>
    <n v="6.0999999999999999E-2"/>
    <n v="7.0000000000000007E-2"/>
    <n v="0.106"/>
    <n v="0.754"/>
    <n v="9.000000000000008E-3"/>
    <n v="701"/>
    <n v="621"/>
    <n v="625"/>
    <n v="0.97899999999999998"/>
    <n v="1322"/>
    <n v="1947"/>
  </r>
  <r>
    <x v="2"/>
    <s v="Q566"/>
    <s v="74-20 Commonwealth Boulevard"/>
    <x v="23"/>
    <s v="NY"/>
    <x v="104"/>
    <n v="40.744900000000001"/>
    <n v="-73.726910000000004"/>
    <s v="718-736-7100"/>
    <d v="1899-12-30T08:30:00"/>
    <d v="1899-12-30T15:30:00"/>
    <n v="7"/>
    <s v="7hr"/>
    <n v="1120"/>
    <n v="8.4000000000000005E-2"/>
    <n v="0.48099999999999998"/>
    <n v="0.17499999999999999"/>
    <n v="0.248"/>
    <n v="1.2000000000000011E-2"/>
    <n v="453"/>
    <n v="434"/>
    <n v="439"/>
    <n v="0.72399999999999998"/>
    <n v="887"/>
    <n v="1326"/>
  </r>
  <r>
    <x v="2"/>
    <s v="Q686"/>
    <s v="91-30 Metropolitan Avenue"/>
    <x v="15"/>
    <s v="NY"/>
    <x v="66"/>
    <n v="40.710439999999998"/>
    <n v="-73.850629999999995"/>
    <s v="718-286-3600"/>
    <d v="1899-12-30T08:00:00"/>
    <d v="1899-12-30T14:50:00"/>
    <n v="6.8333333333333339"/>
    <s v="6hr 50min"/>
    <n v="1035"/>
    <n v="0.35699999999999998"/>
    <n v="4.2000000000000003E-2"/>
    <n v="0.46899999999999997"/>
    <n v="0.11"/>
    <n v="2.2000000000000131E-2"/>
    <n v="460"/>
    <n v="448"/>
    <n v="449"/>
    <n v="0.76400000000000001"/>
    <n v="908"/>
    <n v="1357"/>
  </r>
  <r>
    <x v="2"/>
    <s v="Q420"/>
    <s v="143-10 Springfield Boulevard"/>
    <x v="14"/>
    <s v="NY"/>
    <x v="64"/>
    <n v="40.668230000000001"/>
    <n v="-73.756839999999997"/>
    <s v="718-712-2304"/>
    <d v="1899-12-30T08:10:00"/>
    <d v="1899-12-30T14:57:00"/>
    <n v="6.7833333333333332"/>
    <s v="6hr 47min"/>
    <n v="492"/>
    <n v="0.01"/>
    <n v="0.80700000000000005"/>
    <n v="9.0999999999999998E-2"/>
    <n v="4.2999999999999997E-2"/>
    <n v="4.8999999999999932E-2"/>
    <n v="423"/>
    <n v="422"/>
    <n v="403"/>
    <n v="0.83699999999999997"/>
    <n v="845"/>
    <n v="1248"/>
  </r>
  <r>
    <x v="2"/>
    <s v="Q168"/>
    <s v="158-40 76th Road"/>
    <x v="16"/>
    <s v="NY"/>
    <x v="105"/>
    <n v="40.724519999999998"/>
    <n v="-73.809430000000006"/>
    <s v="718-380-6929"/>
    <d v="1899-12-30T08:38:00"/>
    <d v="1899-12-30T14:57:00"/>
    <n v="6.3166666666666664"/>
    <s v="6hr 19min"/>
    <n v="557"/>
    <n v="0.192"/>
    <n v="0.19500000000000001"/>
    <n v="0.218"/>
    <n v="0.36199999999999999"/>
    <n v="3.3000000000000029E-2"/>
    <n v="516"/>
    <n v="493"/>
    <n v="486"/>
    <n v="0.88200000000000001"/>
    <n v="1009"/>
    <n v="1495"/>
  </r>
  <r>
    <x v="2"/>
    <s v="Q600"/>
    <s v="37-02 47th Avenue"/>
    <x v="2"/>
    <s v="NY"/>
    <x v="3"/>
    <n v="40.742190000000001"/>
    <n v="-73.928240000000002"/>
    <s v="718-937-3010"/>
    <d v="1899-12-30T08:00:00"/>
    <d v="1899-12-30T16:30:00"/>
    <n v="8.5"/>
    <s v="8hr 30min"/>
    <n v="1553"/>
    <n v="7.2999999999999995E-2"/>
    <n v="5.8000000000000003E-2"/>
    <n v="0.746"/>
    <n v="0.121"/>
    <n v="2.0000000000000018E-3"/>
    <n v="467"/>
    <n v="436"/>
    <n v="432"/>
    <n v="0.53400000000000003"/>
    <n v="903"/>
    <n v="1335"/>
  </r>
  <r>
    <x v="1"/>
    <s v="K303"/>
    <s v="521 West Avenue"/>
    <x v="1"/>
    <s v="NY"/>
    <x v="106"/>
    <n v="40.582120000000003"/>
    <n v="-73.972890000000007"/>
    <s v="718-265-0329"/>
    <d v="1899-12-30T08:00:00"/>
    <d v="1899-12-30T15:15:00"/>
    <n v="7.25"/>
    <s v="7hr 15min"/>
    <n v="560"/>
    <n v="0.436"/>
    <n v="0.22500000000000001"/>
    <n v="0.223"/>
    <n v="0.10199999999999999"/>
    <n v="1.4000000000000012E-2"/>
    <n v="436"/>
    <n v="430"/>
    <n v="421"/>
    <n v="0.68400000000000005"/>
    <n v="866"/>
    <n v="1287"/>
  </r>
  <r>
    <x v="4"/>
    <s v="R600"/>
    <s v="290 St Marks Place"/>
    <x v="9"/>
    <s v="NY"/>
    <x v="58"/>
    <n v="40.642740000000003"/>
    <n v="-74.078710000000001"/>
    <s v="718-420-2600"/>
    <d v="1899-12-30T08:00:00"/>
    <d v="1899-12-30T15:00:00"/>
    <n v="7"/>
    <s v="7hr"/>
    <n v="624"/>
    <n v="0.19700000000000001"/>
    <n v="0.308"/>
    <n v="0.42499999999999999"/>
    <n v="4.8000000000000001E-2"/>
    <n v="2.200000000000002E-2"/>
    <n v="420"/>
    <n v="429"/>
    <n v="409"/>
    <n v="0.38"/>
    <n v="849"/>
    <n v="1258"/>
  </r>
  <r>
    <x v="3"/>
    <s v="X405"/>
    <s v="3000 East Tremont Avenue"/>
    <x v="3"/>
    <s v="NY"/>
    <x v="76"/>
    <n v="40.840510000000002"/>
    <n v="-73.838120000000004"/>
    <s v="718-430-6390"/>
    <d v="1899-12-30T08:15:00"/>
    <d v="1899-12-30T15:00:00"/>
    <n v="6.75"/>
    <s v="6hr 45min"/>
    <n v="444"/>
    <n v="7.1999999999999995E-2"/>
    <n v="0.27900000000000003"/>
    <n v="0.61"/>
    <n v="3.2000000000000001E-2"/>
    <n v="6.9999999999998952E-3"/>
    <n v="390"/>
    <n v="411"/>
    <n v="393"/>
    <n v="0.52300000000000002"/>
    <n v="801"/>
    <n v="1194"/>
  </r>
  <r>
    <x v="0"/>
    <s v="M896"/>
    <s v="123 West 43rd Street"/>
    <x v="0"/>
    <s v="NY"/>
    <x v="86"/>
    <n v="40.755940000000002"/>
    <n v="-73.984570000000005"/>
    <s v="212-382-1875"/>
    <d v="1899-12-30T08:15:00"/>
    <d v="1899-12-30T15:30:00"/>
    <n v="7.2500000000000009"/>
    <s v="7hr 15min"/>
    <n v="246"/>
    <n v="8.5000000000000006E-2"/>
    <n v="0.374"/>
    <n v="0.504"/>
    <n v="1.6E-2"/>
    <n v="2.0999999999999908E-2"/>
    <n v="425"/>
    <n v="451"/>
    <n v="458"/>
    <n v="0.89500000000000002"/>
    <n v="876"/>
    <n v="1334"/>
  </r>
  <r>
    <x v="0"/>
    <s v="M282"/>
    <s v="26 Broadway"/>
    <x v="0"/>
    <s v="NY"/>
    <x v="97"/>
    <n v="40.70523"/>
    <n v="-74.013319999999993"/>
    <s v="646-826-8174"/>
    <d v="1899-12-30T08:30:00"/>
    <d v="1899-12-30T15:20:00"/>
    <n v="6.8333333333333321"/>
    <s v="6hr 50min"/>
    <n v="566"/>
    <n v="2.7E-2"/>
    <n v="0.311"/>
    <n v="0.58799999999999997"/>
    <n v="6.2E-2"/>
    <n v="1.2000000000000011E-2"/>
    <n v="411"/>
    <n v="415"/>
    <n v="409"/>
    <n v="0.6"/>
    <n v="826"/>
    <n v="1235"/>
  </r>
  <r>
    <x v="2"/>
    <s v="Q475"/>
    <s v="89-30 114th Street"/>
    <x v="24"/>
    <s v="NY"/>
    <x v="107"/>
    <n v="40.695650000000001"/>
    <n v="-73.833579999999998"/>
    <s v="718-846-3335"/>
    <d v="1899-12-30T08:00:00"/>
    <d v="1899-12-30T15:00:00"/>
    <n v="7"/>
    <s v="7hr"/>
    <n v="2175"/>
    <n v="5.3999999999999999E-2"/>
    <n v="0.13600000000000001"/>
    <n v="0.48199999999999998"/>
    <n v="0.314"/>
    <n v="1.4000000000000012E-2"/>
    <n v="413"/>
    <n v="406"/>
    <n v="399"/>
    <n v="0.379"/>
    <n v="819"/>
    <n v="1218"/>
  </r>
  <r>
    <x v="3"/>
    <s v="X141"/>
    <s v="660 West 237th Street"/>
    <x v="3"/>
    <s v="NY"/>
    <x v="33"/>
    <n v="40.888370000000002"/>
    <n v="-73.914090000000002"/>
    <s v="718-796-8516"/>
    <d v="1899-12-30T08:20:00"/>
    <d v="1899-12-30T14:40:00"/>
    <n v="6.3333333333333348"/>
    <s v="6hr 20min"/>
    <n v="1381"/>
    <n v="0.23699999999999999"/>
    <n v="0.123"/>
    <n v="0.55700000000000005"/>
    <n v="7.6999999999999999E-2"/>
    <n v="6.0000000000000053E-3"/>
    <n v="496"/>
    <n v="485"/>
    <n v="476"/>
    <n v="0.69399999999999995"/>
    <n v="981"/>
    <n v="1457"/>
  </r>
  <r>
    <x v="2"/>
    <s v="Q707"/>
    <s v="75-40 Parsons Boulevard"/>
    <x v="16"/>
    <s v="NY"/>
    <x v="105"/>
    <n v="40.7256"/>
    <n v="-73.810720000000003"/>
    <s v="718-969-5510"/>
    <d v="1899-12-30T08:00:00"/>
    <d v="1899-12-30T14:30:00"/>
    <n v="6.5"/>
    <s v="6hr 30min"/>
    <n v="701"/>
    <n v="0.183"/>
    <n v="0.13"/>
    <n v="0.35499999999999998"/>
    <n v="0.312"/>
    <n v="2.0000000000000018E-2"/>
    <n v="460"/>
    <n v="426"/>
    <n v="423"/>
    <n v="0.67300000000000004"/>
    <n v="886"/>
    <n v="1309"/>
  </r>
  <r>
    <x v="2"/>
    <s v="Q891"/>
    <s v="47-07 30th Place"/>
    <x v="2"/>
    <s v="NY"/>
    <x v="3"/>
    <n v="40.742260000000002"/>
    <n v="-73.936880000000002"/>
    <s v="718-472-5671"/>
    <d v="1899-12-30T08:00:00"/>
    <d v="1899-12-30T15:00:00"/>
    <n v="7"/>
    <s v="7hr"/>
    <n v="610"/>
    <n v="0.109"/>
    <n v="4.9000000000000002E-2"/>
    <n v="0.64300000000000002"/>
    <n v="0.192"/>
    <n v="6.9999999999998952E-3"/>
    <n v="478"/>
    <n v="445"/>
    <n v="445"/>
    <n v="0.71099999999999997"/>
    <n v="923"/>
    <n v="1368"/>
  </r>
  <r>
    <x v="2"/>
    <s v="Q202"/>
    <s v="138-30 Lafayette Street"/>
    <x v="19"/>
    <s v="NY"/>
    <x v="88"/>
    <n v="40.671770000000002"/>
    <n v="-73.844980000000007"/>
    <s v="718-848-8357"/>
    <d v="1899-12-30T07:25:00"/>
    <d v="1899-12-30T14:15:00"/>
    <n v="6.833333333333333"/>
    <s v="6hr 50min"/>
    <n v="602"/>
    <n v="0.17599999999999999"/>
    <n v="7.2999999999999995E-2"/>
    <n v="0.41699999999999998"/>
    <n v="0.29399999999999998"/>
    <n v="4.0000000000000036E-2"/>
    <n v="426"/>
    <n v="435"/>
    <n v="424"/>
    <n v="0.85099999999999998"/>
    <n v="861"/>
    <n v="1285"/>
  </r>
  <r>
    <x v="2"/>
    <s v="Q410"/>
    <s v="100-00 Beach Channel Drive"/>
    <x v="11"/>
    <s v="NY"/>
    <x v="51"/>
    <n v="40.586010000000002"/>
    <n v="-73.823089999999993"/>
    <s v="718-734-3290"/>
    <d v="1899-12-30T08:30:00"/>
    <d v="1899-12-30T16:20:00"/>
    <n v="7.8333333333333339"/>
    <s v="7hr 50min"/>
    <n v="397"/>
    <n v="3.7999999999999999E-2"/>
    <n v="0.52600000000000002"/>
    <n v="0.33500000000000002"/>
    <n v="0.05"/>
    <n v="5.0999999999999934E-2"/>
    <n v="399"/>
    <n v="403"/>
    <n v="405"/>
    <n v="0.46500000000000002"/>
    <n v="802"/>
    <n v="1207"/>
  </r>
  <r>
    <x v="2"/>
    <s v="Q410"/>
    <s v="100-00 Beach Channel Drive"/>
    <x v="11"/>
    <s v="NY"/>
    <x v="51"/>
    <n v="40.586010000000002"/>
    <n v="-73.823089999999993"/>
    <s v="718-734-3280"/>
    <d v="1899-12-30T08:45:00"/>
    <d v="1899-12-30T15:30:00"/>
    <n v="6.7500000000000018"/>
    <s v="6hr 45min"/>
    <n v="368"/>
    <n v="0.14699999999999999"/>
    <n v="0.46700000000000003"/>
    <n v="0.30199999999999999"/>
    <n v="3.5000000000000003E-2"/>
    <n v="4.9000000000000044E-2"/>
    <n v="357"/>
    <n v="381"/>
    <n v="376"/>
    <n v="0.38500000000000001"/>
    <n v="738"/>
    <n v="1114"/>
  </r>
  <r>
    <x v="2"/>
    <s v="Q180"/>
    <s v="320 Beach 104th Street"/>
    <x v="11"/>
    <s v="NY"/>
    <x v="51"/>
    <n v="40.584130000000002"/>
    <n v="-73.825680000000006"/>
    <s v="718-474-6918"/>
    <d v="1899-12-30T08:45:00"/>
    <d v="1899-12-30T15:00:00"/>
    <n v="6.25"/>
    <s v="6hr 15min"/>
    <n v="1302"/>
    <n v="0.34699999999999998"/>
    <n v="0.22700000000000001"/>
    <n v="0.19600000000000001"/>
    <n v="0.214"/>
    <n v="1.6000000000000014E-2"/>
    <n v="588"/>
    <n v="560"/>
    <n v="568"/>
    <n v="0.99199999999999999"/>
    <n v="1148"/>
    <n v="1716"/>
  </r>
  <r>
    <x v="1"/>
    <s v="K218"/>
    <s v="370 Fountain Avenue"/>
    <x v="1"/>
    <s v="NY"/>
    <x v="11"/>
    <n v="40.670679999999997"/>
    <n v="-73.874219999999994"/>
    <s v="718-277-1069"/>
    <d v="1899-12-30T08:00:00"/>
    <d v="1899-12-30T15:00:00"/>
    <n v="7"/>
    <s v="7hr"/>
    <n v="308"/>
    <n v="4.2000000000000003E-2"/>
    <n v="0.60699999999999998"/>
    <n v="0.26"/>
    <n v="7.8E-2"/>
    <n v="1.3000000000000012E-2"/>
    <n v="387"/>
    <n v="391"/>
    <n v="383"/>
    <n v="0.52800000000000002"/>
    <n v="778"/>
    <n v="1161"/>
  </r>
  <r>
    <x v="1"/>
    <s v="K470"/>
    <s v="600 Kingston Avenue"/>
    <x v="1"/>
    <s v="NY"/>
    <x v="16"/>
    <n v="40.659520000000001"/>
    <n v="-73.942549999999997"/>
    <s v="718-771-4865"/>
    <d v="1899-12-30T08:00:00"/>
    <d v="1899-12-30T14:50:00"/>
    <n v="6.8333333333333339"/>
    <s v="6hr 50min"/>
    <n v="319"/>
    <n v="2.3E-2"/>
    <n v="0.876"/>
    <n v="7.3999999999999996E-2"/>
    <n v="8.0000000000000002E-3"/>
    <n v="1.9000000000000017E-2"/>
    <n v="386"/>
    <n v="385"/>
    <n v="390"/>
    <n v="0.53500000000000003"/>
    <n v="771"/>
    <n v="1161"/>
  </r>
  <r>
    <x v="3"/>
    <s v="X400"/>
    <s v="1110 Boston Road"/>
    <x v="3"/>
    <s v="NY"/>
    <x v="31"/>
    <n v="40.827599999999997"/>
    <n v="-73.904480000000007"/>
    <s v="718-860-1385"/>
    <d v="1899-12-30T08:15:00"/>
    <d v="1899-12-30T14:45:00"/>
    <n v="6.5000000000000009"/>
    <s v="6hr 30min"/>
    <n v="421"/>
    <n v="0.01"/>
    <n v="0.26600000000000001"/>
    <n v="0.70799999999999996"/>
    <n v="7.0000000000000001E-3"/>
    <n v="9.000000000000008E-3"/>
    <n v="377"/>
    <n v="385"/>
    <n v="383"/>
    <n v="0.38400000000000001"/>
    <n v="762"/>
    <n v="1145"/>
  </r>
  <r>
    <x v="1"/>
    <s v="K470"/>
    <s v="600 Kingston Avenue"/>
    <x v="1"/>
    <s v="NY"/>
    <x v="16"/>
    <n v="40.659520000000001"/>
    <n v="-73.942549999999997"/>
    <s v="718-771-4793"/>
    <d v="1899-12-30T08:00:00"/>
    <d v="1899-12-30T15:00:00"/>
    <n v="7"/>
    <s v="7hr"/>
    <n v="424"/>
    <n v="0.01"/>
    <n v="0.90700000000000003"/>
    <n v="6.5000000000000002E-2"/>
    <n v="1.4E-2"/>
    <n v="4.0000000000000036E-3"/>
    <n v="398"/>
    <n v="411"/>
    <n v="400"/>
    <n v="0.60799999999999998"/>
    <n v="809"/>
    <n v="1209"/>
  </r>
  <r>
    <x v="1"/>
    <s v="K293"/>
    <s v="284 Baltic Street"/>
    <x v="1"/>
    <s v="NY"/>
    <x v="43"/>
    <n v="40.685450000000003"/>
    <n v="-73.993489999999994"/>
    <s v="718-330-9390"/>
    <d v="1899-12-30T08:30:00"/>
    <d v="1899-12-30T15:15:00"/>
    <n v="6.7499999999999982"/>
    <s v="6hr 45min"/>
    <n v="466"/>
    <n v="9.9000000000000005E-2"/>
    <n v="0.47899999999999998"/>
    <n v="0.36299999999999999"/>
    <n v="4.2000000000000003E-2"/>
    <n v="1.7000000000000015E-2"/>
    <n v="417"/>
    <n v="406"/>
    <n v="394"/>
    <n v="0.65100000000000002"/>
    <n v="823"/>
    <n v="1217"/>
  </r>
  <r>
    <x v="1"/>
    <s v="K450"/>
    <s v="850 Grand Street"/>
    <x v="1"/>
    <s v="NY"/>
    <x v="45"/>
    <n v="40.711959999999998"/>
    <n v="-73.940430000000006"/>
    <s v="718-387-2800"/>
    <d v="1899-12-30T08:00:00"/>
    <d v="1899-12-30T15:30:00"/>
    <n v="7.5000000000000018"/>
    <s v="7hr 30min"/>
    <n v="598"/>
    <n v="1.2999999999999999E-2"/>
    <n v="0.45800000000000002"/>
    <n v="0.5"/>
    <n v="0.01"/>
    <n v="1.8999999999999906E-2"/>
    <n v="393"/>
    <n v="390"/>
    <n v="394"/>
    <n v="0.34799999999999998"/>
    <n v="783"/>
    <n v="1177"/>
  </r>
  <r>
    <x v="0"/>
    <s v="M660"/>
    <s v="127 East 22nd Street"/>
    <x v="0"/>
    <s v="NY"/>
    <x v="23"/>
    <n v="40.738950000000003"/>
    <n v="-73.985410000000002"/>
    <s v="212-475-8086"/>
    <d v="1899-12-30T08:35:00"/>
    <d v="1899-12-30T15:10:00"/>
    <n v="6.5833333333333321"/>
    <s v="6hr 35min"/>
    <n v="713"/>
    <n v="0.35899999999999999"/>
    <n v="0.11700000000000001"/>
    <n v="0.30399999999999999"/>
    <n v="0.14399999999999999"/>
    <n v="7.5999999999999956E-2"/>
    <n v="534"/>
    <n v="533"/>
    <n v="522"/>
    <n v="0.89900000000000002"/>
    <n v="1067"/>
    <n v="1589"/>
  </r>
  <r>
    <x v="1"/>
    <s v="K805"/>
    <s v="49 Flatbush Avenue Extension"/>
    <x v="1"/>
    <s v="NY"/>
    <x v="43"/>
    <n v="40.69717"/>
    <n v="-73.984960000000001"/>
    <s v="718-243-9413"/>
    <d v="1899-12-30T08:07:00"/>
    <d v="1899-12-30T15:40:00"/>
    <n v="7.55"/>
    <s v="7hr 33min"/>
    <n v="528"/>
    <n v="2.1000000000000001E-2"/>
    <n v="0.70499999999999996"/>
    <n v="0.184"/>
    <n v="6.8000000000000005E-2"/>
    <n v="2.200000000000002E-2"/>
    <n v="399"/>
    <n v="397"/>
    <n v="386"/>
    <n v="0.65900000000000003"/>
    <n v="796"/>
    <n v="1182"/>
  </r>
  <r>
    <x v="1"/>
    <s v="K465"/>
    <s v="911 Flatbush Avenue"/>
    <x v="1"/>
    <s v="NY"/>
    <x v="4"/>
    <n v="40.649439999999998"/>
    <n v="-73.958430000000007"/>
    <s v="718-564-2540"/>
    <d v="1899-12-30T08:00:00"/>
    <d v="1899-12-30T14:45:00"/>
    <n v="6.7500000000000018"/>
    <s v="6hr 45min"/>
    <n v="516"/>
    <n v="8.9999999999999993E-3"/>
    <n v="0.871"/>
    <n v="6.4000000000000001E-2"/>
    <n v="0.04"/>
    <n v="1.6000000000000014E-2"/>
    <n v="496"/>
    <n v="491"/>
    <n v="484"/>
    <n v="0.91500000000000004"/>
    <n v="987"/>
    <n v="1471"/>
  </r>
  <r>
    <x v="1"/>
    <s v="K460"/>
    <s v="237 7th Avenue"/>
    <x v="1"/>
    <s v="NY"/>
    <x v="96"/>
    <n v="40.669600000000003"/>
    <n v="-73.979259999999996"/>
    <s v="718-832-4201"/>
    <d v="1899-12-30T08:25:00"/>
    <d v="1899-12-30T15:12:00"/>
    <n v="6.7833333333333332"/>
    <s v="6hr 47min"/>
    <n v="285"/>
    <n v="6.3E-2"/>
    <n v="0.46700000000000003"/>
    <n v="0.375"/>
    <n v="7.3999999999999996E-2"/>
    <n v="2.1000000000000019E-2"/>
    <n v="408"/>
    <n v="435"/>
    <n v="415"/>
    <n v="0.58799999999999997"/>
    <n v="843"/>
    <n v="1258"/>
  </r>
  <r>
    <x v="1"/>
    <s v="K460"/>
    <s v="237 7th Avenue"/>
    <x v="1"/>
    <s v="NY"/>
    <x v="96"/>
    <n v="40.669600000000003"/>
    <n v="-73.979259999999996"/>
    <s v="718-832-4250"/>
    <d v="1899-12-30T08:25:00"/>
    <d v="1899-12-30T15:12:00"/>
    <n v="6.7833333333333332"/>
    <s v="6hr 47min"/>
    <n v="351"/>
    <n v="3.4000000000000002E-2"/>
    <n v="0.66400000000000003"/>
    <n v="0.25900000000000001"/>
    <n v="0.02"/>
    <n v="2.2999999999999909E-2"/>
    <n v="420"/>
    <n v="424"/>
    <n v="414"/>
    <n v="0.747"/>
    <n v="844"/>
    <n v="1258"/>
  </r>
  <r>
    <x v="3"/>
    <s v="X149"/>
    <s v="360 East 145th Street"/>
    <x v="3"/>
    <s v="NY"/>
    <x v="85"/>
    <n v="40.814010000000003"/>
    <n v="-73.920839999999998"/>
    <s v="718-292-2211"/>
    <d v="1899-12-30T08:00:00"/>
    <d v="1899-12-30T15:00:00"/>
    <n v="7"/>
    <s v="7hr"/>
    <n v="654"/>
    <n v="1.4E-2"/>
    <n v="0.252"/>
    <n v="0.70299999999999996"/>
    <n v="1.7000000000000001E-2"/>
    <n v="1.4000000000000012E-2"/>
    <n v="419"/>
    <n v="414"/>
    <n v="394"/>
    <n v="0.76900000000000002"/>
    <n v="833"/>
    <n v="1227"/>
  </r>
  <r>
    <x v="4"/>
    <s v="R440"/>
    <s v="485 Clawson Street"/>
    <x v="9"/>
    <s v="NY"/>
    <x v="100"/>
    <n v="40.567909999999998"/>
    <n v="-74.115359999999995"/>
    <s v="718-667-3222"/>
    <d v="1899-12-30T07:45:00"/>
    <d v="1899-12-30T14:30:00"/>
    <n v="6.7499999999999982"/>
    <s v="6hr 45min"/>
    <n v="1247"/>
    <n v="0.52200000000000002"/>
    <n v="0.01"/>
    <n v="5.1999999999999998E-2"/>
    <n v="0.41099999999999998"/>
    <n v="4.9999999999998934E-3"/>
    <n v="711"/>
    <n v="660"/>
    <n v="670"/>
    <n v="0.997"/>
    <n v="1371"/>
    <n v="2041"/>
  </r>
  <r>
    <x v="0"/>
    <s v="M477"/>
    <s v="345 Chambers Street"/>
    <x v="0"/>
    <s v="NY"/>
    <x v="108"/>
    <n v="40.717750000000002"/>
    <n v="-74.014049999999997"/>
    <s v="212-312-4800"/>
    <d v="1899-12-30T08:00:00"/>
    <d v="1899-12-30T15:30:00"/>
    <n v="7.5000000000000018"/>
    <s v="7hr 30min"/>
    <n v="3296"/>
    <n v="0.20399999999999999"/>
    <n v="8.0000000000000002E-3"/>
    <n v="2.5999999999999999E-2"/>
    <n v="0.73399999999999999"/>
    <n v="2.8000000000000025E-2"/>
    <n v="754"/>
    <n v="697"/>
    <n v="693"/>
    <n v="0.97399999999999998"/>
    <n v="1451"/>
    <n v="2144"/>
  </r>
  <r>
    <x v="1"/>
    <s v="K564"/>
    <s v="153 35th Street"/>
    <x v="1"/>
    <s v="NY"/>
    <x v="109"/>
    <n v="40.655949999999997"/>
    <n v="-74.005499999999998"/>
    <s v="718-840-1900"/>
    <d v="1899-12-30T08:45:00"/>
    <d v="1899-12-30T15:30:00"/>
    <n v="6.7500000000000018"/>
    <s v="6hr 45min"/>
    <n v="1333"/>
    <n v="6.8000000000000005E-2"/>
    <n v="8.5000000000000006E-2"/>
    <n v="0.77300000000000002"/>
    <n v="7.2999999999999995E-2"/>
    <n v="1.0000000000000009E-3"/>
    <n v="398"/>
    <n v="380"/>
    <n v="381"/>
    <n v="0.61599999999999999"/>
    <n v="778"/>
    <n v="1159"/>
  </r>
  <r>
    <x v="4"/>
    <s v="R460"/>
    <s v="1200 Manor Road"/>
    <x v="9"/>
    <s v="NY"/>
    <x v="48"/>
    <n v="40.598649999999999"/>
    <n v="-74.123099999999994"/>
    <s v="718-698-4200"/>
    <d v="1899-12-30T08:16:00"/>
    <d v="1899-12-30T15:00:00"/>
    <n v="6.7333333333333334"/>
    <s v="6hr 44min"/>
    <n v="3363"/>
    <n v="0.47699999999999998"/>
    <n v="0.109"/>
    <n v="0.27"/>
    <n v="0.13400000000000001"/>
    <n v="1.0000000000000009E-2"/>
    <n v="496"/>
    <n v="490"/>
    <n v="487"/>
    <n v="0.66300000000000003"/>
    <n v="986"/>
    <n v="1473"/>
  </r>
  <r>
    <x v="0"/>
    <s v="M480"/>
    <s v="317 East 67th Street"/>
    <x v="0"/>
    <s v="NY"/>
    <x v="93"/>
    <n v="40.765450000000001"/>
    <n v="-73.960210000000004"/>
    <s v="212-737-1530"/>
    <d v="1899-12-30T08:10:00"/>
    <d v="1899-12-30T15:20:00"/>
    <n v="7.1666666666666652"/>
    <s v="7hr 10min"/>
    <n v="506"/>
    <n v="0.20399999999999999"/>
    <n v="0.33400000000000002"/>
    <n v="0.39900000000000002"/>
    <n v="4.9000000000000002E-2"/>
    <n v="1.3999999999999901E-2"/>
    <n v="485"/>
    <n v="498"/>
    <n v="496"/>
    <n v="0.89300000000000002"/>
    <n v="983"/>
    <n v="1479"/>
  </r>
  <r>
    <x v="1"/>
    <s v="K175"/>
    <s v="226 Bristol Street"/>
    <x v="1"/>
    <s v="NY"/>
    <x v="73"/>
    <n v="40.66581"/>
    <n v="-73.911699999999996"/>
    <s v="718-498-2605"/>
    <d v="1899-12-30T08:20:00"/>
    <d v="1899-12-30T14:40:00"/>
    <n v="6.3333333333333348"/>
    <s v="6hr 20min"/>
    <n v="390"/>
    <n v="6.0000000000000001E-3"/>
    <n v="0.83"/>
    <n v="0.157"/>
    <n v="3.0000000000000001E-3"/>
    <n v="4.0000000000000036E-3"/>
    <n v="394"/>
    <n v="399"/>
    <n v="412"/>
    <n v="0.56599999999999995"/>
    <n v="793"/>
    <n v="1205"/>
  </r>
  <r>
    <x v="3"/>
    <s v="X137"/>
    <s v="2225 Webster Avenue"/>
    <x v="3"/>
    <s v="NY"/>
    <x v="32"/>
    <n v="40.854649999999999"/>
    <n v="-73.896649999999994"/>
    <s v="718-584-0832"/>
    <d v="1899-12-30T08:30:00"/>
    <d v="1899-12-30T15:30:00"/>
    <n v="7"/>
    <s v="7hr"/>
    <n v="632"/>
    <n v="7.0000000000000001E-3"/>
    <n v="0.29199999999999998"/>
    <n v="0.66600000000000004"/>
    <n v="1.2E-2"/>
    <n v="2.2999999999999909E-2"/>
    <n v="402"/>
    <n v="421"/>
    <n v="410"/>
    <n v="0.77700000000000002"/>
    <n v="823"/>
    <n v="1233"/>
  </r>
  <r>
    <x v="2"/>
    <s v="Q620"/>
    <s v="165-65 84th Avenue"/>
    <x v="5"/>
    <s v="NY"/>
    <x v="78"/>
    <n v="40.715879999999999"/>
    <n v="-73.798820000000006"/>
    <s v="718-297-6580"/>
    <d v="1899-12-30T08:00:00"/>
    <d v="1899-12-30T15:30:00"/>
    <n v="7.5000000000000018"/>
    <s v="7hr 30min"/>
    <n v="2098"/>
    <n v="4.2000000000000003E-2"/>
    <n v="0.20899999999999999"/>
    <n v="0.224"/>
    <n v="0.49"/>
    <n v="3.5000000000000031E-2"/>
    <n v="514"/>
    <n v="473"/>
    <n v="470"/>
    <n v="0.8"/>
    <n v="987"/>
    <n v="1457"/>
  </r>
  <r>
    <x v="0"/>
    <s v="M970"/>
    <s v="200-214 West 135th Street"/>
    <x v="0"/>
    <s v="NY"/>
    <x v="98"/>
    <n v="40.815359999999998"/>
    <n v="-73.943899999999999"/>
    <s v="212-283-8055"/>
    <d v="1899-12-30T08:30:00"/>
    <d v="1899-12-30T15:00:00"/>
    <n v="6.5"/>
    <s v="6hr 30min"/>
    <n v="561"/>
    <n v="8.0000000000000002E-3"/>
    <n v="0.77600000000000002"/>
    <n v="0.19600000000000001"/>
    <n v="1.2999999999999999E-2"/>
    <n v="7.0000000000000062E-3"/>
    <n v="402"/>
    <n v="394"/>
    <n v="400"/>
    <n v="0.84699999999999998"/>
    <n v="796"/>
    <n v="1196"/>
  </r>
  <r>
    <x v="4"/>
    <s v="R455"/>
    <s v="100 Luten Avenue"/>
    <x v="9"/>
    <s v="NY"/>
    <x v="110"/>
    <n v="40.528230000000001"/>
    <n v="-74.192149999999998"/>
    <s v="718-668-8800"/>
    <d v="1899-12-30T08:00:00"/>
    <d v="1899-12-30T14:45:00"/>
    <n v="6.7500000000000018"/>
    <s v="6hr 45min"/>
    <n v="3982"/>
    <n v="0.79900000000000004"/>
    <n v="1.7999999999999999E-2"/>
    <n v="0.11799999999999999"/>
    <n v="5.0999999999999997E-2"/>
    <n v="1.3999999999999901E-2"/>
    <n v="494"/>
    <n v="476"/>
    <n v="476"/>
    <n v="0.78900000000000003"/>
    <n v="970"/>
    <n v="1446"/>
  </r>
  <r>
    <x v="2"/>
    <s v="Q515"/>
    <s v="149-11 Melbourne Avenue"/>
    <x v="13"/>
    <s v="NY"/>
    <x v="89"/>
    <n v="40.734409999999997"/>
    <n v="-73.821420000000003"/>
    <s v="718-575-5580"/>
    <d v="1899-12-30T08:20:00"/>
    <d v="1899-12-30T15:00:00"/>
    <n v="6.666666666666667"/>
    <s v="6hr 40min"/>
    <n v="1132"/>
    <n v="0.219"/>
    <n v="6.3E-2"/>
    <n v="0.11600000000000001"/>
    <n v="0.58599999999999997"/>
    <n v="1.6000000000000014E-2"/>
    <n v="680"/>
    <n v="640"/>
    <n v="661"/>
    <n v="0.97099999999999997"/>
    <n v="1320"/>
    <n v="1981"/>
  </r>
  <r>
    <x v="1"/>
    <s v="K615"/>
    <s v="1 Wells Street"/>
    <x v="1"/>
    <s v="NY"/>
    <x v="11"/>
    <n v="40.678229999999999"/>
    <n v="-73.875969999999995"/>
    <s v="718-647-5204"/>
    <d v="1899-12-30T08:30:00"/>
    <d v="1899-12-30T14:45:00"/>
    <n v="6.25"/>
    <s v="6hr 15min"/>
    <n v="1093"/>
    <n v="1.2999999999999999E-2"/>
    <n v="0.63600000000000001"/>
    <n v="0.27200000000000002"/>
    <n v="6.0999999999999999E-2"/>
    <n v="1.8000000000000016E-2"/>
    <n v="387"/>
    <n v="387"/>
    <n v="384"/>
    <n v="0.372"/>
    <n v="774"/>
    <n v="1158"/>
  </r>
  <r>
    <x v="0"/>
    <s v="M620"/>
    <s v="111 East 33rd Street"/>
    <x v="0"/>
    <s v="NY"/>
    <x v="92"/>
    <n v="40.746110000000002"/>
    <n v="-73.981009999999998"/>
    <s v="212-576-0530"/>
    <d v="1899-12-30T08:15:00"/>
    <d v="1899-12-30T16:00:00"/>
    <n v="7.7499999999999991"/>
    <s v="7hr 45min"/>
    <n v="284"/>
    <n v="4.9000000000000002E-2"/>
    <n v="0.27500000000000002"/>
    <n v="0.58799999999999997"/>
    <n v="0.06"/>
    <n v="2.8000000000000025E-2"/>
    <n v="375"/>
    <n v="385"/>
    <n v="387"/>
    <n v="0.628"/>
    <n v="760"/>
    <n v="1147"/>
  </r>
  <r>
    <x v="3"/>
    <s v="X470"/>
    <s v="701 St Anns Avenue"/>
    <x v="3"/>
    <s v="NY"/>
    <x v="83"/>
    <n v="40.818170000000002"/>
    <n v="-73.911090000000002"/>
    <s v="718-292-0578"/>
    <d v="1899-12-30T08:45:00"/>
    <d v="1899-12-30T15:00:00"/>
    <n v="6.25"/>
    <s v="6hr 15min"/>
    <n v="486"/>
    <n v="1.6E-2"/>
    <n v="0.3"/>
    <n v="0.64600000000000002"/>
    <n v="3.1E-2"/>
    <n v="7.0000000000000062E-3"/>
    <n v="420"/>
    <n v="446"/>
    <n v="424"/>
    <n v="0.878"/>
    <n v="866"/>
    <n v="1290"/>
  </r>
  <r>
    <x v="0"/>
    <s v="M446"/>
    <s v="200 Monroe Street"/>
    <x v="0"/>
    <s v="NY"/>
    <x v="22"/>
    <n v="40.712330000000001"/>
    <n v="-73.984800000000007"/>
    <s v="212-962-4341"/>
    <d v="1899-12-30T08:15:00"/>
    <d v="1899-12-30T15:15:00"/>
    <n v="6.9999999999999991"/>
    <s v="7hr"/>
    <n v="304"/>
    <n v="3.3000000000000002E-2"/>
    <n v="0.25"/>
    <n v="0.41099999999999998"/>
    <n v="0.29899999999999999"/>
    <n v="7.0000000000001172E-3"/>
    <n v="437"/>
    <n v="355"/>
    <n v="352"/>
    <n v="0.69899999999999995"/>
    <n v="792"/>
    <n v="1144"/>
  </r>
  <r>
    <x v="1"/>
    <s v="K500"/>
    <s v="1600 Rockaway Parkway"/>
    <x v="1"/>
    <s v="NY"/>
    <x v="5"/>
    <n v="40.641840000000002"/>
    <n v="-73.898690000000002"/>
    <s v="718-290-8720"/>
    <d v="1899-12-30T08:10:00"/>
    <d v="1899-12-30T15:20:00"/>
    <n v="7.1666666666666652"/>
    <s v="7hr 10min"/>
    <n v="309"/>
    <n v="4.2000000000000003E-2"/>
    <n v="0.79"/>
    <n v="0.123"/>
    <n v="2.9000000000000001E-2"/>
    <n v="1.5999999999999903E-2"/>
    <n v="362"/>
    <n v="396"/>
    <n v="393"/>
    <n v="0.44900000000000001"/>
    <n v="758"/>
    <n v="1151"/>
  </r>
  <r>
    <x v="0"/>
    <s v="M445"/>
    <s v="350 Grand Street"/>
    <x v="0"/>
    <s v="NY"/>
    <x v="22"/>
    <n v="40.71687"/>
    <n v="-73.989530000000002"/>
    <s v="212-505-0745"/>
    <d v="1899-12-30T08:32:00"/>
    <d v="1899-12-30T15:45:00"/>
    <n v="7.2166666666666668"/>
    <s v="7hr 13min"/>
    <n v="329"/>
    <n v="2.7E-2"/>
    <n v="0.41899999999999998"/>
    <n v="0.49199999999999999"/>
    <n v="5.8000000000000003E-2"/>
    <n v="4.0000000000000036E-3"/>
    <n v="389"/>
    <n v="395"/>
    <n v="381"/>
    <n v="0.80800000000000005"/>
    <n v="784"/>
    <n v="1165"/>
  </r>
  <r>
    <x v="3"/>
    <s v="X183"/>
    <s v="339 Morris Avenue"/>
    <x v="3"/>
    <s v="NY"/>
    <x v="13"/>
    <n v="40.813360000000003"/>
    <n v="-73.925539999999998"/>
    <s v="718-401-4891"/>
    <d v="1899-12-30T08:00:00"/>
    <d v="1899-12-30T15:50:00"/>
    <n v="7.8333333333333339"/>
    <s v="7hr 50min"/>
    <n v="591"/>
    <n v="1.4999999999999999E-2"/>
    <n v="0.30399999999999999"/>
    <n v="0.66900000000000004"/>
    <n v="8.9999999999999993E-3"/>
    <n v="3.0000000000000027E-3"/>
    <n v="398"/>
    <n v="400"/>
    <n v="405"/>
    <n v="0.57799999999999996"/>
    <n v="798"/>
    <n v="1203"/>
  </r>
  <r>
    <x v="0"/>
    <s v="M625"/>
    <s v="439 West 49th Street"/>
    <x v="0"/>
    <s v="NY"/>
    <x v="15"/>
    <n v="40.763359999999999"/>
    <n v="-73.99051"/>
    <s v="212-246-1041"/>
    <d v="1899-12-30T08:00:00"/>
    <d v="1899-12-30T15:30:00"/>
    <n v="7.5000000000000018"/>
    <s v="7hr 30min"/>
    <n v="472"/>
    <n v="5.7000000000000002E-2"/>
    <n v="0.30299999999999999"/>
    <n v="0.53800000000000003"/>
    <n v="7.8E-2"/>
    <n v="2.4000000000000021E-2"/>
    <n v="445"/>
    <n v="432"/>
    <n v="415"/>
    <n v="0.78400000000000003"/>
    <n v="877"/>
    <n v="1292"/>
  </r>
  <r>
    <x v="1"/>
    <s v="K805"/>
    <s v="49 Flatbush Avenue Extension"/>
    <x v="1"/>
    <s v="NY"/>
    <x v="43"/>
    <n v="40.69717"/>
    <n v="-73.984960000000001"/>
    <s v="718-858-0249"/>
    <d v="1899-12-30T08:30:00"/>
    <d v="1899-12-30T16:00:00"/>
    <n v="7.4999999999999982"/>
    <s v="7hr 30min"/>
    <n v="387"/>
    <n v="5.0000000000000001E-3"/>
    <n v="0.77500000000000002"/>
    <n v="0.20699999999999999"/>
    <n v="5.0000000000000001E-3"/>
    <n v="8.0000000000000071E-3"/>
    <n v="372"/>
    <n v="372"/>
    <n v="361"/>
    <n v="0.55100000000000005"/>
    <n v="744"/>
    <n v="1105"/>
  </r>
  <r>
    <x v="1"/>
    <s v="K313"/>
    <s v="283 Adams Street"/>
    <x v="1"/>
    <s v="NY"/>
    <x v="43"/>
    <n v="40.69462"/>
    <n v="-73.988619999999997"/>
    <s v="718-260-2300"/>
    <d v="1899-12-30T08:30:00"/>
    <d v="1899-12-30T15:20:00"/>
    <n v="6.8333333333333321"/>
    <s v="6hr 50min"/>
    <n v="470"/>
    <n v="4.9000000000000002E-2"/>
    <n v="0.73599999999999999"/>
    <n v="0.14799999999999999"/>
    <n v="3.5000000000000003E-2"/>
    <n v="3.1999999999999917E-2"/>
    <n v="397"/>
    <n v="415"/>
    <n v="407"/>
    <n v="0.82399999999999995"/>
    <n v="812"/>
    <n v="1219"/>
  </r>
  <r>
    <x v="0"/>
    <s v="M877"/>
    <s v="550 Wheeler Avenue"/>
    <x v="0"/>
    <s v="NY"/>
    <x v="97"/>
    <n v="40.69079"/>
    <n v="-74.019760000000005"/>
    <s v="212-458-0800"/>
    <d v="1899-12-30T08:15:00"/>
    <d v="1899-12-30T16:00:00"/>
    <n v="7.7499999999999991"/>
    <s v="7hr 45min"/>
    <n v="447"/>
    <n v="0.188"/>
    <n v="0.23699999999999999"/>
    <n v="0.51700000000000002"/>
    <n v="2.9000000000000001E-2"/>
    <n v="2.9000000000000026E-2"/>
    <n v="446"/>
    <n v="453"/>
    <n v="428"/>
    <n v="0.78800000000000003"/>
    <n v="899"/>
    <n v="1327"/>
  </r>
  <r>
    <x v="3"/>
    <s v="X970"/>
    <s v="1595 Bathgate Avenue"/>
    <x v="3"/>
    <s v="NY"/>
    <x v="32"/>
    <n v="40.839329999999997"/>
    <n v="-73.901309999999995"/>
    <s v="718-466-7800"/>
    <d v="1899-12-30T08:30:00"/>
    <d v="1899-12-30T15:30:00"/>
    <n v="7"/>
    <s v="7hr"/>
    <n v="619"/>
    <n v="1.0999999999999999E-2"/>
    <n v="0.33"/>
    <n v="0.64100000000000001"/>
    <n v="1.4E-2"/>
    <n v="4.0000000000000036E-3"/>
    <n v="445"/>
    <n v="418"/>
    <n v="422"/>
    <n v="0.878"/>
    <n v="863"/>
    <n v="1285"/>
  </r>
  <r>
    <x v="3"/>
    <s v="X790"/>
    <s v="730 Concourse Village West"/>
    <x v="3"/>
    <s v="NY"/>
    <x v="13"/>
    <n v="40.822780000000002"/>
    <n v="-73.923519999999996"/>
    <s v="718-292-7110"/>
    <d v="1899-12-30T08:25:00"/>
    <d v="1899-12-30T15:18:00"/>
    <n v="6.8833333333333329"/>
    <s v="6hr 53min"/>
    <n v="587"/>
    <n v="1.4E-2"/>
    <n v="0.28599999999999998"/>
    <n v="0.69499999999999995"/>
    <n v="2E-3"/>
    <n v="3.0000000000001137E-3"/>
    <n v="402"/>
    <n v="405"/>
    <n v="395"/>
    <n v="0.55500000000000005"/>
    <n v="807"/>
    <n v="1202"/>
  </r>
  <r>
    <x v="1"/>
    <s v="K223"/>
    <s v="4200 16th Avenue"/>
    <x v="1"/>
    <s v="NY"/>
    <x v="70"/>
    <n v="40.634909999999998"/>
    <n v="-73.981520000000003"/>
    <s v="718-438-3893"/>
    <d v="1899-12-30T08:45:00"/>
    <d v="1899-12-30T15:45:00"/>
    <n v="7"/>
    <s v="7hr"/>
    <n v="496"/>
    <n v="0.15"/>
    <n v="0.17499999999999999"/>
    <n v="0.20399999999999999"/>
    <n v="0.46500000000000002"/>
    <n v="6.0000000000000053E-3"/>
    <n v="428"/>
    <n v="413"/>
    <n v="417"/>
    <n v="0.83599999999999997"/>
    <n v="841"/>
    <n v="1258"/>
  </r>
  <r>
    <x v="0"/>
    <s v="M470"/>
    <s v="145 West 84th Street"/>
    <x v="0"/>
    <s v="NY"/>
    <x v="69"/>
    <n v="40.785739999999997"/>
    <n v="-73.974419999999995"/>
    <s v="212-787-1189"/>
    <d v="1899-12-30T08:30:00"/>
    <d v="1899-12-30T15:30:00"/>
    <n v="7"/>
    <s v="7hr"/>
    <n v="353"/>
    <n v="2.8000000000000001E-2"/>
    <n v="0.23200000000000001"/>
    <n v="0.72"/>
    <n v="1.0999999999999999E-2"/>
    <n v="9.000000000000008E-3"/>
    <n v="393"/>
    <n v="371"/>
    <n v="378"/>
    <n v="0.6"/>
    <n v="764"/>
    <n v="1142"/>
  </r>
  <r>
    <x v="1"/>
    <s v="K313"/>
    <s v="283 Adams Street"/>
    <x v="1"/>
    <s v="NY"/>
    <x v="43"/>
    <n v="40.69462"/>
    <n v="-73.988619999999997"/>
    <s v="718-858-1160"/>
    <d v="1899-12-30T08:40:00"/>
    <d v="1899-12-30T15:40:00"/>
    <n v="7"/>
    <s v="7hr"/>
    <n v="448"/>
    <n v="8.9999999999999993E-3"/>
    <n v="0.71399999999999997"/>
    <n v="0.219"/>
    <n v="0.02"/>
    <n v="3.8000000000000034E-2"/>
    <n v="446"/>
    <n v="443"/>
    <n v="430"/>
    <n v="0.876"/>
    <n v="889"/>
    <n v="1319"/>
  </r>
  <r>
    <x v="0"/>
    <s v="M490"/>
    <s v="122 Amsterdam Avenue"/>
    <x v="0"/>
    <s v="NY"/>
    <x v="25"/>
    <n v="40.774299999999997"/>
    <n v="-73.984819999999999"/>
    <s v="212-501-1110"/>
    <d v="1899-12-30T09:00:00"/>
    <d v="1899-12-30T15:15:00"/>
    <n v="6.2499999999999991"/>
    <s v="6hr 15min"/>
    <n v="412"/>
    <n v="1.7000000000000001E-2"/>
    <n v="0.36399999999999999"/>
    <n v="0.57799999999999996"/>
    <n v="1.9E-2"/>
    <n v="2.200000000000002E-2"/>
    <n v="392"/>
    <n v="419"/>
    <n v="396"/>
    <n v="0.495"/>
    <n v="811"/>
    <n v="1207"/>
  </r>
  <r>
    <x v="3"/>
    <s v="X067"/>
    <s v="2024 Mohegan Avenue"/>
    <x v="3"/>
    <s v="NY"/>
    <x v="34"/>
    <n v="40.84404"/>
    <n v="-73.884690000000006"/>
    <s v="718-991-2695"/>
    <d v="1899-12-30T08:40:00"/>
    <d v="1899-12-30T15:00:00"/>
    <n v="6.3333333333333339"/>
    <s v="6hr 20min"/>
    <n v="571"/>
    <n v="2.1999999999999999E-2"/>
    <n v="0.253"/>
    <n v="0.69399999999999995"/>
    <n v="2.1999999999999999E-2"/>
    <n v="9.000000000000008E-3"/>
    <n v="393"/>
    <n v="397"/>
    <n v="379"/>
    <n v="0.71099999999999997"/>
    <n v="790"/>
    <n v="1169"/>
  </r>
  <r>
    <x v="0"/>
    <s v="M043"/>
    <s v="509 West 129th Street"/>
    <x v="0"/>
    <s v="NY"/>
    <x v="10"/>
    <n v="40.81523"/>
    <n v="-73.955200000000005"/>
    <s v="212-234-4631"/>
    <d v="1899-12-30T08:15:00"/>
    <d v="1899-12-30T15:15:00"/>
    <n v="6.9999999999999991"/>
    <s v="7hr"/>
    <n v="358"/>
    <n v="1.4E-2"/>
    <n v="0.52200000000000002"/>
    <n v="0.43"/>
    <n v="8.0000000000000002E-3"/>
    <n v="2.6000000000000023E-2"/>
    <n v="379"/>
    <n v="399"/>
    <n v="388"/>
    <n v="0.76700000000000002"/>
    <n v="778"/>
    <n v="1166"/>
  </r>
  <r>
    <x v="0"/>
    <s v="M282"/>
    <s v="26 Broadway"/>
    <x v="0"/>
    <s v="NY"/>
    <x v="97"/>
    <n v="40.70523"/>
    <n v="-74.013319999999993"/>
    <s v="212-668-0169"/>
    <d v="1899-12-30T08:35:00"/>
    <d v="1899-12-30T15:30:00"/>
    <n v="6.9166666666666679"/>
    <s v="6hr 55min"/>
    <n v="405"/>
    <n v="2.1999999999999999E-2"/>
    <n v="0.52800000000000002"/>
    <n v="0.39300000000000002"/>
    <n v="3.5000000000000003E-2"/>
    <n v="2.1999999999999909E-2"/>
    <n v="418"/>
    <n v="420"/>
    <n v="417"/>
    <n v="0.75"/>
    <n v="838"/>
    <n v="1255"/>
  </r>
  <r>
    <x v="0"/>
    <s v="M535"/>
    <s v="525 West 50th Street"/>
    <x v="0"/>
    <s v="NY"/>
    <x v="15"/>
    <n v="40.765030000000003"/>
    <n v="-73.992519999999999"/>
    <s v="212-586-0981"/>
    <d v="1899-12-30T08:00:00"/>
    <d v="1899-12-30T15:15:00"/>
    <n v="7.25"/>
    <s v="7hr 15min"/>
    <n v="414"/>
    <n v="3.4000000000000002E-2"/>
    <n v="0.29499999999999998"/>
    <n v="0.59199999999999997"/>
    <n v="0.06"/>
    <n v="1.9000000000000128E-2"/>
    <n v="445"/>
    <n v="417"/>
    <n v="403"/>
    <n v="0.60599999999999998"/>
    <n v="862"/>
    <n v="1265"/>
  </r>
  <r>
    <x v="3"/>
    <s v="X970"/>
    <s v="1595 Bathgate Avenue"/>
    <x v="3"/>
    <s v="NY"/>
    <x v="32"/>
    <n v="40.839329999999997"/>
    <n v="-73.901309999999995"/>
    <s v="718-466-4000"/>
    <d v="1899-12-30T08:15:00"/>
    <d v="1899-12-30T15:15:00"/>
    <n v="6.9999999999999991"/>
    <s v="7hr"/>
    <n v="375"/>
    <n v="8.0000000000000002E-3"/>
    <n v="0.26900000000000002"/>
    <n v="0.70699999999999996"/>
    <n v="1.6E-2"/>
    <n v="0"/>
    <n v="382"/>
    <n v="375"/>
    <n v="384"/>
    <n v="0.59199999999999997"/>
    <n v="757"/>
    <n v="1141"/>
  </r>
  <r>
    <x v="0"/>
    <s v="M480"/>
    <s v="317 East 67th Street"/>
    <x v="0"/>
    <s v="NY"/>
    <x v="93"/>
    <n v="40.765450000000001"/>
    <n v="-73.960210000000004"/>
    <s v="212-517-5175"/>
    <d v="1899-12-30T08:00:00"/>
    <d v="1899-12-30T15:00:00"/>
    <n v="7"/>
    <s v="7hr"/>
    <n v="486"/>
    <n v="4.7E-2"/>
    <n v="0.27400000000000002"/>
    <n v="0.56999999999999995"/>
    <n v="7.5999999999999998E-2"/>
    <n v="3.3000000000000029E-2"/>
    <n v="431"/>
    <n v="409"/>
    <n v="396"/>
    <n v="0.63800000000000001"/>
    <n v="840"/>
    <n v="1236"/>
  </r>
  <r>
    <x v="1"/>
    <s v="K515"/>
    <s v="6565 Flatlands Avenue"/>
    <x v="1"/>
    <s v="NY"/>
    <x v="5"/>
    <n v="40.632629999999999"/>
    <n v="-73.9178"/>
    <s v="718-968-1530"/>
    <d v="1899-12-30T08:30:00"/>
    <d v="1899-12-30T15:30:00"/>
    <n v="7"/>
    <s v="7hr"/>
    <n v="331"/>
    <n v="1.2E-2"/>
    <n v="0.88800000000000001"/>
    <n v="6.3E-2"/>
    <n v="8.9999999999999993E-3"/>
    <n v="2.7999999999999914E-2"/>
    <n v="386"/>
    <n v="408"/>
    <n v="402"/>
    <n v="0.72699999999999998"/>
    <n v="794"/>
    <n v="1196"/>
  </r>
  <r>
    <x v="1"/>
    <s v="K660"/>
    <s v="145 Pennsylvania Avenue"/>
    <x v="1"/>
    <s v="NY"/>
    <x v="59"/>
    <n v="40.674219999999998"/>
    <n v="-73.896450000000002"/>
    <s v="718-345-9100"/>
    <d v="1899-12-30T08:00:00"/>
    <d v="1899-12-30T15:07:00"/>
    <n v="7.1166666666666671"/>
    <s v="7hr 7min"/>
    <n v="506"/>
    <n v="6.0000000000000001E-3"/>
    <n v="0.69599999999999995"/>
    <n v="0.28100000000000003"/>
    <n v="0.01"/>
    <n v="7.0000000000000062E-3"/>
    <n v="326"/>
    <n v="333"/>
    <n v="350"/>
    <n v="0.38500000000000001"/>
    <n v="659"/>
    <n v="1009"/>
  </r>
  <r>
    <x v="0"/>
    <s v="M088"/>
    <s v="215 West 114th Street"/>
    <x v="0"/>
    <s v="NY"/>
    <x v="72"/>
    <n v="40.802169999999997"/>
    <n v="-73.954009999999997"/>
    <s v="212-749-5800"/>
    <d v="1899-12-30T08:00:00"/>
    <d v="1899-12-30T15:45:00"/>
    <n v="7.75"/>
    <s v="7hr 45min"/>
    <n v="445"/>
    <n v="0.01"/>
    <n v="0.52"/>
    <n v="0.442"/>
    <n v="1.7999999999999999E-2"/>
    <n v="1.0000000000000009E-2"/>
    <n v="381"/>
    <n v="401"/>
    <n v="392"/>
    <n v="0.52600000000000002"/>
    <n v="782"/>
    <n v="1174"/>
  </r>
  <r>
    <x v="0"/>
    <s v="M143"/>
    <s v="511 West 182nd Street"/>
    <x v="0"/>
    <s v="NY"/>
    <x v="111"/>
    <n v="40.848880000000001"/>
    <n v="-73.930809999999994"/>
    <s v="212-781-0524"/>
    <d v="1899-12-30T08:00:00"/>
    <d v="1899-12-30T15:00:00"/>
    <n v="7"/>
    <s v="7hr"/>
    <n v="705"/>
    <n v="5.0000000000000001E-3"/>
    <n v="3.7999999999999999E-2"/>
    <n v="0.94799999999999995"/>
    <n v="3.0000000000000001E-3"/>
    <n v="6.0000000000000053E-3"/>
    <n v="443"/>
    <n v="423"/>
    <n v="434"/>
    <n v="0.87"/>
    <n v="866"/>
    <n v="1300"/>
  </r>
  <r>
    <x v="3"/>
    <s v="X435"/>
    <s v="500 East Fordham Road"/>
    <x v="3"/>
    <s v="NY"/>
    <x v="27"/>
    <n v="40.860010000000003"/>
    <n v="-73.888229999999993"/>
    <s v="718-563-7139"/>
    <d v="1899-12-30T08:30:00"/>
    <d v="1899-12-30T15:15:00"/>
    <n v="6.7499999999999982"/>
    <s v="6hr 45min"/>
    <n v="599"/>
    <n v="0.03"/>
    <n v="0.21099999999999999"/>
    <n v="0.72"/>
    <n v="2.7E-2"/>
    <n v="1.2000000000000011E-2"/>
    <n v="404"/>
    <n v="383"/>
    <n v="378"/>
    <n v="0.57299999999999995"/>
    <n v="787"/>
    <n v="1165"/>
  </r>
  <r>
    <x v="2"/>
    <s v="Q445"/>
    <s v="48-10 31st Avenue"/>
    <x v="6"/>
    <s v="NY"/>
    <x v="112"/>
    <n v="40.758119999999998"/>
    <n v="-73.910330000000002"/>
    <s v="718-721-5404"/>
    <d v="1899-12-30T08:45:00"/>
    <d v="1899-12-30T15:30:00"/>
    <n v="6.7500000000000018"/>
    <s v="6hr 45min"/>
    <n v="2496"/>
    <n v="0.161"/>
    <n v="5.6000000000000001E-2"/>
    <n v="0.48699999999999999"/>
    <n v="0.28399999999999997"/>
    <n v="1.2000000000000011E-2"/>
    <n v="466"/>
    <n v="424"/>
    <n v="426"/>
    <n v="0.56899999999999995"/>
    <n v="890"/>
    <n v="1316"/>
  </r>
  <r>
    <x v="1"/>
    <s v="K620"/>
    <s v="25 Brighton 4th Road"/>
    <x v="1"/>
    <s v="NY"/>
    <x v="2"/>
    <n v="40.582549999999998"/>
    <n v="-73.963719999999995"/>
    <s v="718-332-5000"/>
    <d v="1899-12-30T08:00:00"/>
    <d v="1899-12-30T15:30:00"/>
    <n v="7.5000000000000018"/>
    <s v="7hr 30min"/>
    <n v="613"/>
    <n v="6.4000000000000001E-2"/>
    <n v="0.68700000000000006"/>
    <n v="0.18099999999999999"/>
    <n v="5.3999999999999999E-2"/>
    <n v="1.399999999999979E-2"/>
    <n v="416"/>
    <n v="423"/>
    <n v="387"/>
    <n v="0.314"/>
    <n v="839"/>
    <n v="1226"/>
  </r>
  <r>
    <x v="1"/>
    <s v="K650"/>
    <s v="257 North 6th Street"/>
    <x v="1"/>
    <s v="NY"/>
    <x v="45"/>
    <n v="40.715040000000002"/>
    <n v="-73.954650000000001"/>
    <s v="718-388-1260"/>
    <d v="1899-12-30T08:15:00"/>
    <d v="1899-12-30T15:15:00"/>
    <n v="6.9999999999999991"/>
    <s v="7hr"/>
    <n v="595"/>
    <n v="4.2000000000000003E-2"/>
    <n v="0.316"/>
    <n v="0.6"/>
    <n v="2.4E-2"/>
    <n v="1.8000000000000016E-2"/>
    <n v="415"/>
    <n v="424"/>
    <n v="407"/>
    <n v="0.60099999999999998"/>
    <n v="839"/>
    <n v="1246"/>
  </r>
  <r>
    <x v="1"/>
    <s v="K650"/>
    <s v="257 North 6th Street"/>
    <x v="1"/>
    <s v="NY"/>
    <x v="45"/>
    <n v="40.715040000000002"/>
    <n v="-73.954650000000001"/>
    <s v="718-302-2306"/>
    <d v="1899-12-30T08:15:00"/>
    <d v="1899-12-30T15:15:00"/>
    <n v="6.9999999999999991"/>
    <s v="7hr"/>
    <n v="682"/>
    <n v="0.1"/>
    <n v="0.16400000000000001"/>
    <n v="0.69599999999999995"/>
    <n v="2.5999999999999999E-2"/>
    <n v="1.4000000000000012E-2"/>
    <n v="443"/>
    <n v="440"/>
    <n v="430"/>
    <n v="0.878"/>
    <n v="883"/>
    <n v="1313"/>
  </r>
  <r>
    <x v="3"/>
    <s v="X879"/>
    <s v="1122 East 180th Street"/>
    <x v="3"/>
    <s v="NY"/>
    <x v="34"/>
    <n v="40.841810000000002"/>
    <n v="-73.875420000000005"/>
    <s v="718-597-1751"/>
    <d v="1899-12-30T08:00:00"/>
    <d v="1899-12-30T15:00:00"/>
    <n v="7"/>
    <s v="7hr"/>
    <n v="501"/>
    <n v="1.2E-2"/>
    <n v="0.58499999999999996"/>
    <n v="0.379"/>
    <n v="8.0000000000000002E-3"/>
    <n v="1.6000000000000014E-2"/>
    <n v="379"/>
    <n v="372"/>
    <n v="373"/>
    <n v="0.49199999999999999"/>
    <n v="751"/>
    <n v="1124"/>
  </r>
  <r>
    <x v="3"/>
    <s v="X174"/>
    <s v="456 White Plains Road"/>
    <x v="3"/>
    <s v="NY"/>
    <x v="14"/>
    <n v="40.814920000000001"/>
    <n v="-73.856570000000005"/>
    <s v="718-542-0740"/>
    <d v="1899-12-30T08:30:00"/>
    <d v="1899-12-30T14:45:00"/>
    <n v="6.25"/>
    <s v="6hr 15min"/>
    <n v="345"/>
    <n v="2.5999999999999999E-2"/>
    <n v="0.501"/>
    <n v="0.41199999999999998"/>
    <n v="3.5000000000000003E-2"/>
    <n v="2.5999999999999912E-2"/>
    <n v="386"/>
    <n v="390"/>
    <n v="389"/>
    <n v="0.45200000000000001"/>
    <n v="776"/>
    <n v="1165"/>
  </r>
  <r>
    <x v="1"/>
    <s v="K435"/>
    <s v="400 Pennsylvania Avenue"/>
    <x v="1"/>
    <s v="NY"/>
    <x v="59"/>
    <n v="40.667549999999999"/>
    <n v="-73.894800000000004"/>
    <s v="718-922-0650"/>
    <d v="1899-12-30T08:05:00"/>
    <d v="1899-12-30T14:20:00"/>
    <n v="6.2499999999999991"/>
    <s v="6hr 15min"/>
    <n v="284"/>
    <n v="1.4E-2"/>
    <n v="0.75700000000000001"/>
    <n v="0.19"/>
    <n v="2.5000000000000001E-2"/>
    <n v="1.3999999999999901E-2"/>
    <n v="380"/>
    <n v="389"/>
    <n v="384"/>
    <n v="0.40899999999999997"/>
    <n v="769"/>
    <n v="1153"/>
  </r>
  <r>
    <x v="2"/>
    <s v="Q025"/>
    <s v="34-65 192nd Street"/>
    <x v="13"/>
    <s v="NY"/>
    <x v="113"/>
    <n v="40.765120000000003"/>
    <n v="-73.790059999999997"/>
    <s v="718-461-2219"/>
    <d v="1899-12-30T08:00:00"/>
    <d v="1899-12-30T15:00:00"/>
    <n v="7"/>
    <s v="7hr"/>
    <n v="610"/>
    <n v="0.503"/>
    <n v="9.0999999999999998E-2"/>
    <n v="0.22700000000000001"/>
    <n v="0.158"/>
    <n v="2.1000000000000019E-2"/>
    <n v="484"/>
    <n v="491"/>
    <n v="487"/>
    <n v="0.89200000000000002"/>
    <n v="975"/>
    <n v="1462"/>
  </r>
  <r>
    <x v="2"/>
    <s v="Q008"/>
    <s v="108-35 167th Street"/>
    <x v="5"/>
    <s v="NY"/>
    <x v="103"/>
    <n v="40.696939999999998"/>
    <n v="-73.78698"/>
    <s v="718-262-8547"/>
    <d v="1899-12-30T08:00:00"/>
    <d v="1899-12-30T15:00:00"/>
    <n v="7"/>
    <s v="7hr"/>
    <n v="611"/>
    <n v="1.2E-2"/>
    <n v="0.57999999999999996"/>
    <n v="0.10299999999999999"/>
    <n v="0.28699999999999998"/>
    <n v="1.8000000000000016E-2"/>
    <n v="496"/>
    <n v="481"/>
    <n v="473"/>
    <n v="0.92900000000000005"/>
    <n v="977"/>
    <n v="1450"/>
  </r>
  <r>
    <x v="0"/>
    <s v="M895"/>
    <s v="105 East 106th Street"/>
    <x v="0"/>
    <s v="NY"/>
    <x v="50"/>
    <n v="40.79271"/>
    <n v="-73.947299999999998"/>
    <s v="212-289-7593"/>
    <d v="1899-12-30T08:45:00"/>
    <d v="1899-12-30T15:15:00"/>
    <n v="6.5"/>
    <s v="6hr 30min"/>
    <n v="480"/>
    <n v="3.4000000000000002E-2"/>
    <n v="0.27900000000000003"/>
    <n v="0.57399999999999995"/>
    <n v="8.8999999999999996E-2"/>
    <n v="2.4000000000000021E-2"/>
    <n v="478"/>
    <n v="465"/>
    <n v="472"/>
    <n v="1"/>
    <n v="943"/>
    <n v="1415"/>
  </r>
  <r>
    <x v="2"/>
    <s v="Q739"/>
    <s v="23-15 Newtown Avenue"/>
    <x v="6"/>
    <s v="NY"/>
    <x v="114"/>
    <n v="40.771250000000002"/>
    <n v="-73.924599999999998"/>
    <s v="718-267-2839"/>
    <d v="1899-12-30T08:00:00"/>
    <d v="1899-12-30T15:20:00"/>
    <n v="7.3333333333333321"/>
    <s v="7hr 20min"/>
    <n v="572"/>
    <n v="0.19600000000000001"/>
    <n v="4.7E-2"/>
    <n v="0.38"/>
    <n v="0.377"/>
    <n v="0"/>
    <n v="483"/>
    <n v="464"/>
    <n v="477"/>
    <n v="1"/>
    <n v="947"/>
    <n v="1424"/>
  </r>
  <r>
    <x v="2"/>
    <s v="Q680"/>
    <s v="150-91 87th Road"/>
    <x v="5"/>
    <s v="NY"/>
    <x v="78"/>
    <n v="40.708210000000001"/>
    <n v="-73.804079999999999"/>
    <s v="718-725-0402"/>
    <d v="1899-12-30T08:00:00"/>
    <d v="1899-12-30T14:57:00"/>
    <n v="6.9500000000000011"/>
    <s v="6hr 57min"/>
    <n v="557"/>
    <n v="1.9E-2"/>
    <n v="0.47499999999999998"/>
    <n v="0.19700000000000001"/>
    <n v="0.26900000000000002"/>
    <n v="3.9999999999999925E-2"/>
    <n v="415"/>
    <n v="420"/>
    <n v="433"/>
    <n v="0.90400000000000003"/>
    <n v="835"/>
    <n v="1268"/>
  </r>
  <r>
    <x v="5"/>
    <m/>
    <m/>
    <x v="25"/>
    <m/>
    <x v="115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73D49-8F40-4260-9B5D-95A9AD6DC751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I98:AN104" firstHeaderRow="0" firstDataRow="1" firstDataCol="1"/>
  <pivotFields count="25">
    <pivotField axis="axisRow" showAll="0">
      <items count="7">
        <item x="3"/>
        <item x="1"/>
        <item x="0"/>
        <item x="2"/>
        <item x="4"/>
        <item h="1" x="5"/>
        <item t="default"/>
      </items>
    </pivotField>
    <pivotField showAll="0"/>
    <pivotField showAll="0"/>
    <pivotField showAll="0">
      <items count="27">
        <item x="6"/>
        <item x="7"/>
        <item x="23"/>
        <item x="3"/>
        <item x="1"/>
        <item x="20"/>
        <item x="18"/>
        <item x="12"/>
        <item x="4"/>
        <item x="13"/>
        <item x="15"/>
        <item x="16"/>
        <item x="10"/>
        <item x="5"/>
        <item x="2"/>
        <item x="0"/>
        <item x="8"/>
        <item x="19"/>
        <item x="21"/>
        <item x="24"/>
        <item x="17"/>
        <item x="11"/>
        <item x="22"/>
        <item x="14"/>
        <item x="9"/>
        <item x="25"/>
        <item t="default"/>
      </items>
    </pivotField>
    <pivotField showAll="0"/>
    <pivotField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White" fld="14" subtotal="average" baseField="0" baseItem="2" numFmtId="166"/>
    <dataField name="Black" fld="15" subtotal="average" baseField="0" baseItem="2" numFmtId="166"/>
    <dataField name="Hispanic" fld="16" subtotal="average" baseField="0" baseItem="2" numFmtId="166"/>
    <dataField name="Asian" fld="17" subtotal="average" baseField="0" baseItem="2" numFmtId="166"/>
    <dataField name="Other" fld="18" subtotal="average" baseField="0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1651D-BC45-4154-AFB0-5DB61232FE33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88:AJ95" firstHeaderRow="1" firstDataRow="1" firstDataCol="1"/>
  <pivotFields count="25">
    <pivotField axis="axisRow" showAll="0">
      <items count="7"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>
      <items count="27">
        <item x="6"/>
        <item x="7"/>
        <item x="23"/>
        <item x="3"/>
        <item x="1"/>
        <item x="20"/>
        <item x="18"/>
        <item x="12"/>
        <item x="4"/>
        <item x="13"/>
        <item x="15"/>
        <item x="16"/>
        <item x="10"/>
        <item x="5"/>
        <item x="2"/>
        <item x="0"/>
        <item x="8"/>
        <item x="19"/>
        <item x="21"/>
        <item x="24"/>
        <item x="17"/>
        <item x="11"/>
        <item x="22"/>
        <item x="14"/>
        <item x="9"/>
        <item x="25"/>
        <item t="default"/>
      </items>
    </pivotField>
    <pivotField showAll="0"/>
    <pivotField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T 2400" fld="2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4A81-2A6E-4D11-8649-A7F3D59B8D7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88:AD205" firstHeaderRow="1" firstDataRow="1" firstDataCol="1"/>
  <pivotFields count="25">
    <pivotField showAll="0"/>
    <pivotField showAll="0"/>
    <pivotField showAll="0"/>
    <pivotField showAll="0"/>
    <pivotField showAll="0"/>
    <pivotField axis="axisRow"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Average of SAT 2400" fld="2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CF1A13B-7EBB-49C4-A916-29A7E9D110ED}" autoFormatId="16" applyNumberFormats="0" applyBorderFormats="0" applyFontFormats="0" applyPatternFormats="0" applyAlignmentFormats="0" applyWidthHeightFormats="0">
  <queryTableRefresh nextId="43" unboundColumnsRight="11">
    <queryTableFields count="40">
      <queryTableField id="1" name="School ID" tableColumnId="1"/>
      <queryTableField id="2" name="School Name" tableColumnId="2"/>
      <queryTableField id="36" dataBound="0" tableColumnId="36"/>
      <queryTableField id="40" dataBound="0" tableColumnId="41"/>
      <queryTableField id="41" dataBound="0" tableColumnId="42"/>
      <queryTableField id="39" dataBound="0" tableColumnId="40"/>
      <queryTableField id="3" name="Borough" tableColumnId="3"/>
      <queryTableField id="4" name="Building Code" tableColumnId="4"/>
      <queryTableField id="5" name="Street Address" tableColumnId="5"/>
      <queryTableField id="6" name="City" tableColumnId="6"/>
      <queryTableField id="7" name="State" tableColumnId="7"/>
      <queryTableField id="8" name="Zip Code" tableColumnId="8"/>
      <queryTableField id="9" name="Latitude" tableColumnId="9"/>
      <queryTableField id="10" name="Longitude" tableColumnId="10"/>
      <queryTableField id="11" name="Phone Number" tableColumnId="11"/>
      <queryTableField id="12" name="Start Time" tableColumnId="12"/>
      <queryTableField id="13" name="End Time" tableColumnId="13"/>
      <queryTableField id="34" dataBound="0" tableColumnId="34"/>
      <queryTableField id="35" dataBound="0" tableColumnId="35"/>
      <queryTableField id="14" name="Student Enrollment" tableColumnId="14"/>
      <queryTableField id="15" name="Percent White" tableColumnId="15"/>
      <queryTableField id="16" name="Percent Black" tableColumnId="16"/>
      <queryTableField id="17" name="Percent Hispanic" tableColumnId="17"/>
      <queryTableField id="18" name="Percent Asian" tableColumnId="18"/>
      <queryTableField id="42" dataBound="0" tableColumnId="43"/>
      <queryTableField id="19" name="Average Score (SAT Math)" tableColumnId="19"/>
      <queryTableField id="20" name="Average Score (SAT Reading)" tableColumnId="20"/>
      <queryTableField id="21" name="Average Score (SAT Writing)" tableColumnId="21"/>
      <queryTableField id="22" name="Percent Tested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61A407E7-A0C2-4941-B837-48061878A0A7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CEA77A68-E0E2-47DF-B6CB-890915B03DF5}" autoFormatId="16" applyNumberFormats="0" applyBorderFormats="0" applyFontFormats="0" applyPatternFormats="0" applyAlignmentFormats="0" applyWidthHeightFormats="0">
  <queryTableRefresh nextId="6">
    <queryTableFields count="3">
      <queryTableField id="1" name="Total Score" tableColumnId="1"/>
      <queryTableField id="4" name="Total National Sample" tableColumnId="4"/>
      <queryTableField id="5" name="Total SAT Us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67489E-6A12-448B-AC99-EF78EDD3615A}" autoFormatId="16" applyNumberFormats="0" applyBorderFormats="0" applyFontFormats="0" applyPatternFormats="0" applyAlignmentFormats="0" applyWidthHeightFormats="0">
  <queryTableRefresh nextId="7">
    <queryTableFields count="4">
      <queryTableField id="1" name="ZIP Code" tableColumnId="1"/>
      <queryTableField id="5" name="Total Income" tableColumnId="5"/>
      <queryTableField id="3" name="Total Returns Filed" tableColumnId="3"/>
      <queryTableField id="4" name="Average Taxable Income per Retur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343D891-1CFF-4304-A30F-18651D3DB4DA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FFE11F5-EDBC-47A4-92A9-C2C8EDFE1CDF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54379DE-97CC-4F79-A653-0DD104715DDA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A8138E1B-1B65-4543-B6E2-102862634F28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64E61280-1B12-4D4B-A3D5-8C89A76C0D86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69B170-F8DD-416F-B4D3-BE6576E7199E}" name="NYC_SAT_Data" displayName="NYC_SAT_Data" ref="A1:AN376" tableType="queryTable" totalsRowShown="0" headerRowDxfId="13" dataDxfId="12" headerRowBorderDxfId="44">
  <autoFilter ref="A1:AN376" xr:uid="{1A69B170-F8DD-416F-B4D3-BE6576E7199E}"/>
  <tableColumns count="40">
    <tableColumn id="1" xr3:uid="{052CB164-1A57-40AA-B736-B43863AE7C90}" uniqueName="1" name="School ID" queryTableFieldId="1" dataDxfId="43"/>
    <tableColumn id="2" xr3:uid="{ACF248D8-4239-4872-A874-0800DB368CD7}" uniqueName="2" name="School Name" queryTableFieldId="2" dataDxfId="42"/>
    <tableColumn id="36" xr3:uid="{286B7C52-E7E0-4897-98EE-EBB00029F842}" uniqueName="36" name="Science" queryTableFieldId="36" dataDxfId="6">
      <calculatedColumnFormula>IF(ISNUMBER(SEARCH("SCIENCE", UPPER(NYC_SAT_Data[[#This Row],[School Name]]))), TRUE(), FALSE())</calculatedColumnFormula>
    </tableColumn>
    <tableColumn id="41" xr3:uid="{647AC989-E95A-47AF-B105-0A7D0797291D}" uniqueName="41" name="Math" queryTableFieldId="40" dataDxfId="5">
      <calculatedColumnFormula>IF(ISNUMBER(SEARCH("MATH", UPPER(NYC_SAT_Data[[#This Row],[School Name]]))), TRUE(), FALSE())</calculatedColumnFormula>
    </tableColumn>
    <tableColumn id="42" xr3:uid="{349819C1-9F97-4131-AAA0-4740756F266D}" uniqueName="42" name="Art" queryTableFieldId="41" dataDxfId="3">
      <calculatedColumnFormula>IF(ISNUMBER(SEARCH("ART", UPPER(NYC_SAT_Data[[#This Row],[School Name]]))), TRUE(), FALSE())</calculatedColumnFormula>
    </tableColumn>
    <tableColumn id="40" xr3:uid="{27135409-683A-4502-B8E5-30CC817F7C8B}" uniqueName="40" name="Academy" queryTableFieldId="39" dataDxfId="4">
      <calculatedColumnFormula>IF(ISNUMBER(SEARCH("ACADEMY", UPPER(NYC_SAT_Data[[#This Row],[School Name]]))), TRUE(), FALSE())</calculatedColumnFormula>
    </tableColumn>
    <tableColumn id="3" xr3:uid="{B7CFFB0D-62F3-4C2F-851B-F6A103D9B2A8}" uniqueName="3" name="Borough" queryTableFieldId="3" dataDxfId="41"/>
    <tableColumn id="4" xr3:uid="{61CFF106-D98A-46A7-913B-B0D54C9F7AAC}" uniqueName="4" name="Building Code" queryTableFieldId="4" dataDxfId="40"/>
    <tableColumn id="5" xr3:uid="{AA6CB75F-C158-4026-BB90-B88F1EF582EC}" uniqueName="5" name="Street Address" queryTableFieldId="5" dataDxfId="39"/>
    <tableColumn id="6" xr3:uid="{FC421D32-E349-41FB-94F8-5C34A9A561BC}" uniqueName="6" name="City" queryTableFieldId="6" dataDxfId="38"/>
    <tableColumn id="7" xr3:uid="{2C169E6F-11BD-4D97-8849-8B5F667D0A1F}" uniqueName="7" name="State" queryTableFieldId="7" dataDxfId="37"/>
    <tableColumn id="8" xr3:uid="{45F8F8B0-4EB1-4413-8DCB-D747F1939904}" uniqueName="8" name="Zip Code" queryTableFieldId="8" dataDxfId="36"/>
    <tableColumn id="9" xr3:uid="{EE5F6A7D-565B-4E03-817E-7526731F016A}" uniqueName="9" name="Latitude" queryTableFieldId="9" dataDxfId="35"/>
    <tableColumn id="10" xr3:uid="{ABEAA483-761D-4424-A338-A8CB7CC6B5D8}" uniqueName="10" name="Longitude" queryTableFieldId="10" dataDxfId="34"/>
    <tableColumn id="11" xr3:uid="{F3F2D39D-7C2D-460C-9B75-908651E836F9}" uniqueName="11" name="Phone Number" queryTableFieldId="11" dataDxfId="33"/>
    <tableColumn id="12" xr3:uid="{52503159-5C2D-4968-B239-374092459599}" uniqueName="12" name="Start Time" queryTableFieldId="12" dataDxfId="32"/>
    <tableColumn id="13" xr3:uid="{23FBF86C-2231-4F93-8512-7EF69CDE8A7F}" uniqueName="13" name="End Time" queryTableFieldId="13" dataDxfId="10"/>
    <tableColumn id="34" xr3:uid="{12B34586-E0D3-469E-AEAB-BC4CC7E4D9E8}" uniqueName="34" name="Test Duration (hrs)" queryTableFieldId="34" dataDxfId="8">
      <calculatedColumnFormula xml:space="preserve"> 24* (NYC_SAT_Data[[#This Row],[End Time]] - NYC_SAT_Data[[#This Row],[Start Time]])</calculatedColumnFormula>
    </tableColumn>
    <tableColumn id="35" xr3:uid="{D1781652-8E3F-455C-9475-B20072280D3C}" uniqueName="35" name="Test Duration (hrs min)" queryTableFieldId="35" dataDxfId="7">
      <calculatedColumnFormula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calculatedColumnFormula>
    </tableColumn>
    <tableColumn id="14" xr3:uid="{2CD6561C-BC43-4641-BBC0-F37418F32082}" uniqueName="14" name="Student Enrollment" queryTableFieldId="14" dataDxfId="9" dataCellStyle="Comma"/>
    <tableColumn id="15" xr3:uid="{0A071A33-1A5A-4909-A39E-EE59FFDC428A}" uniqueName="15" name="Percent White" queryTableFieldId="15" dataDxfId="11" dataCellStyle="Percent"/>
    <tableColumn id="16" xr3:uid="{1F3C82CD-9278-4B5E-B7C9-C515E748DE64}" uniqueName="16" name="Percent Black" queryTableFieldId="16" dataDxfId="31" dataCellStyle="Percent"/>
    <tableColumn id="17" xr3:uid="{E29433E8-A65B-4F2E-95D4-2D6C23C70E85}" uniqueName="17" name="Percent Hispanic" queryTableFieldId="17" dataDxfId="30" dataCellStyle="Percent"/>
    <tableColumn id="18" xr3:uid="{EF6DB774-7F55-403F-A7A7-220BF0105BCE}" uniqueName="18" name="Percent Asian" queryTableFieldId="18" dataDxfId="29" dataCellStyle="Percent"/>
    <tableColumn id="43" xr3:uid="{C3AF03A7-C799-4C91-8288-E11AD73F9737}" uniqueName="43" name="Percent Other" queryTableFieldId="42" dataDxfId="2" dataCellStyle="Percent">
      <calculatedColumnFormula>1 - SUM(NYC_SAT_Data[[#This Row],[Percent White]:[Percent Asian]])</calculatedColumnFormula>
    </tableColumn>
    <tableColumn id="19" xr3:uid="{81C1926D-D687-4C1B-9B6F-6C3295FAB97B}" uniqueName="19" name="Average Score (SAT Math)" queryTableFieldId="19" dataDxfId="28"/>
    <tableColumn id="20" xr3:uid="{D6FC358D-95EC-4A37-B719-F1329D3C9AC2}" uniqueName="20" name="Average Score (SAT Reading)" queryTableFieldId="20" dataDxfId="27"/>
    <tableColumn id="21" xr3:uid="{219BC85E-710E-46C8-967E-32DC885C655D}" uniqueName="21" name="Average Score (SAT Writing)" queryTableFieldId="21" dataDxfId="26"/>
    <tableColumn id="22" xr3:uid="{D2CC9104-FC76-42C2-805F-837BE88F2C64}" uniqueName="22" name="Percent Tested" queryTableFieldId="22" dataDxfId="25" dataCellStyle="Percent"/>
    <tableColumn id="23" xr3:uid="{C0CA6A65-BD2D-43BF-834A-595CE2BD84E2}" uniqueName="23" name="SAT 1600" queryTableFieldId="23" dataDxfId="24">
      <calculatedColumnFormula>NYC_SAT_Data[[#This Row],[Average Score (SAT Math)]] + NYC_SAT_Data[[#This Row],[Average Score (SAT Reading)]]</calculatedColumnFormula>
    </tableColumn>
    <tableColumn id="24" xr3:uid="{498A2DAF-3AAC-4135-AF5E-D031F1429AAE}" uniqueName="24" name="SAT 2400" queryTableFieldId="24" dataDxfId="23">
      <calculatedColumnFormula>NYC_SAT_Data[[#This Row],[Average Score (SAT Math)]] + NYC_SAT_Data[[#This Row],[Average Score (SAT Reading)]] + NYC_SAT_Data[[#This Row],[Average Score (SAT Writing)]]</calculatedColumnFormula>
    </tableColumn>
    <tableColumn id="25" xr3:uid="{52A397D1-FC79-4198-AFD5-A1CA73B428F8}" uniqueName="25" name="Subpop. Percentile Math" queryTableFieldId="25" dataDxfId="22" dataCellStyle="Percent">
      <calculatedColumnFormula>_xlfn.PERCENTRANK.INC(Z:Z, NYC_SAT_Data[[#This Row],[Average Score (SAT Math)]])</calculatedColumnFormula>
    </tableColumn>
    <tableColumn id="26" xr3:uid="{5A3B1F3A-DC44-42EB-AAAF-A1DE1ED288C7}" uniqueName="26" name="Subpop. Percentile Reading" queryTableFieldId="26" dataDxfId="21" dataCellStyle="Percent">
      <calculatedColumnFormula>_xlfn.PERCENTRANK.INC(AA:AA, NYC_SAT_Data[[#This Row],[Average Score (SAT Reading)]])</calculatedColumnFormula>
    </tableColumn>
    <tableColumn id="27" xr3:uid="{B780D213-1FE8-442F-B8BA-F855556F1A6A}" uniqueName="27" name="Subpop. Percentile Total" queryTableFieldId="27" dataDxfId="20" dataCellStyle="Percent">
      <calculatedColumnFormula>_xlfn.PERCENTRANK.INC(AD:AD, NYC_SAT_Data[[#This Row],[SAT 1600]])</calculatedColumnFormula>
    </tableColumn>
    <tableColumn id="28" xr3:uid="{0E49BF78-B538-4690-BA66-C6CDD4B0046C}" uniqueName="28" name="National Sample LOOKUP Math" queryTableFieldId="28" dataDxfId="19" dataCellStyle="Percent">
      <calculatedColumnFormula>_xlfn.XLOOKUP(10 * ROUND(NYC_SAT_Data[[#This Row],[Average Score (SAT Math)]] / 10, 0), 'SAT Section Percentiles'!$A:$A, 'SAT Section Percentiles'!$D:$D, 0)</calculatedColumnFormula>
    </tableColumn>
    <tableColumn id="29" xr3:uid="{F5292CF4-211C-43AD-9775-7B4353AE62A5}" uniqueName="29" name="National Sample LOOKUP Reading" queryTableFieldId="29" dataDxfId="18" dataCellStyle="Percent">
      <calculatedColumnFormula>_xlfn.XLOOKUP(10 * ROUND(NYC_SAT_Data[[#This Row],[Average Score (SAT Reading)]] / 10, 0), 'SAT Section Percentiles'!$A:$A, 'SAT Section Percentiles'!$B:$B, 0)</calculatedColumnFormula>
    </tableColumn>
    <tableColumn id="30" xr3:uid="{BB498336-2CAB-4F6B-A9DD-5B5910244103}" uniqueName="30" name="National Sample LOOKUP Total" queryTableFieldId="30" dataDxfId="17" dataCellStyle="Percent">
      <calculatedColumnFormula>_xlfn.XLOOKUP(10 * ROUND((NYC_SAT_Data[[#This Row],[Average Score (SAT Math)]] + NYC_SAT_Data[[#This Row],[Average Score (SAT Reading)]]) / 10, 0), 'Total SAT Percentiles'!$A:$A, 'Total SAT Percentiles'!$B:$B, 0)</calculatedColumnFormula>
    </tableColumn>
    <tableColumn id="31" xr3:uid="{D8DD47A4-C99E-483C-9B76-18AB692716EC}" uniqueName="31" name="In Top 50 of Subpop." queryTableFieldId="31" dataDxfId="16">
      <calculatedColumnFormula>IF(RANK(NYC_SAT_Data[[#This Row],[SAT 1600]], AD:AD, 0) &lt;= 50, TRUE, FALSE)</calculatedColumnFormula>
    </tableColumn>
    <tableColumn id="32" xr3:uid="{6D6C7B36-BEAC-4785-A0D6-3AFD2809F807}" uniqueName="32" name="Above National Average Total" queryTableFieldId="32" dataDxfId="15">
      <calculatedColumnFormula>IF(NYC_SAT_Data[[#This Row],[National Sample LOOKUP Total]] &gt; 0.5, TRUE, FALSE)</calculatedColumnFormula>
    </tableColumn>
    <tableColumn id="33" xr3:uid="{7B211993-65F1-4C90-A925-2CFDB388BA9A}" uniqueName="33" name="Relative Strong Subject" queryTableFieldId="33" dataDxfId="14">
      <calculatedColumnFormula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51C6B-995F-40A9-9325-DC2BC370FCA1}" name="SAT_Section_Percentiles" displayName="SAT_Section_Percentiles" ref="A1:E62" tableType="queryTable" totalsRowShown="0" headerRowDxfId="56" dataDxfId="55">
  <autoFilter ref="A1:E62" xr:uid="{2E951C6B-995F-40A9-9325-DC2BC370FCA1}"/>
  <tableColumns count="5">
    <tableColumn id="1" xr3:uid="{A32F304D-CB70-4071-85A2-8FA9756B3876}" uniqueName="1" name="Total Score" queryTableFieldId="1" dataDxfId="54"/>
    <tableColumn id="2" xr3:uid="{BA9CF874-BE2C-4649-83E2-DA694419A462}" uniqueName="2" name="Reading National Sample" queryTableFieldId="2" dataDxfId="53" dataCellStyle="Percent"/>
    <tableColumn id="3" xr3:uid="{E3FE8FBC-0F47-48BB-9355-63A9B513E528}" uniqueName="3" name="Reading SAT User" queryTableFieldId="3" dataDxfId="52" dataCellStyle="Percent"/>
    <tableColumn id="4" xr3:uid="{84CAB360-5322-4E03-80A1-66B8451CF69F}" uniqueName="4" name="Math National Sample" queryTableFieldId="4" dataDxfId="51" dataCellStyle="Percent"/>
    <tableColumn id="5" xr3:uid="{8473BD98-9267-4FFA-AD21-6D6C8D626CCE}" uniqueName="5" name="Math SAT User" queryTableFieldId="5" dataDxfId="50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1CEB1-C49C-4358-9409-45A44DB50FCD}" name="Total_SAT_Percentiles" displayName="Total_SAT_Percentiles" ref="A1:C122" tableType="queryTable" totalsRowShown="0" headerRowDxfId="49" dataDxfId="48">
  <autoFilter ref="A1:C122" xr:uid="{3A71CEB1-C49C-4358-9409-45A44DB50FCD}"/>
  <tableColumns count="3">
    <tableColumn id="1" xr3:uid="{CF925F07-C63D-46F8-AB7F-243B802AD39C}" uniqueName="1" name="Total Score" queryTableFieldId="1" dataDxfId="47"/>
    <tableColumn id="4" xr3:uid="{61573A26-887D-4367-ACE7-8DC5B07AC2CD}" uniqueName="4" name="Total National Sample" queryTableFieldId="4" dataDxfId="46" dataCellStyle="Percent"/>
    <tableColumn id="5" xr3:uid="{421C8E6E-B63B-43FF-A5AD-B2CE02CC82A7}" uniqueName="5" name="Total SAT User" queryTableFieldId="5" dataDxfId="45" dataCellStyle="Perc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D19134-C5D0-41E3-A143-3C2A30C163B0}" name="New_York_Taxable_Income" displayName="New_York_Taxable_Income" ref="A1:D1538" tableType="queryTable" totalsRowShown="0">
  <autoFilter ref="A1:D1538" xr:uid="{9ED19134-C5D0-41E3-A143-3C2A30C163B0}"/>
  <tableColumns count="4">
    <tableColumn id="1" xr3:uid="{2BAEC64D-3990-418C-99E7-E93CB07013B5}" uniqueName="1" name="ZIP Code" queryTableFieldId="1"/>
    <tableColumn id="5" xr3:uid="{198B67A2-B54F-4BC1-B730-E16362ED571C}" uniqueName="5" name="Total Income" queryTableFieldId="5" dataCellStyle="Currency"/>
    <tableColumn id="3" xr3:uid="{22F4262F-251A-4E97-B099-CE0B32718675}" uniqueName="3" name="Total Returns Filed" queryTableFieldId="3" dataDxfId="1" dataCellStyle="Comma"/>
    <tableColumn id="4" xr3:uid="{8BF2336C-8C80-4394-8405-43B8C912F93E}" uniqueName="4" name="Average Taxable Income per Return" queryTableFieldId="4" dataDxfId="0" dataCellStyle="Currency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9FAF6-1D47-40B0-BDD1-13B9C7A7585A}" name="Table010__Page_7" displayName="Table010__Page_7" ref="A1:C43" tableType="queryTable" totalsRowShown="0">
  <autoFilter ref="A1:C43" xr:uid="{1399FAF6-1D47-40B0-BDD1-13B9C7A7585A}"/>
  <tableColumns count="3">
    <tableColumn id="1" xr3:uid="{F9F912ED-1025-4323-A3CD-55B3D91CA46A}" uniqueName="1" name="Total Score" queryTableFieldId="1"/>
    <tableColumn id="2" xr3:uid="{2EB9F2B9-0986-49CA-8DD5-6C32AE9D3628}" uniqueName="2" name="Nationally_x000a_Representative_x000a_Sample" queryTableFieldId="2"/>
    <tableColumn id="3" xr3:uid="{D84FBDF5-BAA5-43A0-8162-58B7451B80CE}" uniqueName="3" name="SAT Use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C11B13-B3D2-47CF-B7F7-0F3FA9A9ABBE}" name="Table011__Page_7" displayName="Table011__Page_7" ref="A1:C38" tableType="queryTable" totalsRowShown="0">
  <autoFilter ref="A1:C38" xr:uid="{4AC11B13-B3D2-47CF-B7F7-0F3FA9A9ABBE}"/>
  <tableColumns count="3">
    <tableColumn id="1" xr3:uid="{4AE7B229-FE37-4486-B62D-3AF6840179D2}" uniqueName="1" name="Total Score" queryTableFieldId="1"/>
    <tableColumn id="2" xr3:uid="{246A44B6-27F6-497B-85D8-3E4DAA85339D}" uniqueName="2" name="Nationally_x000a_Representative_x000a_Sample" queryTableFieldId="2"/>
    <tableColumn id="3" xr3:uid="{FB81E72C-FCD9-47D5-AE1E-C79CF2B4459E}" uniqueName="3" name="SAT Use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6F545-D4BF-4865-8E8E-44E04F5B949F}" name="Table012__Page_7" displayName="Table012__Page_7" ref="A1:C43" tableType="queryTable" totalsRowShown="0">
  <autoFilter ref="A1:C43" xr:uid="{78C6F545-D4BF-4865-8E8E-44E04F5B949F}"/>
  <tableColumns count="3">
    <tableColumn id="1" xr3:uid="{4BCFA6D3-7848-4CF7-86AD-586E33135250}" uniqueName="1" name="Total Score" queryTableFieldId="1"/>
    <tableColumn id="2" xr3:uid="{F0AA17C6-535D-4B9B-85B4-A3B1B082DDBB}" uniqueName="2" name="Nationally_x000a_Representative_x000a_Sample" queryTableFieldId="2"/>
    <tableColumn id="3" xr3:uid="{8019986E-607B-42FB-8997-FE1B91CF5D99}" uniqueName="3" name="SAT User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791-7F33-4625-8677-34EB98F1D523}" name="Table013__Page_8" displayName="Table013__Page_8" ref="A1:E41" tableType="queryTable" totalsRowShown="0">
  <autoFilter ref="A1:E41" xr:uid="{30D87791-7F33-4625-8677-34EB98F1D523}"/>
  <tableColumns count="5">
    <tableColumn id="1" xr3:uid="{55B465CA-D511-4375-8850-5A1DD25548BE}" uniqueName="1" name="Total Score" queryTableFieldId="1"/>
    <tableColumn id="2" xr3:uid="{6657F35E-08BE-4EA6-A2C0-C39C92DC9BB8}" uniqueName="2" name="Reading National Sample" queryTableFieldId="2"/>
    <tableColumn id="3" xr3:uid="{3251A2A1-B0D1-41AE-823F-AAE08658960F}" uniqueName="3" name="Reading SAT User" queryTableFieldId="3"/>
    <tableColumn id="4" xr3:uid="{DA03517C-2D2F-457D-A1A8-83709C4E2305}" uniqueName="4" name="Math National Sample" queryTableFieldId="4"/>
    <tableColumn id="5" xr3:uid="{765543E5-FE21-4EC1-8A85-960149E8C1B2}" uniqueName="5" name="Math SAT User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0DCB16-1AD5-4D29-955C-85C0DA74B4AC}" name="Table013__Page_8___2" displayName="Table013__Page_8___2" ref="A1:E22" tableType="queryTable" totalsRowShown="0">
  <autoFilter ref="A1:E22" xr:uid="{340DCB16-1AD5-4D29-955C-85C0DA74B4AC}"/>
  <tableColumns count="5">
    <tableColumn id="1" xr3:uid="{F9DE6C9F-94B5-4E11-A407-33F6B2AA5BFC}" uniqueName="1" name="Total Score" queryTableFieldId="1"/>
    <tableColumn id="2" xr3:uid="{68A91BED-83E8-41CD-9E7D-6176111DA0A0}" uniqueName="2" name="Reading National Sample" queryTableFieldId="2"/>
    <tableColumn id="3" xr3:uid="{AAF7F7C7-7DFD-4F2F-A3AE-3D78B217399A}" uniqueName="3" name="Reading SAT User" queryTableFieldId="3"/>
    <tableColumn id="4" xr3:uid="{47261A5F-7D70-4F64-88B5-CAFA7D3F8EAF}" uniqueName="4" name="Math National Sample" queryTableFieldId="4"/>
    <tableColumn id="5" xr3:uid="{E117F4A2-E1ED-48A7-B61B-5C987236D9F3}" uniqueName="5" name="Math SAT Us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41D-06B7-4787-90CE-5CE7573EC9AE}">
  <dimension ref="A1:AN376"/>
  <sheetViews>
    <sheetView topLeftCell="AB1" workbookViewId="0">
      <pane ySplit="1" topLeftCell="A2" activePane="bottomLeft" state="frozen"/>
      <selection pane="bottomLeft" activeCell="AE1" activeCellId="1" sqref="L1:L1048576 AE1:AE1048576"/>
    </sheetView>
  </sheetViews>
  <sheetFormatPr defaultRowHeight="15" x14ac:dyDescent="0.25"/>
  <cols>
    <col min="1" max="1" width="11.42578125" style="1" bestFit="1" customWidth="1"/>
    <col min="2" max="2" width="73" style="1" bestFit="1" customWidth="1"/>
    <col min="3" max="6" width="18.28515625" style="1" customWidth="1"/>
    <col min="7" max="7" width="12.42578125" style="1" bestFit="1" customWidth="1"/>
    <col min="8" max="8" width="15.7109375" style="1" bestFit="1" customWidth="1"/>
    <col min="9" max="9" width="32" style="1" bestFit="1" customWidth="1"/>
    <col min="10" max="10" width="18.7109375" style="1" bestFit="1" customWidth="1"/>
    <col min="11" max="11" width="7.85546875" style="1" bestFit="1" customWidth="1"/>
    <col min="12" max="12" width="11" style="1" bestFit="1" customWidth="1"/>
    <col min="13" max="13" width="10.5703125" style="1" bestFit="1" customWidth="1"/>
    <col min="14" max="14" width="12.140625" style="1" bestFit="1" customWidth="1"/>
    <col min="15" max="15" width="16.85546875" style="1" bestFit="1" customWidth="1"/>
    <col min="16" max="16" width="12.28515625" style="1" bestFit="1" customWidth="1"/>
    <col min="17" max="17" width="11.42578125" style="1" bestFit="1" customWidth="1"/>
    <col min="18" max="19" width="11.42578125" style="36" customWidth="1"/>
    <col min="20" max="20" width="20.85546875" style="33" bestFit="1" customWidth="1"/>
    <col min="21" max="21" width="16.28515625" style="31" bestFit="1" customWidth="1"/>
    <col min="22" max="22" width="15.140625" style="31" bestFit="1" customWidth="1"/>
    <col min="23" max="23" width="18.140625" style="31" bestFit="1" customWidth="1"/>
    <col min="24" max="24" width="15.5703125" style="31" bestFit="1" customWidth="1"/>
    <col min="25" max="25" width="15.5703125" style="31" customWidth="1"/>
    <col min="26" max="26" width="26.5703125" style="1" bestFit="1" customWidth="1"/>
    <col min="27" max="27" width="29.140625" style="1" bestFit="1" customWidth="1"/>
    <col min="28" max="28" width="28.7109375" style="1" bestFit="1" customWidth="1"/>
    <col min="29" max="29" width="16.7109375" style="31" bestFit="1" customWidth="1"/>
    <col min="30" max="30" width="13.28515625" style="23" bestFit="1" customWidth="1"/>
    <col min="31" max="31" width="13.28515625" style="24" bestFit="1" customWidth="1"/>
    <col min="32" max="32" width="18.140625" style="25" customWidth="1"/>
    <col min="33" max="33" width="18.7109375" style="26" customWidth="1"/>
    <col min="34" max="34" width="18.42578125" style="26" customWidth="1"/>
    <col min="35" max="35" width="19.85546875" style="27" customWidth="1"/>
    <col min="36" max="36" width="20.140625" style="28" customWidth="1"/>
    <col min="37" max="37" width="18.85546875" style="29" customWidth="1"/>
    <col min="38" max="38" width="13.42578125" style="1" bestFit="1" customWidth="1"/>
    <col min="39" max="39" width="18.7109375" style="7" customWidth="1"/>
    <col min="40" max="40" width="16.5703125" style="1" customWidth="1"/>
    <col min="41" max="16384" width="9.140625" style="1"/>
  </cols>
  <sheetData>
    <row r="1" spans="1:40" s="20" customFormat="1" ht="30" customHeight="1" thickBot="1" x14ac:dyDescent="0.3">
      <c r="A1" s="9" t="s">
        <v>24</v>
      </c>
      <c r="B1" s="10" t="s">
        <v>25</v>
      </c>
      <c r="C1" s="34" t="s">
        <v>1661</v>
      </c>
      <c r="D1" s="34" t="s">
        <v>1662</v>
      </c>
      <c r="E1" s="34" t="s">
        <v>1664</v>
      </c>
      <c r="F1" s="34" t="s">
        <v>1663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35" t="s">
        <v>1659</v>
      </c>
      <c r="S1" s="35" t="s">
        <v>1660</v>
      </c>
      <c r="T1" s="32" t="s">
        <v>37</v>
      </c>
      <c r="U1" s="30" t="s">
        <v>38</v>
      </c>
      <c r="V1" s="30" t="s">
        <v>39</v>
      </c>
      <c r="W1" s="30" t="s">
        <v>40</v>
      </c>
      <c r="X1" s="30" t="s">
        <v>41</v>
      </c>
      <c r="Y1" s="37" t="s">
        <v>1665</v>
      </c>
      <c r="Z1" s="10" t="s">
        <v>42</v>
      </c>
      <c r="AA1" s="10" t="s">
        <v>43</v>
      </c>
      <c r="AB1" s="10" t="s">
        <v>44</v>
      </c>
      <c r="AC1" s="30" t="s">
        <v>45</v>
      </c>
      <c r="AD1" s="11" t="s">
        <v>3</v>
      </c>
      <c r="AE1" s="12" t="s">
        <v>2</v>
      </c>
      <c r="AF1" s="13" t="s">
        <v>15</v>
      </c>
      <c r="AG1" s="14" t="s">
        <v>16</v>
      </c>
      <c r="AH1" s="14" t="s">
        <v>17</v>
      </c>
      <c r="AI1" s="15" t="s">
        <v>18</v>
      </c>
      <c r="AJ1" s="16" t="s">
        <v>19</v>
      </c>
      <c r="AK1" s="17" t="s">
        <v>20</v>
      </c>
      <c r="AL1" s="18" t="s">
        <v>22</v>
      </c>
      <c r="AM1" s="19" t="s">
        <v>21</v>
      </c>
      <c r="AN1" s="12" t="s">
        <v>23</v>
      </c>
    </row>
    <row r="2" spans="1:40" x14ac:dyDescent="0.25">
      <c r="A2" s="21" t="s">
        <v>419</v>
      </c>
      <c r="B2" s="21" t="s">
        <v>420</v>
      </c>
      <c r="C2" s="21" t="b">
        <f>IF(ISNUMBER(SEARCH("SCIENCE", UPPER(NYC_SAT_Data[[#This Row],[School Name]]))), TRUE(), FALSE())</f>
        <v>0</v>
      </c>
      <c r="D2" s="21" t="b">
        <f>IF(ISNUMBER(SEARCH("MATH", UPPER(NYC_SAT_Data[[#This Row],[School Name]]))), TRUE(), FALSE())</f>
        <v>0</v>
      </c>
      <c r="E2" s="21" t="b">
        <f>IF(ISNUMBER(SEARCH("ART", UPPER(NYC_SAT_Data[[#This Row],[School Name]]))), TRUE(), FALSE())</f>
        <v>0</v>
      </c>
      <c r="F2" s="21" t="b">
        <f>IF(ISNUMBER(SEARCH("ACADEMY", UPPER(NYC_SAT_Data[[#This Row],[School Name]]))), TRUE(), FALSE())</f>
        <v>0</v>
      </c>
      <c r="G2" s="21" t="s">
        <v>48</v>
      </c>
      <c r="H2" s="21" t="s">
        <v>421</v>
      </c>
      <c r="I2" s="21" t="s">
        <v>422</v>
      </c>
      <c r="J2" s="21" t="s">
        <v>48</v>
      </c>
      <c r="K2" s="21" t="s">
        <v>51</v>
      </c>
      <c r="L2" s="1">
        <v>10031</v>
      </c>
      <c r="M2" s="1">
        <v>40.81832</v>
      </c>
      <c r="N2" s="1">
        <v>-73.950609999999998</v>
      </c>
      <c r="O2" s="21" t="s">
        <v>423</v>
      </c>
      <c r="P2" s="22">
        <v>0.33333333333333331</v>
      </c>
      <c r="Q2" s="22">
        <v>0.59722222222222221</v>
      </c>
      <c r="R2" s="36">
        <f xml:space="preserve"> 24* (NYC_SAT_Data[[#This Row],[End Time]] - NYC_SAT_Data[[#This Row],[Start Time]])</f>
        <v>6.3333333333333339</v>
      </c>
      <c r="S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" s="33">
        <v>1354</v>
      </c>
      <c r="U2" s="31">
        <v>1.7000000000000001E-2</v>
      </c>
      <c r="V2" s="31">
        <v>0.32</v>
      </c>
      <c r="W2" s="31">
        <v>0.59699999999999998</v>
      </c>
      <c r="X2" s="31">
        <v>4.9000000000000002E-2</v>
      </c>
      <c r="Y2" s="31">
        <f>1 - SUM(NYC_SAT_Data[[#This Row],[Percent White]:[Percent Asian]])</f>
        <v>1.7000000000000015E-2</v>
      </c>
      <c r="Z2" s="1">
        <v>459</v>
      </c>
      <c r="AA2" s="1">
        <v>453</v>
      </c>
      <c r="AB2" s="1">
        <v>447</v>
      </c>
      <c r="AC2" s="31">
        <v>0.74</v>
      </c>
      <c r="AD2" s="23">
        <f>NYC_SAT_Data[[#This Row],[Average Score (SAT Math)]] + NYC_SAT_Data[[#This Row],[Average Score (SAT Reading)]]</f>
        <v>912</v>
      </c>
      <c r="AE2" s="24">
        <f>NYC_SAT_Data[[#This Row],[Average Score (SAT Math)]] + NYC_SAT_Data[[#This Row],[Average Score (SAT Reading)]] + NYC_SAT_Data[[#This Row],[Average Score (SAT Writing)]]</f>
        <v>1359</v>
      </c>
      <c r="AF2" s="25">
        <f>_xlfn.PERCENTRANK.INC(Z:Z, NYC_SAT_Data[[#This Row],[Average Score (SAT Math)]])</f>
        <v>0.751</v>
      </c>
      <c r="AG2" s="26">
        <f>_xlfn.PERCENTRANK.INC(AA:AA, NYC_SAT_Data[[#This Row],[Average Score (SAT Reading)]])</f>
        <v>0.78800000000000003</v>
      </c>
      <c r="AH2" s="26">
        <f>_xlfn.PERCENTRANK.INC(AD:AD, NYC_SAT_Data[[#This Row],[SAT 1600]])</f>
        <v>0.77500000000000002</v>
      </c>
      <c r="AI2" s="27">
        <f>_xlfn.XLOOKUP(10 * ROUND(NYC_SAT_Data[[#This Row],[Average Score (SAT Math)]] / 10, 0), 'SAT Section Percentiles'!$A:$A, 'SAT Section Percentiles'!$D:$D, 0)</f>
        <v>0.32</v>
      </c>
      <c r="AJ2" s="28">
        <f>_xlfn.XLOOKUP(10 * ROUND(NYC_SAT_Data[[#This Row],[Average Score (SAT Reading)]] / 10, 0), 'SAT Section Percentiles'!$A:$A, 'SAT Section Percentiles'!$B:$B, 0)</f>
        <v>0.31</v>
      </c>
      <c r="AK2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2" s="1" t="b">
        <f>IF(RANK(NYC_SAT_Data[[#This Row],[SAT 1600]], AD:AD, 0) &lt;= 50, TRUE, FALSE)</f>
        <v>0</v>
      </c>
      <c r="AM2" s="7" t="b">
        <f>IF(NYC_SAT_Data[[#This Row],[National Sample LOOKUP Total]] &gt; 0.5, TRUE, FALSE)</f>
        <v>0</v>
      </c>
      <c r="AN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" spans="1:40" x14ac:dyDescent="0.25">
      <c r="A3" s="21" t="s">
        <v>852</v>
      </c>
      <c r="B3" s="21" t="s">
        <v>853</v>
      </c>
      <c r="C3" s="21" t="b">
        <f>IF(ISNUMBER(SEARCH("SCIENCE", UPPER(NYC_SAT_Data[[#This Row],[School Name]]))), TRUE(), FALSE())</f>
        <v>0</v>
      </c>
      <c r="D3" s="21" t="b">
        <f>IF(ISNUMBER(SEARCH("MATH", UPPER(NYC_SAT_Data[[#This Row],[School Name]]))), TRUE(), FALSE())</f>
        <v>0</v>
      </c>
      <c r="E3" s="21" t="b">
        <f>IF(ISNUMBER(SEARCH("ART", UPPER(NYC_SAT_Data[[#This Row],[School Name]]))), TRUE(), FALSE())</f>
        <v>0</v>
      </c>
      <c r="F3" s="21" t="b">
        <f>IF(ISNUMBER(SEARCH("ACADEMY", UPPER(NYC_SAT_Data[[#This Row],[School Name]]))), TRUE(), FALSE())</f>
        <v>0</v>
      </c>
      <c r="G3" s="21" t="s">
        <v>822</v>
      </c>
      <c r="H3" s="21" t="s">
        <v>854</v>
      </c>
      <c r="I3" s="21" t="s">
        <v>855</v>
      </c>
      <c r="J3" s="21" t="s">
        <v>822</v>
      </c>
      <c r="K3" s="21" t="s">
        <v>51</v>
      </c>
      <c r="L3" s="1">
        <v>11238</v>
      </c>
      <c r="M3" s="1">
        <v>40.678510000000003</v>
      </c>
      <c r="N3" s="1">
        <v>-73.962069999999997</v>
      </c>
      <c r="O3" s="21" t="s">
        <v>856</v>
      </c>
      <c r="P3" s="22">
        <v>0.34375</v>
      </c>
      <c r="Q3" s="22">
        <v>0.63541666666666663</v>
      </c>
      <c r="R3" s="36">
        <f xml:space="preserve"> 24* (NYC_SAT_Data[[#This Row],[End Time]] - NYC_SAT_Data[[#This Row],[Start Time]])</f>
        <v>6.9999999999999991</v>
      </c>
      <c r="S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" s="33">
        <v>504</v>
      </c>
      <c r="U3" s="31">
        <v>1.6E-2</v>
      </c>
      <c r="V3" s="31">
        <v>0.83499999999999996</v>
      </c>
      <c r="W3" s="31">
        <v>0.129</v>
      </c>
      <c r="X3" s="31">
        <v>0.01</v>
      </c>
      <c r="Y3" s="31">
        <f>1 - SUM(NYC_SAT_Data[[#This Row],[Percent White]:[Percent Asian]])</f>
        <v>1.0000000000000009E-2</v>
      </c>
      <c r="Z3" s="1">
        <v>379</v>
      </c>
      <c r="AA3" s="1">
        <v>395</v>
      </c>
      <c r="AB3" s="1">
        <v>385</v>
      </c>
      <c r="AC3" s="31">
        <v>0.61299999999999999</v>
      </c>
      <c r="AD3" s="23">
        <f>NYC_SAT_Data[[#This Row],[Average Score (SAT Math)]] + NYC_SAT_Data[[#This Row],[Average Score (SAT Reading)]]</f>
        <v>774</v>
      </c>
      <c r="AE3" s="24">
        <f>NYC_SAT_Data[[#This Row],[Average Score (SAT Math)]] + NYC_SAT_Data[[#This Row],[Average Score (SAT Reading)]] + NYC_SAT_Data[[#This Row],[Average Score (SAT Writing)]]</f>
        <v>1159</v>
      </c>
      <c r="AF3" s="25">
        <f>_xlfn.PERCENTRANK.INC(Z:Z, NYC_SAT_Data[[#This Row],[Average Score (SAT Math)]])</f>
        <v>0.17599999999999999</v>
      </c>
      <c r="AG3" s="26">
        <f>_xlfn.PERCENTRANK.INC(AA:AA, NYC_SAT_Data[[#This Row],[Average Score (SAT Reading)]])</f>
        <v>0.318</v>
      </c>
      <c r="AH3" s="26">
        <f>_xlfn.PERCENTRANK.INC(AD:AD, NYC_SAT_Data[[#This Row],[SAT 1600]])</f>
        <v>0.248</v>
      </c>
      <c r="AI3" s="27">
        <f>_xlfn.XLOOKUP(10 * ROUND(NYC_SAT_Data[[#This Row],[Average Score (SAT Math)]] / 10, 0), 'SAT Section Percentiles'!$A:$A, 'SAT Section Percentiles'!$D:$D, 0)</f>
        <v>0.1</v>
      </c>
      <c r="AJ3" s="28">
        <f>_xlfn.XLOOKUP(10 * ROUND(NYC_SAT_Data[[#This Row],[Average Score (SAT Reading)]] / 10, 0), 'SAT Section Percentiles'!$A:$A, 'SAT Section Percentiles'!$B:$B, 0)</f>
        <v>0.16</v>
      </c>
      <c r="AK3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3" s="1" t="b">
        <f>IF(RANK(NYC_SAT_Data[[#This Row],[SAT 1600]], AD:AD, 0) &lt;= 50, TRUE, FALSE)</f>
        <v>0</v>
      </c>
      <c r="AM3" s="7" t="b">
        <f>IF(NYC_SAT_Data[[#This Row],[National Sample LOOKUP Total]] &gt; 0.5, TRUE, FALSE)</f>
        <v>0</v>
      </c>
      <c r="AN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" spans="1:40" x14ac:dyDescent="0.25">
      <c r="A4" s="21" t="s">
        <v>1182</v>
      </c>
      <c r="B4" s="21" t="s">
        <v>1183</v>
      </c>
      <c r="C4" s="21" t="b">
        <f>IF(ISNUMBER(SEARCH("SCIENCE", UPPER(NYC_SAT_Data[[#This Row],[School Name]]))), TRUE(), FALSE())</f>
        <v>0</v>
      </c>
      <c r="D4" s="21" t="b">
        <f>IF(ISNUMBER(SEARCH("MATH", UPPER(NYC_SAT_Data[[#This Row],[School Name]]))), TRUE(), FALSE())</f>
        <v>0</v>
      </c>
      <c r="E4" s="21" t="b">
        <f>IF(ISNUMBER(SEARCH("ART", UPPER(NYC_SAT_Data[[#This Row],[School Name]]))), TRUE(), FALSE())</f>
        <v>0</v>
      </c>
      <c r="F4" s="21" t="b">
        <f>IF(ISNUMBER(SEARCH("ACADEMY", UPPER(NYC_SAT_Data[[#This Row],[School Name]]))), TRUE(), FALSE())</f>
        <v>0</v>
      </c>
      <c r="G4" s="21" t="s">
        <v>822</v>
      </c>
      <c r="H4" s="21" t="s">
        <v>1184</v>
      </c>
      <c r="I4" s="21" t="s">
        <v>1185</v>
      </c>
      <c r="J4" s="21" t="s">
        <v>822</v>
      </c>
      <c r="K4" s="21" t="s">
        <v>51</v>
      </c>
      <c r="L4" s="1">
        <v>11235</v>
      </c>
      <c r="M4" s="1">
        <v>40.58231</v>
      </c>
      <c r="N4" s="1">
        <v>-73.967470000000006</v>
      </c>
      <c r="O4" s="21" t="s">
        <v>1186</v>
      </c>
      <c r="P4" s="22">
        <v>0.31111111111111112</v>
      </c>
      <c r="Q4" s="22">
        <v>0.63194444444444442</v>
      </c>
      <c r="R4" s="36">
        <f xml:space="preserve"> 24* (NYC_SAT_Data[[#This Row],[End Time]] - NYC_SAT_Data[[#This Row],[Start Time]])</f>
        <v>7.6999999999999993</v>
      </c>
      <c r="S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42min</v>
      </c>
      <c r="T4" s="33">
        <v>2341</v>
      </c>
      <c r="U4" s="31">
        <v>0.20100000000000001</v>
      </c>
      <c r="V4" s="31">
        <v>0.39800000000000002</v>
      </c>
      <c r="W4" s="31">
        <v>0.23699999999999999</v>
      </c>
      <c r="X4" s="31">
        <v>0.151</v>
      </c>
      <c r="Y4" s="31">
        <f>1 - SUM(NYC_SAT_Data[[#This Row],[Percent White]:[Percent Asian]])</f>
        <v>1.3000000000000012E-2</v>
      </c>
      <c r="Z4" s="1">
        <v>441</v>
      </c>
      <c r="AA4" s="1">
        <v>422</v>
      </c>
      <c r="AB4" s="1">
        <v>422</v>
      </c>
      <c r="AC4" s="31">
        <v>0.54900000000000004</v>
      </c>
      <c r="AD4" s="23">
        <f>NYC_SAT_Data[[#This Row],[Average Score (SAT Math)]] + NYC_SAT_Data[[#This Row],[Average Score (SAT Reading)]]</f>
        <v>863</v>
      </c>
      <c r="AE4" s="24">
        <f>NYC_SAT_Data[[#This Row],[Average Score (SAT Math)]] + NYC_SAT_Data[[#This Row],[Average Score (SAT Reading)]] + NYC_SAT_Data[[#This Row],[Average Score (SAT Writing)]]</f>
        <v>1285</v>
      </c>
      <c r="AF4" s="25">
        <f>_xlfn.PERCENTRANK.INC(Z:Z, NYC_SAT_Data[[#This Row],[Average Score (SAT Math)]])</f>
        <v>0.67300000000000004</v>
      </c>
      <c r="AG4" s="26">
        <f>_xlfn.PERCENTRANK.INC(AA:AA, NYC_SAT_Data[[#This Row],[Average Score (SAT Reading)]])</f>
        <v>0.58799999999999997</v>
      </c>
      <c r="AH4" s="26">
        <f>_xlfn.PERCENTRANK.INC(AD:AD, NYC_SAT_Data[[#This Row],[SAT 1600]])</f>
        <v>0.65200000000000002</v>
      </c>
      <c r="AI4" s="27">
        <f>_xlfn.XLOOKUP(10 * ROUND(NYC_SAT_Data[[#This Row],[Average Score (SAT Math)]] / 10, 0), 'SAT Section Percentiles'!$A:$A, 'SAT Section Percentiles'!$D:$D, 0)</f>
        <v>0.25</v>
      </c>
      <c r="AJ4" s="28">
        <f>_xlfn.XLOOKUP(10 * ROUND(NYC_SAT_Data[[#This Row],[Average Score (SAT Reading)]] / 10, 0), 'SAT Section Percentiles'!$A:$A, 'SAT Section Percentiles'!$B:$B, 0)</f>
        <v>0.22</v>
      </c>
      <c r="AK4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4" s="1" t="b">
        <f>IF(RANK(NYC_SAT_Data[[#This Row],[SAT 1600]], AD:AD, 0) &lt;= 50, TRUE, FALSE)</f>
        <v>0</v>
      </c>
      <c r="AM4" s="7" t="b">
        <f>IF(NYC_SAT_Data[[#This Row],[National Sample LOOKUP Total]] &gt; 0.5, TRUE, FALSE)</f>
        <v>0</v>
      </c>
      <c r="AN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" spans="1:40" x14ac:dyDescent="0.25">
      <c r="A5" s="21" t="s">
        <v>1546</v>
      </c>
      <c r="B5" s="21" t="s">
        <v>1547</v>
      </c>
      <c r="C5" s="21" t="b">
        <f>IF(ISNUMBER(SEARCH("SCIENCE", UPPER(NYC_SAT_Data[[#This Row],[School Name]]))), TRUE(), FALSE())</f>
        <v>0</v>
      </c>
      <c r="D5" s="21" t="b">
        <f>IF(ISNUMBER(SEARCH("MATH", UPPER(NYC_SAT_Data[[#This Row],[School Name]]))), TRUE(), FALSE())</f>
        <v>0</v>
      </c>
      <c r="E5" s="21" t="b">
        <f>IF(ISNUMBER(SEARCH("ART", UPPER(NYC_SAT_Data[[#This Row],[School Name]]))), TRUE(), FALSE())</f>
        <v>0</v>
      </c>
      <c r="F5" s="21" t="b">
        <f>IF(ISNUMBER(SEARCH("ACADEMY", UPPER(NYC_SAT_Data[[#This Row],[School Name]]))), TRUE(), FALSE())</f>
        <v>1</v>
      </c>
      <c r="G5" s="21" t="s">
        <v>1249</v>
      </c>
      <c r="H5" s="21" t="s">
        <v>1548</v>
      </c>
      <c r="I5" s="21" t="s">
        <v>1549</v>
      </c>
      <c r="J5" s="21" t="s">
        <v>1257</v>
      </c>
      <c r="K5" s="21" t="s">
        <v>51</v>
      </c>
      <c r="L5" s="1">
        <v>11101</v>
      </c>
      <c r="M5" s="1">
        <v>40.741140000000001</v>
      </c>
      <c r="N5" s="1">
        <v>-73.949690000000004</v>
      </c>
      <c r="O5" s="21" t="s">
        <v>1550</v>
      </c>
      <c r="P5" s="22">
        <v>0.375</v>
      </c>
      <c r="Q5" s="22">
        <v>0.64583333333333337</v>
      </c>
      <c r="R5" s="36">
        <f xml:space="preserve"> 24* (NYC_SAT_Data[[#This Row],[End Time]] - NYC_SAT_Data[[#This Row],[Start Time]])</f>
        <v>6.5000000000000009</v>
      </c>
      <c r="S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" s="33">
        <v>515</v>
      </c>
      <c r="U5" s="31">
        <v>0.20799999999999999</v>
      </c>
      <c r="V5" s="31">
        <v>0.159</v>
      </c>
      <c r="W5" s="31">
        <v>0.54200000000000004</v>
      </c>
      <c r="X5" s="31">
        <v>5.8000000000000003E-2</v>
      </c>
      <c r="Y5" s="31">
        <f>1 - SUM(NYC_SAT_Data[[#This Row],[Percent White]:[Percent Asian]])</f>
        <v>3.2999999999999918E-2</v>
      </c>
      <c r="Z5" s="1">
        <v>444</v>
      </c>
      <c r="AA5" s="1">
        <v>458</v>
      </c>
      <c r="AB5" s="1">
        <v>444</v>
      </c>
      <c r="AC5" s="31">
        <v>0.95</v>
      </c>
      <c r="AD5" s="23">
        <f>NYC_SAT_Data[[#This Row],[Average Score (SAT Math)]] + NYC_SAT_Data[[#This Row],[Average Score (SAT Reading)]]</f>
        <v>902</v>
      </c>
      <c r="AE5" s="24">
        <f>NYC_SAT_Data[[#This Row],[Average Score (SAT Math)]] + NYC_SAT_Data[[#This Row],[Average Score (SAT Reading)]] + NYC_SAT_Data[[#This Row],[Average Score (SAT Writing)]]</f>
        <v>1346</v>
      </c>
      <c r="AF5" s="25">
        <f>_xlfn.PERCENTRANK.INC(Z:Z, NYC_SAT_Data[[#This Row],[Average Score (SAT Math)]])</f>
        <v>0.68700000000000006</v>
      </c>
      <c r="AG5" s="26">
        <f>_xlfn.PERCENTRANK.INC(AA:AA, NYC_SAT_Data[[#This Row],[Average Score (SAT Reading)]])</f>
        <v>0.81200000000000006</v>
      </c>
      <c r="AH5" s="26">
        <f>_xlfn.PERCENTRANK.INC(AD:AD, NYC_SAT_Data[[#This Row],[SAT 1600]])</f>
        <v>0.754</v>
      </c>
      <c r="AI5" s="27">
        <f>_xlfn.XLOOKUP(10 * ROUND(NYC_SAT_Data[[#This Row],[Average Score (SAT Math)]] / 10, 0), 'SAT Section Percentiles'!$A:$A, 'SAT Section Percentiles'!$D:$D, 0)</f>
        <v>0.25</v>
      </c>
      <c r="AJ5" s="28">
        <f>_xlfn.XLOOKUP(10 * ROUND(NYC_SAT_Data[[#This Row],[Average Score (SAT Reading)]] / 10, 0), 'SAT Section Percentiles'!$A:$A, 'SAT Section Percentiles'!$B:$B, 0)</f>
        <v>0.34</v>
      </c>
      <c r="AK5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5" s="1" t="b">
        <f>IF(RANK(NYC_SAT_Data[[#This Row],[SAT 1600]], AD:AD, 0) &lt;= 50, TRUE, FALSE)</f>
        <v>0</v>
      </c>
      <c r="AM5" s="7" t="b">
        <f>IF(NYC_SAT_Data[[#This Row],[National Sample LOOKUP Total]] &gt; 0.5, TRUE, FALSE)</f>
        <v>0</v>
      </c>
      <c r="AN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" spans="1:40" x14ac:dyDescent="0.25">
      <c r="A6" s="21" t="s">
        <v>995</v>
      </c>
      <c r="B6" s="21" t="s">
        <v>996</v>
      </c>
      <c r="C6" s="21" t="b">
        <f>IF(ISNUMBER(SEARCH("SCIENCE", UPPER(NYC_SAT_Data[[#This Row],[School Name]]))), TRUE(), FALSE())</f>
        <v>0</v>
      </c>
      <c r="D6" s="21" t="b">
        <f>IF(ISNUMBER(SEARCH("MATH", UPPER(NYC_SAT_Data[[#This Row],[School Name]]))), TRUE(), FALSE())</f>
        <v>0</v>
      </c>
      <c r="E6" s="21" t="b">
        <f>IF(ISNUMBER(SEARCH("ART", UPPER(NYC_SAT_Data[[#This Row],[School Name]]))), TRUE(), FALSE())</f>
        <v>0</v>
      </c>
      <c r="F6" s="21" t="b">
        <f>IF(ISNUMBER(SEARCH("ACADEMY", UPPER(NYC_SAT_Data[[#This Row],[School Name]]))), TRUE(), FALSE())</f>
        <v>1</v>
      </c>
      <c r="G6" s="21" t="s">
        <v>822</v>
      </c>
      <c r="H6" s="21" t="s">
        <v>997</v>
      </c>
      <c r="I6" s="21" t="s">
        <v>998</v>
      </c>
      <c r="J6" s="21" t="s">
        <v>822</v>
      </c>
      <c r="K6" s="21" t="s">
        <v>51</v>
      </c>
      <c r="L6" s="1">
        <v>11226</v>
      </c>
      <c r="M6" s="1">
        <v>40.649439999999998</v>
      </c>
      <c r="N6" s="1">
        <v>-73.958430000000007</v>
      </c>
      <c r="O6" s="21" t="s">
        <v>999</v>
      </c>
      <c r="P6" s="22">
        <v>0.33333333333333331</v>
      </c>
      <c r="Q6" s="22">
        <v>0.64583333333333337</v>
      </c>
      <c r="R6" s="36">
        <f xml:space="preserve"> 24* (NYC_SAT_Data[[#This Row],[End Time]] - NYC_SAT_Data[[#This Row],[Start Time]])</f>
        <v>7.5000000000000018</v>
      </c>
      <c r="S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6" s="33">
        <v>505</v>
      </c>
      <c r="U6" s="31">
        <v>8.0000000000000002E-3</v>
      </c>
      <c r="V6" s="31">
        <v>0.84599999999999997</v>
      </c>
      <c r="W6" s="31">
        <v>0.123</v>
      </c>
      <c r="X6" s="31">
        <v>1.7000000000000001E-2</v>
      </c>
      <c r="Y6" s="31">
        <f>1 - SUM(NYC_SAT_Data[[#This Row],[Percent White]:[Percent Asian]])</f>
        <v>6.0000000000000053E-3</v>
      </c>
      <c r="Z6" s="1">
        <v>386</v>
      </c>
      <c r="AA6" s="1">
        <v>397</v>
      </c>
      <c r="AB6" s="1">
        <v>393</v>
      </c>
      <c r="AC6" s="31">
        <v>0.57299999999999995</v>
      </c>
      <c r="AD6" s="23">
        <f>NYC_SAT_Data[[#This Row],[Average Score (SAT Math)]] + NYC_SAT_Data[[#This Row],[Average Score (SAT Reading)]]</f>
        <v>783</v>
      </c>
      <c r="AE6" s="24">
        <f>NYC_SAT_Data[[#This Row],[Average Score (SAT Math)]] + NYC_SAT_Data[[#This Row],[Average Score (SAT Reading)]] + NYC_SAT_Data[[#This Row],[Average Score (SAT Writing)]]</f>
        <v>1176</v>
      </c>
      <c r="AF6" s="25">
        <f>_xlfn.PERCENTRANK.INC(Z:Z, NYC_SAT_Data[[#This Row],[Average Score (SAT Math)]])</f>
        <v>0.245</v>
      </c>
      <c r="AG6" s="26">
        <f>_xlfn.PERCENTRANK.INC(AA:AA, NYC_SAT_Data[[#This Row],[Average Score (SAT Reading)]])</f>
        <v>0.34699999999999998</v>
      </c>
      <c r="AH6" s="26">
        <f>_xlfn.PERCENTRANK.INC(AD:AD, NYC_SAT_Data[[#This Row],[SAT 1600]])</f>
        <v>0.31</v>
      </c>
      <c r="AI6" s="27">
        <f>_xlfn.XLOOKUP(10 * ROUND(NYC_SAT_Data[[#This Row],[Average Score (SAT Math)]] / 10, 0), 'SAT Section Percentiles'!$A:$A, 'SAT Section Percentiles'!$D:$D, 0)</f>
        <v>0.13</v>
      </c>
      <c r="AJ6" s="28">
        <f>_xlfn.XLOOKUP(10 * ROUND(NYC_SAT_Data[[#This Row],[Average Score (SAT Reading)]] / 10, 0), 'SAT Section Percentiles'!$A:$A, 'SAT Section Percentiles'!$B:$B, 0)</f>
        <v>0.16</v>
      </c>
      <c r="AK6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6" s="1" t="b">
        <f>IF(RANK(NYC_SAT_Data[[#This Row],[SAT 1600]], AD:AD, 0) &lt;= 50, TRUE, FALSE)</f>
        <v>0</v>
      </c>
      <c r="AM6" s="7" t="b">
        <f>IF(NYC_SAT_Data[[#This Row],[National Sample LOOKUP Total]] &gt; 0.5, TRUE, FALSE)</f>
        <v>0</v>
      </c>
      <c r="AN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" spans="1:40" x14ac:dyDescent="0.25">
      <c r="A7" s="21" t="s">
        <v>1085</v>
      </c>
      <c r="B7" s="21" t="s">
        <v>1086</v>
      </c>
      <c r="C7" s="21" t="b">
        <f>IF(ISNUMBER(SEARCH("SCIENCE", UPPER(NYC_SAT_Data[[#This Row],[School Name]]))), TRUE(), FALSE())</f>
        <v>0</v>
      </c>
      <c r="D7" s="21" t="b">
        <f>IF(ISNUMBER(SEARCH("MATH", UPPER(NYC_SAT_Data[[#This Row],[School Name]]))), TRUE(), FALSE())</f>
        <v>0</v>
      </c>
      <c r="E7" s="21" t="b">
        <f>IF(ISNUMBER(SEARCH("ART", UPPER(NYC_SAT_Data[[#This Row],[School Name]]))), TRUE(), FALSE())</f>
        <v>0</v>
      </c>
      <c r="F7" s="21" t="b">
        <f>IF(ISNUMBER(SEARCH("ACADEMY", UPPER(NYC_SAT_Data[[#This Row],[School Name]]))), TRUE(), FALSE())</f>
        <v>1</v>
      </c>
      <c r="G7" s="21" t="s">
        <v>822</v>
      </c>
      <c r="H7" s="21" t="s">
        <v>1057</v>
      </c>
      <c r="I7" s="21" t="s">
        <v>1058</v>
      </c>
      <c r="J7" s="21" t="s">
        <v>822</v>
      </c>
      <c r="K7" s="21" t="s">
        <v>51</v>
      </c>
      <c r="L7" s="1">
        <v>11236</v>
      </c>
      <c r="M7" s="1">
        <v>40.632629999999999</v>
      </c>
      <c r="N7" s="1">
        <v>-73.9178</v>
      </c>
      <c r="O7" s="21" t="s">
        <v>1087</v>
      </c>
      <c r="P7" s="22">
        <v>0.35625000000000001</v>
      </c>
      <c r="Q7" s="22">
        <v>0.6381944444444444</v>
      </c>
      <c r="R7" s="36">
        <f xml:space="preserve"> 24* (NYC_SAT_Data[[#This Row],[End Time]] - NYC_SAT_Data[[#This Row],[Start Time]])</f>
        <v>6.7666666666666657</v>
      </c>
      <c r="S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7" s="33">
        <v>308</v>
      </c>
      <c r="U7" s="31">
        <v>1.2999999999999999E-2</v>
      </c>
      <c r="V7" s="31">
        <v>0.86</v>
      </c>
      <c r="W7" s="31">
        <v>9.7000000000000003E-2</v>
      </c>
      <c r="X7" s="31">
        <v>1.6E-2</v>
      </c>
      <c r="Y7" s="31">
        <f>1 - SUM(NYC_SAT_Data[[#This Row],[Percent White]:[Percent Asian]])</f>
        <v>1.4000000000000012E-2</v>
      </c>
      <c r="Z7" s="1">
        <v>381</v>
      </c>
      <c r="AA7" s="1">
        <v>397</v>
      </c>
      <c r="AB7" s="1">
        <v>390</v>
      </c>
      <c r="AC7" s="31">
        <v>0.50800000000000001</v>
      </c>
      <c r="AD7" s="23">
        <f>NYC_SAT_Data[[#This Row],[Average Score (SAT Math)]] + NYC_SAT_Data[[#This Row],[Average Score (SAT Reading)]]</f>
        <v>778</v>
      </c>
      <c r="AE7" s="24">
        <f>NYC_SAT_Data[[#This Row],[Average Score (SAT Math)]] + NYC_SAT_Data[[#This Row],[Average Score (SAT Reading)]] + NYC_SAT_Data[[#This Row],[Average Score (SAT Writing)]]</f>
        <v>1168</v>
      </c>
      <c r="AF7" s="25">
        <f>_xlfn.PERCENTRANK.INC(Z:Z, NYC_SAT_Data[[#This Row],[Average Score (SAT Math)]])</f>
        <v>0.2</v>
      </c>
      <c r="AG7" s="26">
        <f>_xlfn.PERCENTRANK.INC(AA:AA, NYC_SAT_Data[[#This Row],[Average Score (SAT Reading)]])</f>
        <v>0.34699999999999998</v>
      </c>
      <c r="AH7" s="26">
        <f>_xlfn.PERCENTRANK.INC(AD:AD, NYC_SAT_Data[[#This Row],[SAT 1600]])</f>
        <v>0.28299999999999997</v>
      </c>
      <c r="AI7" s="27">
        <f>_xlfn.XLOOKUP(10 * ROUND(NYC_SAT_Data[[#This Row],[Average Score (SAT Math)]] / 10, 0), 'SAT Section Percentiles'!$A:$A, 'SAT Section Percentiles'!$D:$D, 0)</f>
        <v>0.1</v>
      </c>
      <c r="AJ7" s="28">
        <f>_xlfn.XLOOKUP(10 * ROUND(NYC_SAT_Data[[#This Row],[Average Score (SAT Reading)]] / 10, 0), 'SAT Section Percentiles'!$A:$A, 'SAT Section Percentiles'!$B:$B, 0)</f>
        <v>0.16</v>
      </c>
      <c r="AK7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7" s="1" t="b">
        <f>IF(RANK(NYC_SAT_Data[[#This Row],[SAT 1600]], AD:AD, 0) &lt;= 50, TRUE, FALSE)</f>
        <v>0</v>
      </c>
      <c r="AM7" s="7" t="b">
        <f>IF(NYC_SAT_Data[[#This Row],[National Sample LOOKUP Total]] &gt; 0.5, TRUE, FALSE)</f>
        <v>0</v>
      </c>
      <c r="AN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" spans="1:40" x14ac:dyDescent="0.25">
      <c r="A8" s="21" t="s">
        <v>1638</v>
      </c>
      <c r="B8" s="21" t="s">
        <v>1639</v>
      </c>
      <c r="C8" s="21" t="b">
        <f>IF(ISNUMBER(SEARCH("SCIENCE", UPPER(NYC_SAT_Data[[#This Row],[School Name]]))), TRUE(), FALSE())</f>
        <v>0</v>
      </c>
      <c r="D8" s="21" t="b">
        <f>IF(ISNUMBER(SEARCH("MATH", UPPER(NYC_SAT_Data[[#This Row],[School Name]]))), TRUE(), FALSE())</f>
        <v>0</v>
      </c>
      <c r="E8" s="21" t="b">
        <f>IF(ISNUMBER(SEARCH("ART", UPPER(NYC_SAT_Data[[#This Row],[School Name]]))), TRUE(), FALSE())</f>
        <v>0</v>
      </c>
      <c r="F8" s="21" t="b">
        <f>IF(ISNUMBER(SEARCH("ACADEMY", UPPER(NYC_SAT_Data[[#This Row],[School Name]]))), TRUE(), FALSE())</f>
        <v>1</v>
      </c>
      <c r="G8" s="21" t="s">
        <v>822</v>
      </c>
      <c r="H8" s="21" t="s">
        <v>1635</v>
      </c>
      <c r="I8" s="21" t="s">
        <v>1636</v>
      </c>
      <c r="J8" s="21" t="s">
        <v>822</v>
      </c>
      <c r="K8" s="21" t="s">
        <v>51</v>
      </c>
      <c r="L8" s="1">
        <v>11237</v>
      </c>
      <c r="M8" s="1">
        <v>40.696959999999997</v>
      </c>
      <c r="N8" s="1">
        <v>-73.910820000000001</v>
      </c>
      <c r="O8" s="21" t="s">
        <v>1637</v>
      </c>
      <c r="P8" s="22">
        <v>0.33333333333333331</v>
      </c>
      <c r="Q8" s="22">
        <v>0.625</v>
      </c>
      <c r="R8" s="36">
        <f xml:space="preserve"> 24* (NYC_SAT_Data[[#This Row],[End Time]] - NYC_SAT_Data[[#This Row],[Start Time]])</f>
        <v>7</v>
      </c>
      <c r="S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8" s="33">
        <v>340</v>
      </c>
      <c r="U8" s="31">
        <v>1.4999999999999999E-2</v>
      </c>
      <c r="V8" s="31">
        <v>0.19400000000000001</v>
      </c>
      <c r="W8" s="31">
        <v>0.77100000000000002</v>
      </c>
      <c r="X8" s="31">
        <v>1.7999999999999999E-2</v>
      </c>
      <c r="Y8" s="31">
        <f>1 - SUM(NYC_SAT_Data[[#This Row],[Percent White]:[Percent Asian]])</f>
        <v>2.0000000000000018E-3</v>
      </c>
      <c r="Z8" s="1">
        <v>365</v>
      </c>
      <c r="AA8" s="1">
        <v>366</v>
      </c>
      <c r="AB8" s="1">
        <v>348</v>
      </c>
      <c r="AC8" s="31">
        <v>0.71299999999999997</v>
      </c>
      <c r="AD8" s="23">
        <f>NYC_SAT_Data[[#This Row],[Average Score (SAT Math)]] + NYC_SAT_Data[[#This Row],[Average Score (SAT Reading)]]</f>
        <v>731</v>
      </c>
      <c r="AE8" s="24">
        <f>NYC_SAT_Data[[#This Row],[Average Score (SAT Math)]] + NYC_SAT_Data[[#This Row],[Average Score (SAT Reading)]] + NYC_SAT_Data[[#This Row],[Average Score (SAT Writing)]]</f>
        <v>1079</v>
      </c>
      <c r="AF8" s="25">
        <f>_xlfn.PERCENTRANK.INC(Z:Z, NYC_SAT_Data[[#This Row],[Average Score (SAT Math)]])</f>
        <v>6.4000000000000001E-2</v>
      </c>
      <c r="AG8" s="26">
        <f>_xlfn.PERCENTRANK.INC(AA:AA, NYC_SAT_Data[[#This Row],[Average Score (SAT Reading)]])</f>
        <v>8.7999999999999995E-2</v>
      </c>
      <c r="AH8" s="26">
        <f>_xlfn.PERCENTRANK.INC(AD:AD, NYC_SAT_Data[[#This Row],[SAT 1600]])</f>
        <v>6.4000000000000001E-2</v>
      </c>
      <c r="AI8" s="27">
        <f>_xlfn.XLOOKUP(10 * ROUND(NYC_SAT_Data[[#This Row],[Average Score (SAT Math)]] / 10, 0), 'SAT Section Percentiles'!$A:$A, 'SAT Section Percentiles'!$D:$D, 0)</f>
        <v>0.09</v>
      </c>
      <c r="AJ8" s="28">
        <f>_xlfn.XLOOKUP(10 * ROUND(NYC_SAT_Data[[#This Row],[Average Score (SAT Reading)]] / 10, 0), 'SAT Section Percentiles'!$A:$A, 'SAT Section Percentiles'!$B:$B, 0)</f>
        <v>0.09</v>
      </c>
      <c r="AK8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8" s="1" t="b">
        <f>IF(RANK(NYC_SAT_Data[[#This Row],[SAT 1600]], AD:AD, 0) &lt;= 50, TRUE, FALSE)</f>
        <v>0</v>
      </c>
      <c r="AM8" s="7" t="b">
        <f>IF(NYC_SAT_Data[[#This Row],[National Sample LOOKUP Total]] &gt; 0.5, TRUE, FALSE)</f>
        <v>0</v>
      </c>
      <c r="AN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9" spans="1:40" x14ac:dyDescent="0.25">
      <c r="A9" s="21" t="s">
        <v>1047</v>
      </c>
      <c r="B9" s="21" t="s">
        <v>1048</v>
      </c>
      <c r="C9" s="21" t="b">
        <f>IF(ISNUMBER(SEARCH("SCIENCE", UPPER(NYC_SAT_Data[[#This Row],[School Name]]))), TRUE(), FALSE())</f>
        <v>0</v>
      </c>
      <c r="D9" s="21" t="b">
        <f>IF(ISNUMBER(SEARCH("MATH", UPPER(NYC_SAT_Data[[#This Row],[School Name]]))), TRUE(), FALSE())</f>
        <v>0</v>
      </c>
      <c r="E9" s="21" t="b">
        <f>IF(ISNUMBER(SEARCH("ART", UPPER(NYC_SAT_Data[[#This Row],[School Name]]))), TRUE(), FALSE())</f>
        <v>0</v>
      </c>
      <c r="F9" s="21" t="b">
        <f>IF(ISNUMBER(SEARCH("ACADEMY", UPPER(NYC_SAT_Data[[#This Row],[School Name]]))), TRUE(), FALSE())</f>
        <v>1</v>
      </c>
      <c r="G9" s="21" t="s">
        <v>822</v>
      </c>
      <c r="H9" s="21" t="s">
        <v>992</v>
      </c>
      <c r="I9" s="21" t="s">
        <v>993</v>
      </c>
      <c r="J9" s="21" t="s">
        <v>822</v>
      </c>
      <c r="K9" s="21" t="s">
        <v>51</v>
      </c>
      <c r="L9" s="1">
        <v>11213</v>
      </c>
      <c r="M9" s="1">
        <v>40.675400000000003</v>
      </c>
      <c r="N9" s="1">
        <v>-73.938879999999997</v>
      </c>
      <c r="O9" s="21" t="s">
        <v>1049</v>
      </c>
      <c r="P9" s="22">
        <v>0.35416666666666669</v>
      </c>
      <c r="Q9" s="22">
        <v>0.61458333333333337</v>
      </c>
      <c r="R9" s="36">
        <f xml:space="preserve"> 24* (NYC_SAT_Data[[#This Row],[End Time]] - NYC_SAT_Data[[#This Row],[Start Time]])</f>
        <v>6.25</v>
      </c>
      <c r="S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9" s="33">
        <v>373</v>
      </c>
      <c r="U9" s="31">
        <v>8.0000000000000002E-3</v>
      </c>
      <c r="V9" s="31">
        <v>0.85499999999999998</v>
      </c>
      <c r="W9" s="31">
        <v>8.7999999999999995E-2</v>
      </c>
      <c r="X9" s="31">
        <v>1.6E-2</v>
      </c>
      <c r="Y9" s="31">
        <f>1 - SUM(NYC_SAT_Data[[#This Row],[Percent White]:[Percent Asian]])</f>
        <v>3.3000000000000029E-2</v>
      </c>
      <c r="Z9" s="1">
        <v>406</v>
      </c>
      <c r="AA9" s="1">
        <v>405</v>
      </c>
      <c r="AB9" s="1">
        <v>396</v>
      </c>
      <c r="AC9" s="31">
        <v>0.48099999999999998</v>
      </c>
      <c r="AD9" s="23">
        <f>NYC_SAT_Data[[#This Row],[Average Score (SAT Math)]] + NYC_SAT_Data[[#This Row],[Average Score (SAT Reading)]]</f>
        <v>811</v>
      </c>
      <c r="AE9" s="24">
        <f>NYC_SAT_Data[[#This Row],[Average Score (SAT Math)]] + NYC_SAT_Data[[#This Row],[Average Score (SAT Reading)]] + NYC_SAT_Data[[#This Row],[Average Score (SAT Writing)]]</f>
        <v>1207</v>
      </c>
      <c r="AF9" s="25">
        <f>_xlfn.PERCENTRANK.INC(Z:Z, NYC_SAT_Data[[#This Row],[Average Score (SAT Math)]])</f>
        <v>0.44600000000000001</v>
      </c>
      <c r="AG9" s="26">
        <f>_xlfn.PERCENTRANK.INC(AA:AA, NYC_SAT_Data[[#This Row],[Average Score (SAT Reading)]])</f>
        <v>0.40600000000000003</v>
      </c>
      <c r="AH9" s="26">
        <f>_xlfn.PERCENTRANK.INC(AD:AD, NYC_SAT_Data[[#This Row],[SAT 1600]])</f>
        <v>0.44600000000000001</v>
      </c>
      <c r="AI9" s="27">
        <f>_xlfn.XLOOKUP(10 * ROUND(NYC_SAT_Data[[#This Row],[Average Score (SAT Math)]] / 10, 0), 'SAT Section Percentiles'!$A:$A, 'SAT Section Percentiles'!$D:$D, 0)</f>
        <v>0.17</v>
      </c>
      <c r="AJ9" s="28">
        <f>_xlfn.XLOOKUP(10 * ROUND(NYC_SAT_Data[[#This Row],[Average Score (SAT Reading)]] / 10, 0), 'SAT Section Percentiles'!$A:$A, 'SAT Section Percentiles'!$B:$B, 0)</f>
        <v>0.19</v>
      </c>
      <c r="AK9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9" s="1" t="b">
        <f>IF(RANK(NYC_SAT_Data[[#This Row],[SAT 1600]], AD:AD, 0) &lt;= 50, TRUE, FALSE)</f>
        <v>0</v>
      </c>
      <c r="AM9" s="7" t="b">
        <f>IF(NYC_SAT_Data[[#This Row],[National Sample LOOKUP Total]] &gt; 0.5, TRUE, FALSE)</f>
        <v>0</v>
      </c>
      <c r="AN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" spans="1:40" x14ac:dyDescent="0.25">
      <c r="A10" s="21" t="s">
        <v>572</v>
      </c>
      <c r="B10" s="21" t="s">
        <v>573</v>
      </c>
      <c r="C10" s="21" t="b">
        <f>IF(ISNUMBER(SEARCH("SCIENCE", UPPER(NYC_SAT_Data[[#This Row],[School Name]]))), TRUE(), FALSE())</f>
        <v>0</v>
      </c>
      <c r="D10" s="21" t="b">
        <f>IF(ISNUMBER(SEARCH("MATH", UPPER(NYC_SAT_Data[[#This Row],[School Name]]))), TRUE(), FALSE())</f>
        <v>0</v>
      </c>
      <c r="E10" s="21" t="b">
        <f>IF(ISNUMBER(SEARCH("ART", UPPER(NYC_SAT_Data[[#This Row],[School Name]]))), TRUE(), FALSE())</f>
        <v>0</v>
      </c>
      <c r="F10" s="21" t="b">
        <f>IF(ISNUMBER(SEARCH("ACADEMY", UPPER(NYC_SAT_Data[[#This Row],[School Name]]))), TRUE(), FALSE())</f>
        <v>1</v>
      </c>
      <c r="G10" s="21" t="s">
        <v>431</v>
      </c>
      <c r="H10" s="21" t="s">
        <v>574</v>
      </c>
      <c r="I10" s="21" t="s">
        <v>575</v>
      </c>
      <c r="J10" s="21" t="s">
        <v>431</v>
      </c>
      <c r="K10" s="21" t="s">
        <v>51</v>
      </c>
      <c r="L10" s="1">
        <v>10453</v>
      </c>
      <c r="M10" s="1">
        <v>40.8491</v>
      </c>
      <c r="N10" s="1">
        <v>-73.916089999999997</v>
      </c>
      <c r="O10" s="21" t="s">
        <v>576</v>
      </c>
      <c r="P10" s="22">
        <v>0.33333333333333331</v>
      </c>
      <c r="Q10" s="22">
        <v>0.66666666666666663</v>
      </c>
      <c r="R10" s="36">
        <f xml:space="preserve"> 24* (NYC_SAT_Data[[#This Row],[End Time]] - NYC_SAT_Data[[#This Row],[Start Time]])</f>
        <v>8</v>
      </c>
      <c r="S1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" s="33">
        <v>322</v>
      </c>
      <c r="U10" s="31">
        <v>0</v>
      </c>
      <c r="V10" s="31">
        <v>3.0000000000000001E-3</v>
      </c>
      <c r="W10" s="31">
        <v>0.997</v>
      </c>
      <c r="X10" s="31">
        <v>0</v>
      </c>
      <c r="Y10" s="31">
        <f>1 - SUM(NYC_SAT_Data[[#This Row],[Percent White]:[Percent Asian]])</f>
        <v>0</v>
      </c>
      <c r="Z10" s="1">
        <v>371</v>
      </c>
      <c r="AA10" s="1">
        <v>334</v>
      </c>
      <c r="AB10" s="1">
        <v>348</v>
      </c>
      <c r="AC10" s="31">
        <v>0.78900000000000003</v>
      </c>
      <c r="AD10" s="23">
        <f>NYC_SAT_Data[[#This Row],[Average Score (SAT Math)]] + NYC_SAT_Data[[#This Row],[Average Score (SAT Reading)]]</f>
        <v>705</v>
      </c>
      <c r="AE10" s="24">
        <f>NYC_SAT_Data[[#This Row],[Average Score (SAT Math)]] + NYC_SAT_Data[[#This Row],[Average Score (SAT Reading)]] + NYC_SAT_Data[[#This Row],[Average Score (SAT Writing)]]</f>
        <v>1053</v>
      </c>
      <c r="AF10" s="25">
        <f>_xlfn.PERCENTRANK.INC(Z:Z, NYC_SAT_Data[[#This Row],[Average Score (SAT Math)]])</f>
        <v>0.112</v>
      </c>
      <c r="AG10" s="26">
        <f>_xlfn.PERCENTRANK.INC(AA:AA, NYC_SAT_Data[[#This Row],[Average Score (SAT Reading)]])</f>
        <v>2.4E-2</v>
      </c>
      <c r="AH10" s="26">
        <f>_xlfn.PERCENTRANK.INC(AD:AD, NYC_SAT_Data[[#This Row],[SAT 1600]])</f>
        <v>3.2000000000000001E-2</v>
      </c>
      <c r="AI10" s="27">
        <f>_xlfn.XLOOKUP(10 * ROUND(NYC_SAT_Data[[#This Row],[Average Score (SAT Math)]] / 10, 0), 'SAT Section Percentiles'!$A:$A, 'SAT Section Percentiles'!$D:$D, 0)</f>
        <v>0.09</v>
      </c>
      <c r="AJ10" s="28">
        <f>_xlfn.XLOOKUP(10 * ROUND(NYC_SAT_Data[[#This Row],[Average Score (SAT Reading)]] / 10, 0), 'SAT Section Percentiles'!$A:$A, 'SAT Section Percentiles'!$B:$B, 0)</f>
        <v>0.02</v>
      </c>
      <c r="AK10" s="29">
        <f>_xlfn.XLOOKUP(10 * ROUND((NYC_SAT_Data[[#This Row],[Average Score (SAT Math)]] + NYC_SAT_Data[[#This Row],[Average Score (SAT Reading)]]) / 10, 0), 'Total SAT Percentiles'!$A:$A, 'Total SAT Percentiles'!$B:$B, 0)</f>
        <v>0.04</v>
      </c>
      <c r="AL10" s="1" t="b">
        <f>IF(RANK(NYC_SAT_Data[[#This Row],[SAT 1600]], AD:AD, 0) &lt;= 50, TRUE, FALSE)</f>
        <v>0</v>
      </c>
      <c r="AM10" s="7" t="b">
        <f>IF(NYC_SAT_Data[[#This Row],[National Sample LOOKUP Total]] &gt; 0.5, TRUE, FALSE)</f>
        <v>0</v>
      </c>
      <c r="AN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" spans="1:40" x14ac:dyDescent="0.25">
      <c r="A11" s="21" t="s">
        <v>706</v>
      </c>
      <c r="B11" s="21" t="s">
        <v>707</v>
      </c>
      <c r="C11" s="21" t="b">
        <f>IF(ISNUMBER(SEARCH("SCIENCE", UPPER(NYC_SAT_Data[[#This Row],[School Name]]))), TRUE(), FALSE())</f>
        <v>0</v>
      </c>
      <c r="D11" s="21" t="b">
        <f>IF(ISNUMBER(SEARCH("MATH", UPPER(NYC_SAT_Data[[#This Row],[School Name]]))), TRUE(), FALSE())</f>
        <v>0</v>
      </c>
      <c r="E11" s="21" t="b">
        <f>IF(ISNUMBER(SEARCH("ART", UPPER(NYC_SAT_Data[[#This Row],[School Name]]))), TRUE(), FALSE())</f>
        <v>0</v>
      </c>
      <c r="F11" s="21" t="b">
        <f>IF(ISNUMBER(SEARCH("ACADEMY", UPPER(NYC_SAT_Data[[#This Row],[School Name]]))), TRUE(), FALSE())</f>
        <v>1</v>
      </c>
      <c r="G11" s="21" t="s">
        <v>431</v>
      </c>
      <c r="H11" s="21" t="s">
        <v>708</v>
      </c>
      <c r="I11" s="21" t="s">
        <v>709</v>
      </c>
      <c r="J11" s="21" t="s">
        <v>431</v>
      </c>
      <c r="K11" s="21" t="s">
        <v>51</v>
      </c>
      <c r="L11" s="1">
        <v>10466</v>
      </c>
      <c r="M11" s="1">
        <v>40.887920000000001</v>
      </c>
      <c r="N11" s="1">
        <v>-73.852869999999996</v>
      </c>
      <c r="O11" s="21" t="s">
        <v>710</v>
      </c>
      <c r="P11" s="22">
        <v>0.33333333333333331</v>
      </c>
      <c r="Q11" s="22">
        <v>0.62222222222222223</v>
      </c>
      <c r="R11" s="36">
        <f xml:space="preserve"> 24* (NYC_SAT_Data[[#This Row],[End Time]] - NYC_SAT_Data[[#This Row],[Start Time]])</f>
        <v>6.9333333333333336</v>
      </c>
      <c r="S1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56min</v>
      </c>
      <c r="T11" s="33">
        <v>371</v>
      </c>
      <c r="U11" s="31">
        <v>1.0999999999999999E-2</v>
      </c>
      <c r="V11" s="31">
        <v>0.63600000000000001</v>
      </c>
      <c r="W11" s="31">
        <v>0.30499999999999999</v>
      </c>
      <c r="X11" s="31">
        <v>3.2000000000000001E-2</v>
      </c>
      <c r="Y11" s="31">
        <f>1 - SUM(NYC_SAT_Data[[#This Row],[Percent White]:[Percent Asian]])</f>
        <v>1.6000000000000014E-2</v>
      </c>
      <c r="Z11" s="1">
        <v>392</v>
      </c>
      <c r="AA11" s="1">
        <v>408</v>
      </c>
      <c r="AB11" s="1">
        <v>400</v>
      </c>
      <c r="AC11" s="31">
        <v>0.63400000000000001</v>
      </c>
      <c r="AD11" s="23">
        <f>NYC_SAT_Data[[#This Row],[Average Score (SAT Math)]] + NYC_SAT_Data[[#This Row],[Average Score (SAT Reading)]]</f>
        <v>800</v>
      </c>
      <c r="AE11" s="24">
        <f>NYC_SAT_Data[[#This Row],[Average Score (SAT Math)]] + NYC_SAT_Data[[#This Row],[Average Score (SAT Reading)]] + NYC_SAT_Data[[#This Row],[Average Score (SAT Writing)]]</f>
        <v>1200</v>
      </c>
      <c r="AF11" s="25">
        <f>_xlfn.PERCENTRANK.INC(Z:Z, NYC_SAT_Data[[#This Row],[Average Score (SAT Math)]])</f>
        <v>0.307</v>
      </c>
      <c r="AG11" s="26">
        <f>_xlfn.PERCENTRANK.INC(AA:AA, NYC_SAT_Data[[#This Row],[Average Score (SAT Reading)]])</f>
        <v>0.44900000000000001</v>
      </c>
      <c r="AH11" s="26">
        <f>_xlfn.PERCENTRANK.INC(AD:AD, NYC_SAT_Data[[#This Row],[SAT 1600]])</f>
        <v>0.39500000000000002</v>
      </c>
      <c r="AI11" s="27">
        <f>_xlfn.XLOOKUP(10 * ROUND(NYC_SAT_Data[[#This Row],[Average Score (SAT Math)]] / 10, 0), 'SAT Section Percentiles'!$A:$A, 'SAT Section Percentiles'!$D:$D, 0)</f>
        <v>0.13</v>
      </c>
      <c r="AJ11" s="28">
        <f>_xlfn.XLOOKUP(10 * ROUND(NYC_SAT_Data[[#This Row],[Average Score (SAT Reading)]] / 10, 0), 'SAT Section Percentiles'!$A:$A, 'SAT Section Percentiles'!$B:$B, 0)</f>
        <v>0.19</v>
      </c>
      <c r="AK11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1" s="1" t="b">
        <f>IF(RANK(NYC_SAT_Data[[#This Row],[SAT 1600]], AD:AD, 0) &lt;= 50, TRUE, FALSE)</f>
        <v>0</v>
      </c>
      <c r="AM11" s="7" t="b">
        <f>IF(NYC_SAT_Data[[#This Row],[National Sample LOOKUP Total]] &gt; 0.5, TRUE, FALSE)</f>
        <v>0</v>
      </c>
      <c r="AN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" spans="1:40" x14ac:dyDescent="0.25">
      <c r="A12" s="21" t="s">
        <v>369</v>
      </c>
      <c r="B12" s="21" t="s">
        <v>370</v>
      </c>
      <c r="C12" s="21" t="b">
        <f>IF(ISNUMBER(SEARCH("SCIENCE", UPPER(NYC_SAT_Data[[#This Row],[School Name]]))), TRUE(), FALSE())</f>
        <v>0</v>
      </c>
      <c r="D12" s="21" t="b">
        <f>IF(ISNUMBER(SEARCH("MATH", UPPER(NYC_SAT_Data[[#This Row],[School Name]]))), TRUE(), FALSE())</f>
        <v>0</v>
      </c>
      <c r="E12" s="21" t="b">
        <f>IF(ISNUMBER(SEARCH("ART", UPPER(NYC_SAT_Data[[#This Row],[School Name]]))), TRUE(), FALSE())</f>
        <v>0</v>
      </c>
      <c r="F12" s="21" t="b">
        <f>IF(ISNUMBER(SEARCH("ACADEMY", UPPER(NYC_SAT_Data[[#This Row],[School Name]]))), TRUE(), FALSE())</f>
        <v>1</v>
      </c>
      <c r="G12" s="21" t="s">
        <v>48</v>
      </c>
      <c r="H12" s="21" t="s">
        <v>371</v>
      </c>
      <c r="I12" s="21" t="s">
        <v>372</v>
      </c>
      <c r="J12" s="21" t="s">
        <v>48</v>
      </c>
      <c r="K12" s="21" t="s">
        <v>51</v>
      </c>
      <c r="L12" s="1">
        <v>10027</v>
      </c>
      <c r="M12" s="1">
        <v>40.81523</v>
      </c>
      <c r="N12" s="1">
        <v>-73.955200000000005</v>
      </c>
      <c r="O12" s="21" t="s">
        <v>373</v>
      </c>
      <c r="P12" s="22">
        <v>0.3576388888888889</v>
      </c>
      <c r="Q12" s="22">
        <v>0.65625</v>
      </c>
      <c r="R12" s="36">
        <f xml:space="preserve"> 24* (NYC_SAT_Data[[#This Row],[End Time]] - NYC_SAT_Data[[#This Row],[Start Time]])</f>
        <v>7.1666666666666661</v>
      </c>
      <c r="S1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12" s="33">
        <v>234</v>
      </c>
      <c r="U12" s="31">
        <v>2.8000000000000001E-2</v>
      </c>
      <c r="V12" s="31">
        <v>0.46500000000000002</v>
      </c>
      <c r="W12" s="31">
        <v>0.49299999999999999</v>
      </c>
      <c r="X12" s="31">
        <v>5.0000000000000001E-3</v>
      </c>
      <c r="Y12" s="31">
        <f>1 - SUM(NYC_SAT_Data[[#This Row],[Percent White]:[Percent Asian]])</f>
        <v>9.000000000000008E-3</v>
      </c>
      <c r="Z12" s="1">
        <v>357</v>
      </c>
      <c r="AA12" s="1">
        <v>349</v>
      </c>
      <c r="AB12" s="1">
        <v>365</v>
      </c>
      <c r="AC12" s="31">
        <v>0.54</v>
      </c>
      <c r="AD12" s="23">
        <f>NYC_SAT_Data[[#This Row],[Average Score (SAT Math)]] + NYC_SAT_Data[[#This Row],[Average Score (SAT Reading)]]</f>
        <v>706</v>
      </c>
      <c r="AE12" s="24">
        <f>NYC_SAT_Data[[#This Row],[Average Score (SAT Math)]] + NYC_SAT_Data[[#This Row],[Average Score (SAT Reading)]] + NYC_SAT_Data[[#This Row],[Average Score (SAT Writing)]]</f>
        <v>1071</v>
      </c>
      <c r="AF12" s="25">
        <f>_xlfn.PERCENTRANK.INC(Z:Z, NYC_SAT_Data[[#This Row],[Average Score (SAT Math)]])</f>
        <v>0.04</v>
      </c>
      <c r="AG12" s="26">
        <f>_xlfn.PERCENTRANK.INC(AA:AA, NYC_SAT_Data[[#This Row],[Average Score (SAT Reading)]])</f>
        <v>4.4999999999999998E-2</v>
      </c>
      <c r="AH12" s="26">
        <f>_xlfn.PERCENTRANK.INC(AD:AD, NYC_SAT_Data[[#This Row],[SAT 1600]])</f>
        <v>3.4000000000000002E-2</v>
      </c>
      <c r="AI12" s="27">
        <f>_xlfn.XLOOKUP(10 * ROUND(NYC_SAT_Data[[#This Row],[Average Score (SAT Math)]] / 10, 0), 'SAT Section Percentiles'!$A:$A, 'SAT Section Percentiles'!$D:$D, 0)</f>
        <v>7.0000000000000007E-2</v>
      </c>
      <c r="AJ12" s="28">
        <f>_xlfn.XLOOKUP(10 * ROUND(NYC_SAT_Data[[#This Row],[Average Score (SAT Reading)]] / 10, 0), 'SAT Section Percentiles'!$A:$A, 'SAT Section Percentiles'!$B:$B, 0)</f>
        <v>0.05</v>
      </c>
      <c r="AK12" s="29">
        <f>_xlfn.XLOOKUP(10 * ROUND((NYC_SAT_Data[[#This Row],[Average Score (SAT Math)]] + NYC_SAT_Data[[#This Row],[Average Score (SAT Reading)]]) / 10, 0), 'Total SAT Percentiles'!$A:$A, 'Total SAT Percentiles'!$B:$B, 0)</f>
        <v>0.04</v>
      </c>
      <c r="AL12" s="1" t="b">
        <f>IF(RANK(NYC_SAT_Data[[#This Row],[SAT 1600]], AD:AD, 0) &lt;= 50, TRUE, FALSE)</f>
        <v>0</v>
      </c>
      <c r="AM12" s="7" t="b">
        <f>IF(NYC_SAT_Data[[#This Row],[National Sample LOOKUP Total]] &gt; 0.5, TRUE, FALSE)</f>
        <v>0</v>
      </c>
      <c r="AN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" spans="1:40" x14ac:dyDescent="0.25">
      <c r="A13" s="21" t="s">
        <v>1091</v>
      </c>
      <c r="B13" s="21" t="s">
        <v>1092</v>
      </c>
      <c r="C13" s="21" t="b">
        <f>IF(ISNUMBER(SEARCH("SCIENCE", UPPER(NYC_SAT_Data[[#This Row],[School Name]]))), TRUE(), FALSE())</f>
        <v>0</v>
      </c>
      <c r="D13" s="21" t="b">
        <f>IF(ISNUMBER(SEARCH("MATH", UPPER(NYC_SAT_Data[[#This Row],[School Name]]))), TRUE(), FALSE())</f>
        <v>0</v>
      </c>
      <c r="E13" s="21" t="b">
        <f>IF(ISNUMBER(SEARCH("ART", UPPER(NYC_SAT_Data[[#This Row],[School Name]]))), TRUE(), FALSE())</f>
        <v>0</v>
      </c>
      <c r="F13" s="21" t="b">
        <f>IF(ISNUMBER(SEARCH("ACADEMY", UPPER(NYC_SAT_Data[[#This Row],[School Name]]))), TRUE(), FALSE())</f>
        <v>1</v>
      </c>
      <c r="G13" s="21" t="s">
        <v>822</v>
      </c>
      <c r="H13" s="21" t="s">
        <v>1093</v>
      </c>
      <c r="I13" s="21" t="s">
        <v>1094</v>
      </c>
      <c r="J13" s="21" t="s">
        <v>822</v>
      </c>
      <c r="K13" s="21" t="s">
        <v>51</v>
      </c>
      <c r="L13" s="1">
        <v>11208</v>
      </c>
      <c r="M13" s="1">
        <v>40.657519999999998</v>
      </c>
      <c r="N13" s="1">
        <v>-73.874780000000001</v>
      </c>
      <c r="O13" s="21" t="s">
        <v>1095</v>
      </c>
      <c r="P13" s="22">
        <v>0.37847222222222221</v>
      </c>
      <c r="Q13" s="22">
        <v>0.64583333333333337</v>
      </c>
      <c r="R13" s="36">
        <f xml:space="preserve"> 24* (NYC_SAT_Data[[#This Row],[End Time]] - NYC_SAT_Data[[#This Row],[Start Time]])</f>
        <v>6.4166666666666679</v>
      </c>
      <c r="S1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3" s="33">
        <v>547</v>
      </c>
      <c r="U13" s="31">
        <v>1.2E-2</v>
      </c>
      <c r="V13" s="31">
        <v>0.73099999999999998</v>
      </c>
      <c r="W13" s="31">
        <v>0.219</v>
      </c>
      <c r="X13" s="31">
        <v>1.4999999999999999E-2</v>
      </c>
      <c r="Y13" s="31">
        <f>1 - SUM(NYC_SAT_Data[[#This Row],[Percent White]:[Percent Asian]])</f>
        <v>2.300000000000002E-2</v>
      </c>
      <c r="Z13" s="1">
        <v>382</v>
      </c>
      <c r="AA13" s="1">
        <v>413</v>
      </c>
      <c r="AB13" s="1">
        <v>391</v>
      </c>
      <c r="AC13" s="31">
        <v>0.81200000000000006</v>
      </c>
      <c r="AD13" s="23">
        <f>NYC_SAT_Data[[#This Row],[Average Score (SAT Math)]] + NYC_SAT_Data[[#This Row],[Average Score (SAT Reading)]]</f>
        <v>795</v>
      </c>
      <c r="AE13" s="24">
        <f>NYC_SAT_Data[[#This Row],[Average Score (SAT Math)]] + NYC_SAT_Data[[#This Row],[Average Score (SAT Reading)]] + NYC_SAT_Data[[#This Row],[Average Score (SAT Writing)]]</f>
        <v>1186</v>
      </c>
      <c r="AF13" s="25">
        <f>_xlfn.PERCENTRANK.INC(Z:Z, NYC_SAT_Data[[#This Row],[Average Score (SAT Math)]])</f>
        <v>0.20799999999999999</v>
      </c>
      <c r="AG13" s="26">
        <f>_xlfn.PERCENTRANK.INC(AA:AA, NYC_SAT_Data[[#This Row],[Average Score (SAT Reading)]])</f>
        <v>0.5</v>
      </c>
      <c r="AH13" s="26">
        <f>_xlfn.PERCENTRANK.INC(AD:AD, NYC_SAT_Data[[#This Row],[SAT 1600]])</f>
        <v>0.35799999999999998</v>
      </c>
      <c r="AI13" s="27">
        <f>_xlfn.XLOOKUP(10 * ROUND(NYC_SAT_Data[[#This Row],[Average Score (SAT Math)]] / 10, 0), 'SAT Section Percentiles'!$A:$A, 'SAT Section Percentiles'!$D:$D, 0)</f>
        <v>0.1</v>
      </c>
      <c r="AJ13" s="28">
        <f>_xlfn.XLOOKUP(10 * ROUND(NYC_SAT_Data[[#This Row],[Average Score (SAT Reading)]] / 10, 0), 'SAT Section Percentiles'!$A:$A, 'SAT Section Percentiles'!$B:$B, 0)</f>
        <v>0.19</v>
      </c>
      <c r="AK13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" s="1" t="b">
        <f>IF(RANK(NYC_SAT_Data[[#This Row],[SAT 1600]], AD:AD, 0) &lt;= 50, TRUE, FALSE)</f>
        <v>0</v>
      </c>
      <c r="AM13" s="7" t="b">
        <f>IF(NYC_SAT_Data[[#This Row],[National Sample LOOKUP Total]] &gt; 0.5, TRUE, FALSE)</f>
        <v>0</v>
      </c>
      <c r="AN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4" spans="1:40" x14ac:dyDescent="0.25">
      <c r="A14" s="21" t="s">
        <v>1576</v>
      </c>
      <c r="B14" s="21" t="s">
        <v>1577</v>
      </c>
      <c r="C14" s="21" t="b">
        <f>IF(ISNUMBER(SEARCH("SCIENCE", UPPER(NYC_SAT_Data[[#This Row],[School Name]]))), TRUE(), FALSE())</f>
        <v>0</v>
      </c>
      <c r="D14" s="21" t="b">
        <f>IF(ISNUMBER(SEARCH("MATH", UPPER(NYC_SAT_Data[[#This Row],[School Name]]))), TRUE(), FALSE())</f>
        <v>0</v>
      </c>
      <c r="E14" s="21" t="b">
        <f>IF(ISNUMBER(SEARCH("ART", UPPER(NYC_SAT_Data[[#This Row],[School Name]]))), TRUE(), FALSE())</f>
        <v>0</v>
      </c>
      <c r="F14" s="21" t="b">
        <f>IF(ISNUMBER(SEARCH("ACADEMY", UPPER(NYC_SAT_Data[[#This Row],[School Name]]))), TRUE(), FALSE())</f>
        <v>1</v>
      </c>
      <c r="G14" s="21" t="s">
        <v>1249</v>
      </c>
      <c r="H14" s="21" t="s">
        <v>1578</v>
      </c>
      <c r="I14" s="21" t="s">
        <v>1579</v>
      </c>
      <c r="J14" s="21" t="s">
        <v>1257</v>
      </c>
      <c r="K14" s="21" t="s">
        <v>51</v>
      </c>
      <c r="L14" s="1">
        <v>11101</v>
      </c>
      <c r="M14" s="1">
        <v>40.751300000000001</v>
      </c>
      <c r="N14" s="1">
        <v>-73.937420000000003</v>
      </c>
      <c r="O14" s="21" t="s">
        <v>1580</v>
      </c>
      <c r="P14" s="22">
        <v>0.40972222222222221</v>
      </c>
      <c r="Q14" s="22">
        <v>0.67708333333333337</v>
      </c>
      <c r="R14" s="36">
        <f xml:space="preserve"> 24* (NYC_SAT_Data[[#This Row],[End Time]] - NYC_SAT_Data[[#This Row],[Start Time]])</f>
        <v>6.4166666666666679</v>
      </c>
      <c r="S1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4" s="33">
        <v>874</v>
      </c>
      <c r="U14" s="31">
        <v>0.28299999999999997</v>
      </c>
      <c r="V14" s="31">
        <v>7.2999999999999995E-2</v>
      </c>
      <c r="W14" s="31">
        <v>0.34300000000000003</v>
      </c>
      <c r="X14" s="31">
        <v>0.29299999999999998</v>
      </c>
      <c r="Y14" s="31">
        <f>1 - SUM(NYC_SAT_Data[[#This Row],[Percent White]:[Percent Asian]])</f>
        <v>8.0000000000000071E-3</v>
      </c>
      <c r="Z14" s="1">
        <v>495</v>
      </c>
      <c r="AA14" s="1">
        <v>482</v>
      </c>
      <c r="AB14" s="1">
        <v>479</v>
      </c>
      <c r="AC14" s="31">
        <v>0.84799999999999998</v>
      </c>
      <c r="AD14" s="23">
        <f>NYC_SAT_Data[[#This Row],[Average Score (SAT Math)]] + NYC_SAT_Data[[#This Row],[Average Score (SAT Reading)]]</f>
        <v>977</v>
      </c>
      <c r="AE14" s="24">
        <f>NYC_SAT_Data[[#This Row],[Average Score (SAT Math)]] + NYC_SAT_Data[[#This Row],[Average Score (SAT Reading)]] + NYC_SAT_Data[[#This Row],[Average Score (SAT Writing)]]</f>
        <v>1456</v>
      </c>
      <c r="AF14" s="25">
        <f>_xlfn.PERCENTRANK.INC(Z:Z, NYC_SAT_Data[[#This Row],[Average Score (SAT Math)]])</f>
        <v>0.84699999999999998</v>
      </c>
      <c r="AG14" s="26">
        <f>_xlfn.PERCENTRANK.INC(AA:AA, NYC_SAT_Data[[#This Row],[Average Score (SAT Reading)]])</f>
        <v>0.877</v>
      </c>
      <c r="AH14" s="26">
        <f>_xlfn.PERCENTRANK.INC(AD:AD, NYC_SAT_Data[[#This Row],[SAT 1600]])</f>
        <v>0.85799999999999998</v>
      </c>
      <c r="AI14" s="27">
        <f>_xlfn.XLOOKUP(10 * ROUND(NYC_SAT_Data[[#This Row],[Average Score (SAT Math)]] / 10, 0), 'SAT Section Percentiles'!$A:$A, 'SAT Section Percentiles'!$D:$D, 0)</f>
        <v>0.47</v>
      </c>
      <c r="AJ14" s="28">
        <f>_xlfn.XLOOKUP(10 * ROUND(NYC_SAT_Data[[#This Row],[Average Score (SAT Reading)]] / 10, 0), 'SAT Section Percentiles'!$A:$A, 'SAT Section Percentiles'!$B:$B, 0)</f>
        <v>0.41</v>
      </c>
      <c r="AK14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14" s="1" t="b">
        <f>IF(RANK(NYC_SAT_Data[[#This Row],[SAT 1600]], AD:AD, 0) &lt;= 50, TRUE, FALSE)</f>
        <v>0</v>
      </c>
      <c r="AM14" s="7" t="b">
        <f>IF(NYC_SAT_Data[[#This Row],[National Sample LOOKUP Total]] &gt; 0.5, TRUE, FALSE)</f>
        <v>0</v>
      </c>
      <c r="AN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" spans="1:40" x14ac:dyDescent="0.25">
      <c r="A15" s="21" t="s">
        <v>1253</v>
      </c>
      <c r="B15" s="21" t="s">
        <v>1254</v>
      </c>
      <c r="C15" s="21" t="b">
        <f>IF(ISNUMBER(SEARCH("SCIENCE", UPPER(NYC_SAT_Data[[#This Row],[School Name]]))), TRUE(), FALSE())</f>
        <v>0</v>
      </c>
      <c r="D15" s="21" t="b">
        <f>IF(ISNUMBER(SEARCH("MATH", UPPER(NYC_SAT_Data[[#This Row],[School Name]]))), TRUE(), FALSE())</f>
        <v>0</v>
      </c>
      <c r="E15" s="21" t="b">
        <f>IF(ISNUMBER(SEARCH("ART", UPPER(NYC_SAT_Data[[#This Row],[School Name]]))), TRUE(), FALSE())</f>
        <v>0</v>
      </c>
      <c r="F15" s="21" t="b">
        <f>IF(ISNUMBER(SEARCH("ACADEMY", UPPER(NYC_SAT_Data[[#This Row],[School Name]]))), TRUE(), FALSE())</f>
        <v>1</v>
      </c>
      <c r="G15" s="21" t="s">
        <v>1249</v>
      </c>
      <c r="H15" s="21" t="s">
        <v>1255</v>
      </c>
      <c r="I15" s="21" t="s">
        <v>1256</v>
      </c>
      <c r="J15" s="21" t="s">
        <v>1257</v>
      </c>
      <c r="K15" s="21" t="s">
        <v>51</v>
      </c>
      <c r="L15" s="1">
        <v>11101</v>
      </c>
      <c r="M15" s="1">
        <v>40.745089999999998</v>
      </c>
      <c r="N15" s="1">
        <v>-73.936809999999994</v>
      </c>
      <c r="O15" s="21" t="s">
        <v>1258</v>
      </c>
      <c r="P15" s="22">
        <v>0.34375</v>
      </c>
      <c r="Q15" s="22">
        <v>0.63541666666666663</v>
      </c>
      <c r="R15" s="36">
        <f xml:space="preserve"> 24* (NYC_SAT_Data[[#This Row],[End Time]] - NYC_SAT_Data[[#This Row],[Start Time]])</f>
        <v>6.9999999999999991</v>
      </c>
      <c r="S1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" s="33">
        <v>478</v>
      </c>
      <c r="U15" s="31">
        <v>0.153</v>
      </c>
      <c r="V15" s="31">
        <v>7.0999999999999994E-2</v>
      </c>
      <c r="W15" s="31">
        <v>0.51900000000000002</v>
      </c>
      <c r="X15" s="31">
        <v>0.22</v>
      </c>
      <c r="Y15" s="31">
        <f>1 - SUM(NYC_SAT_Data[[#This Row],[Percent White]:[Percent Asian]])</f>
        <v>3.7000000000000033E-2</v>
      </c>
      <c r="Z15" s="1">
        <v>489</v>
      </c>
      <c r="AA15" s="1">
        <v>456</v>
      </c>
      <c r="AB15" s="1">
        <v>459</v>
      </c>
      <c r="AC15" s="31">
        <v>0.92700000000000005</v>
      </c>
      <c r="AD15" s="23">
        <f>NYC_SAT_Data[[#This Row],[Average Score (SAT Math)]] + NYC_SAT_Data[[#This Row],[Average Score (SAT Reading)]]</f>
        <v>945</v>
      </c>
      <c r="AE15" s="24">
        <f>NYC_SAT_Data[[#This Row],[Average Score (SAT Math)]] + NYC_SAT_Data[[#This Row],[Average Score (SAT Reading)]] + NYC_SAT_Data[[#This Row],[Average Score (SAT Writing)]]</f>
        <v>1404</v>
      </c>
      <c r="AF15" s="25">
        <f>_xlfn.PERCENTRANK.INC(Z:Z, NYC_SAT_Data[[#This Row],[Average Score (SAT Math)]])</f>
        <v>0.83099999999999996</v>
      </c>
      <c r="AG15" s="26">
        <f>_xlfn.PERCENTRANK.INC(AA:AA, NYC_SAT_Data[[#This Row],[Average Score (SAT Reading)]])</f>
        <v>0.80200000000000005</v>
      </c>
      <c r="AH15" s="26">
        <f>_xlfn.PERCENTRANK.INC(AD:AD, NYC_SAT_Data[[#This Row],[SAT 1600]])</f>
        <v>0.81799999999999995</v>
      </c>
      <c r="AI15" s="27">
        <f>_xlfn.XLOOKUP(10 * ROUND(NYC_SAT_Data[[#This Row],[Average Score (SAT Math)]] / 10, 0), 'SAT Section Percentiles'!$A:$A, 'SAT Section Percentiles'!$D:$D, 0)</f>
        <v>0.44</v>
      </c>
      <c r="AJ15" s="28">
        <f>_xlfn.XLOOKUP(10 * ROUND(NYC_SAT_Data[[#This Row],[Average Score (SAT Reading)]] / 10, 0), 'SAT Section Percentiles'!$A:$A, 'SAT Section Percentiles'!$B:$B, 0)</f>
        <v>0.34</v>
      </c>
      <c r="AK15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15" s="1" t="b">
        <f>IF(RANK(NYC_SAT_Data[[#This Row],[SAT 1600]], AD:AD, 0) &lt;= 50, TRUE, FALSE)</f>
        <v>0</v>
      </c>
      <c r="AM15" s="7" t="b">
        <f>IF(NYC_SAT_Data[[#This Row],[National Sample LOOKUP Total]] &gt; 0.5, TRUE, FALSE)</f>
        <v>0</v>
      </c>
      <c r="AN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" spans="1:40" x14ac:dyDescent="0.25">
      <c r="A16" s="21" t="s">
        <v>1000</v>
      </c>
      <c r="B16" s="21" t="s">
        <v>1001</v>
      </c>
      <c r="C16" s="21" t="b">
        <f>IF(ISNUMBER(SEARCH("SCIENCE", UPPER(NYC_SAT_Data[[#This Row],[School Name]]))), TRUE(), FALSE())</f>
        <v>0</v>
      </c>
      <c r="D16" s="21" t="b">
        <f>IF(ISNUMBER(SEARCH("MATH", UPPER(NYC_SAT_Data[[#This Row],[School Name]]))), TRUE(), FALSE())</f>
        <v>0</v>
      </c>
      <c r="E16" s="21" t="b">
        <f>IF(ISNUMBER(SEARCH("ART", UPPER(NYC_SAT_Data[[#This Row],[School Name]]))), TRUE(), FALSE())</f>
        <v>0</v>
      </c>
      <c r="F16" s="21" t="b">
        <f>IF(ISNUMBER(SEARCH("ACADEMY", UPPER(NYC_SAT_Data[[#This Row],[School Name]]))), TRUE(), FALSE())</f>
        <v>1</v>
      </c>
      <c r="G16" s="21" t="s">
        <v>822</v>
      </c>
      <c r="H16" s="21" t="s">
        <v>997</v>
      </c>
      <c r="I16" s="21" t="s">
        <v>998</v>
      </c>
      <c r="J16" s="21" t="s">
        <v>822</v>
      </c>
      <c r="K16" s="21" t="s">
        <v>51</v>
      </c>
      <c r="L16" s="1">
        <v>11226</v>
      </c>
      <c r="M16" s="1">
        <v>40.649439999999998</v>
      </c>
      <c r="N16" s="1">
        <v>-73.958430000000007</v>
      </c>
      <c r="O16" s="21" t="s">
        <v>1002</v>
      </c>
      <c r="P16" s="22">
        <v>0.33333333333333331</v>
      </c>
      <c r="Q16" s="22">
        <v>0.61458333333333337</v>
      </c>
      <c r="R16" s="36">
        <f xml:space="preserve"> 24* (NYC_SAT_Data[[#This Row],[End Time]] - NYC_SAT_Data[[#This Row],[Start Time]])</f>
        <v>6.7500000000000018</v>
      </c>
      <c r="S1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6" s="33">
        <v>285</v>
      </c>
      <c r="U16" s="31">
        <v>1.0999999999999999E-2</v>
      </c>
      <c r="V16" s="31">
        <v>0.84599999999999997</v>
      </c>
      <c r="W16" s="31">
        <v>0.10199999999999999</v>
      </c>
      <c r="X16" s="31">
        <v>3.5000000000000003E-2</v>
      </c>
      <c r="Y16" s="31">
        <f>1 - SUM(NYC_SAT_Data[[#This Row],[Percent White]:[Percent Asian]])</f>
        <v>6.0000000000000053E-3</v>
      </c>
      <c r="Z16" s="1">
        <v>374</v>
      </c>
      <c r="AA16" s="1">
        <v>385</v>
      </c>
      <c r="AB16" s="1">
        <v>375</v>
      </c>
      <c r="AC16" s="31">
        <v>0.62</v>
      </c>
      <c r="AD16" s="23">
        <f>NYC_SAT_Data[[#This Row],[Average Score (SAT Math)]] + NYC_SAT_Data[[#This Row],[Average Score (SAT Reading)]]</f>
        <v>759</v>
      </c>
      <c r="AE16" s="24">
        <f>NYC_SAT_Data[[#This Row],[Average Score (SAT Math)]] + NYC_SAT_Data[[#This Row],[Average Score (SAT Reading)]] + NYC_SAT_Data[[#This Row],[Average Score (SAT Writing)]]</f>
        <v>1134</v>
      </c>
      <c r="AF16" s="25">
        <f>_xlfn.PERCENTRANK.INC(Z:Z, NYC_SAT_Data[[#This Row],[Average Score (SAT Math)]])</f>
        <v>0.122</v>
      </c>
      <c r="AG16" s="26">
        <f>_xlfn.PERCENTRANK.INC(AA:AA, NYC_SAT_Data[[#This Row],[Average Score (SAT Reading)]])</f>
        <v>0.221</v>
      </c>
      <c r="AH16" s="26">
        <f>_xlfn.PERCENTRANK.INC(AD:AD, NYC_SAT_Data[[#This Row],[SAT 1600]])</f>
        <v>0.14899999999999999</v>
      </c>
      <c r="AI16" s="27">
        <f>_xlfn.XLOOKUP(10 * ROUND(NYC_SAT_Data[[#This Row],[Average Score (SAT Math)]] / 10, 0), 'SAT Section Percentiles'!$A:$A, 'SAT Section Percentiles'!$D:$D, 0)</f>
        <v>0.09</v>
      </c>
      <c r="AJ16" s="28">
        <f>_xlfn.XLOOKUP(10 * ROUND(NYC_SAT_Data[[#This Row],[Average Score (SAT Reading)]] / 10, 0), 'SAT Section Percentiles'!$A:$A, 'SAT Section Percentiles'!$B:$B, 0)</f>
        <v>0.13</v>
      </c>
      <c r="AK16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6" s="1" t="b">
        <f>IF(RANK(NYC_SAT_Data[[#This Row],[SAT 1600]], AD:AD, 0) &lt;= 50, TRUE, FALSE)</f>
        <v>0</v>
      </c>
      <c r="AM16" s="7" t="b">
        <f>IF(NYC_SAT_Data[[#This Row],[National Sample LOOKUP Total]] &gt; 0.5, TRUE, FALSE)</f>
        <v>0</v>
      </c>
      <c r="AN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" spans="1:40" x14ac:dyDescent="0.25">
      <c r="A17" s="21" t="s">
        <v>1125</v>
      </c>
      <c r="B17" s="21" t="s">
        <v>1126</v>
      </c>
      <c r="C17" s="21" t="b">
        <f>IF(ISNUMBER(SEARCH("SCIENCE", UPPER(NYC_SAT_Data[[#This Row],[School Name]]))), TRUE(), FALSE())</f>
        <v>0</v>
      </c>
      <c r="D17" s="21" t="b">
        <f>IF(ISNUMBER(SEARCH("MATH", UPPER(NYC_SAT_Data[[#This Row],[School Name]]))), TRUE(), FALSE())</f>
        <v>0</v>
      </c>
      <c r="E17" s="21" t="b">
        <f>IF(ISNUMBER(SEARCH("ART", UPPER(NYC_SAT_Data[[#This Row],[School Name]]))), TRUE(), FALSE())</f>
        <v>0</v>
      </c>
      <c r="F17" s="21" t="b">
        <f>IF(ISNUMBER(SEARCH("ACADEMY", UPPER(NYC_SAT_Data[[#This Row],[School Name]]))), TRUE(), FALSE())</f>
        <v>1</v>
      </c>
      <c r="G17" s="21" t="s">
        <v>822</v>
      </c>
      <c r="H17" s="21" t="s">
        <v>1117</v>
      </c>
      <c r="I17" s="21" t="s">
        <v>1118</v>
      </c>
      <c r="J17" s="21" t="s">
        <v>822</v>
      </c>
      <c r="K17" s="21" t="s">
        <v>51</v>
      </c>
      <c r="L17" s="1">
        <v>11208</v>
      </c>
      <c r="M17" s="1">
        <v>40.691139999999997</v>
      </c>
      <c r="N17" s="1">
        <v>-73.868430000000004</v>
      </c>
      <c r="O17" s="21" t="s">
        <v>1127</v>
      </c>
      <c r="P17" s="22">
        <v>0.32291666666666669</v>
      </c>
      <c r="Q17" s="22">
        <v>0.60416666666666663</v>
      </c>
      <c r="R17" s="36">
        <f xml:space="preserve"> 24* (NYC_SAT_Data[[#This Row],[End Time]] - NYC_SAT_Data[[#This Row],[Start Time]])</f>
        <v>6.7499999999999982</v>
      </c>
      <c r="S1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" s="33">
        <v>413</v>
      </c>
      <c r="U17" s="31">
        <v>1.2E-2</v>
      </c>
      <c r="V17" s="31">
        <v>0.45500000000000002</v>
      </c>
      <c r="W17" s="31">
        <v>0.45500000000000002</v>
      </c>
      <c r="X17" s="31">
        <v>5.2999999999999999E-2</v>
      </c>
      <c r="Y17" s="31">
        <f>1 - SUM(NYC_SAT_Data[[#This Row],[Percent White]:[Percent Asian]])</f>
        <v>2.4999999999999911E-2</v>
      </c>
      <c r="Z17" s="1">
        <v>395</v>
      </c>
      <c r="AA17" s="1">
        <v>376</v>
      </c>
      <c r="AB17" s="1">
        <v>359</v>
      </c>
      <c r="AC17" s="31">
        <v>0.57399999999999995</v>
      </c>
      <c r="AD17" s="23">
        <f>NYC_SAT_Data[[#This Row],[Average Score (SAT Math)]] + NYC_SAT_Data[[#This Row],[Average Score (SAT Reading)]]</f>
        <v>771</v>
      </c>
      <c r="AE17" s="24">
        <f>NYC_SAT_Data[[#This Row],[Average Score (SAT Math)]] + NYC_SAT_Data[[#This Row],[Average Score (SAT Reading)]] + NYC_SAT_Data[[#This Row],[Average Score (SAT Writing)]]</f>
        <v>1130</v>
      </c>
      <c r="AF17" s="25">
        <f>_xlfn.PERCENTRANK.INC(Z:Z, NYC_SAT_Data[[#This Row],[Average Score (SAT Math)]])</f>
        <v>0.35</v>
      </c>
      <c r="AG17" s="26">
        <f>_xlfn.PERCENTRANK.INC(AA:AA, NYC_SAT_Data[[#This Row],[Average Score (SAT Reading)]])</f>
        <v>0.14899999999999999</v>
      </c>
      <c r="AH17" s="26">
        <f>_xlfn.PERCENTRANK.INC(AD:AD, NYC_SAT_Data[[#This Row],[SAT 1600]])</f>
        <v>0.22900000000000001</v>
      </c>
      <c r="AI17" s="27">
        <f>_xlfn.XLOOKUP(10 * ROUND(NYC_SAT_Data[[#This Row],[Average Score (SAT Math)]] / 10, 0), 'SAT Section Percentiles'!$A:$A, 'SAT Section Percentiles'!$D:$D, 0)</f>
        <v>0.15</v>
      </c>
      <c r="AJ17" s="28">
        <f>_xlfn.XLOOKUP(10 * ROUND(NYC_SAT_Data[[#This Row],[Average Score (SAT Reading)]] / 10, 0), 'SAT Section Percentiles'!$A:$A, 'SAT Section Percentiles'!$B:$B, 0)</f>
        <v>0.11</v>
      </c>
      <c r="AK17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7" s="1" t="b">
        <f>IF(RANK(NYC_SAT_Data[[#This Row],[SAT 1600]], AD:AD, 0) &lt;= 50, TRUE, FALSE)</f>
        <v>0</v>
      </c>
      <c r="AM17" s="7" t="b">
        <f>IF(NYC_SAT_Data[[#This Row],[National Sample LOOKUP Total]] &gt; 0.5, TRUE, FALSE)</f>
        <v>0</v>
      </c>
      <c r="AN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" spans="1:40" x14ac:dyDescent="0.25">
      <c r="A18" s="21" t="s">
        <v>1408</v>
      </c>
      <c r="B18" s="21" t="s">
        <v>1409</v>
      </c>
      <c r="C18" s="21" t="b">
        <f>IF(ISNUMBER(SEARCH("SCIENCE", UPPER(NYC_SAT_Data[[#This Row],[School Name]]))), TRUE(), FALSE())</f>
        <v>0</v>
      </c>
      <c r="D18" s="21" t="b">
        <f>IF(ISNUMBER(SEARCH("MATH", UPPER(NYC_SAT_Data[[#This Row],[School Name]]))), TRUE(), FALSE())</f>
        <v>0</v>
      </c>
      <c r="E18" s="21" t="b">
        <f>IF(ISNUMBER(SEARCH("ART", UPPER(NYC_SAT_Data[[#This Row],[School Name]]))), TRUE(), FALSE())</f>
        <v>0</v>
      </c>
      <c r="F18" s="21" t="b">
        <f>IF(ISNUMBER(SEARCH("ACADEMY", UPPER(NYC_SAT_Data[[#This Row],[School Name]]))), TRUE(), FALSE())</f>
        <v>1</v>
      </c>
      <c r="G18" s="21" t="s">
        <v>1249</v>
      </c>
      <c r="H18" s="21" t="s">
        <v>1389</v>
      </c>
      <c r="I18" s="21" t="s">
        <v>1390</v>
      </c>
      <c r="J18" s="21" t="s">
        <v>1391</v>
      </c>
      <c r="K18" s="21" t="s">
        <v>51</v>
      </c>
      <c r="L18" s="1">
        <v>11691</v>
      </c>
      <c r="M18" s="1">
        <v>40.601990000000001</v>
      </c>
      <c r="N18" s="1">
        <v>-73.762829999999994</v>
      </c>
      <c r="O18" s="21" t="s">
        <v>1410</v>
      </c>
      <c r="P18" s="22">
        <v>0.33333333333333331</v>
      </c>
      <c r="Q18" s="22">
        <v>0.63541666666666663</v>
      </c>
      <c r="R18" s="36">
        <f xml:space="preserve"> 24* (NYC_SAT_Data[[#This Row],[End Time]] - NYC_SAT_Data[[#This Row],[Start Time]])</f>
        <v>7.25</v>
      </c>
      <c r="S1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8" s="33">
        <v>637</v>
      </c>
      <c r="U18" s="31">
        <v>2.7E-2</v>
      </c>
      <c r="V18" s="31">
        <v>0.501</v>
      </c>
      <c r="W18" s="31">
        <v>0.377</v>
      </c>
      <c r="X18" s="31">
        <v>6.6000000000000003E-2</v>
      </c>
      <c r="Y18" s="31">
        <f>1 - SUM(NYC_SAT_Data[[#This Row],[Percent White]:[Percent Asian]])</f>
        <v>2.8999999999999915E-2</v>
      </c>
      <c r="Z18" s="1">
        <v>422</v>
      </c>
      <c r="AA18" s="1">
        <v>424</v>
      </c>
      <c r="AB18" s="1">
        <v>415</v>
      </c>
      <c r="AC18" s="31">
        <v>0.67600000000000005</v>
      </c>
      <c r="AD18" s="23">
        <f>NYC_SAT_Data[[#This Row],[Average Score (SAT Math)]] + NYC_SAT_Data[[#This Row],[Average Score (SAT Reading)]]</f>
        <v>846</v>
      </c>
      <c r="AE18" s="24">
        <f>NYC_SAT_Data[[#This Row],[Average Score (SAT Math)]] + NYC_SAT_Data[[#This Row],[Average Score (SAT Reading)]] + NYC_SAT_Data[[#This Row],[Average Score (SAT Writing)]]</f>
        <v>1261</v>
      </c>
      <c r="AF18" s="25">
        <f>_xlfn.PERCENTRANK.INC(Z:Z, NYC_SAT_Data[[#This Row],[Average Score (SAT Math)]])</f>
        <v>0.57399999999999995</v>
      </c>
      <c r="AG18" s="26">
        <f>_xlfn.PERCENTRANK.INC(AA:AA, NYC_SAT_Data[[#This Row],[Average Score (SAT Reading)]])</f>
        <v>0.61699999999999999</v>
      </c>
      <c r="AH18" s="26">
        <f>_xlfn.PERCENTRANK.INC(AD:AD, NYC_SAT_Data[[#This Row],[SAT 1600]])</f>
        <v>0.59299999999999997</v>
      </c>
      <c r="AI18" s="27">
        <f>_xlfn.XLOOKUP(10 * ROUND(NYC_SAT_Data[[#This Row],[Average Score (SAT Math)]] / 10, 0), 'SAT Section Percentiles'!$A:$A, 'SAT Section Percentiles'!$D:$D, 0)</f>
        <v>0.2</v>
      </c>
      <c r="AJ18" s="28">
        <f>_xlfn.XLOOKUP(10 * ROUND(NYC_SAT_Data[[#This Row],[Average Score (SAT Reading)]] / 10, 0), 'SAT Section Percentiles'!$A:$A, 'SAT Section Percentiles'!$B:$B, 0)</f>
        <v>0.22</v>
      </c>
      <c r="AK18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18" s="1" t="b">
        <f>IF(RANK(NYC_SAT_Data[[#This Row],[SAT 1600]], AD:AD, 0) &lt;= 50, TRUE, FALSE)</f>
        <v>0</v>
      </c>
      <c r="AM18" s="7" t="b">
        <f>IF(NYC_SAT_Data[[#This Row],[National Sample LOOKUP Total]] &gt; 0.5, TRUE, FALSE)</f>
        <v>0</v>
      </c>
      <c r="AN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" spans="1:40" x14ac:dyDescent="0.25">
      <c r="A19" s="21" t="s">
        <v>1647</v>
      </c>
      <c r="B19" s="21" t="s">
        <v>1648</v>
      </c>
      <c r="C19" s="21" t="b">
        <f>IF(ISNUMBER(SEARCH("SCIENCE", UPPER(NYC_SAT_Data[[#This Row],[School Name]]))), TRUE(), FALSE())</f>
        <v>0</v>
      </c>
      <c r="D19" s="21" t="b">
        <f>IF(ISNUMBER(SEARCH("MATH", UPPER(NYC_SAT_Data[[#This Row],[School Name]]))), TRUE(), FALSE())</f>
        <v>0</v>
      </c>
      <c r="E19" s="21" t="b">
        <f>IF(ISNUMBER(SEARCH("ART", UPPER(NYC_SAT_Data[[#This Row],[School Name]]))), TRUE(), FALSE())</f>
        <v>0</v>
      </c>
      <c r="F19" s="21" t="b">
        <f>IF(ISNUMBER(SEARCH("ACADEMY", UPPER(NYC_SAT_Data[[#This Row],[School Name]]))), TRUE(), FALSE())</f>
        <v>1</v>
      </c>
      <c r="G19" s="21" t="s">
        <v>822</v>
      </c>
      <c r="H19" s="21" t="s">
        <v>1635</v>
      </c>
      <c r="I19" s="21" t="s">
        <v>1636</v>
      </c>
      <c r="J19" s="21" t="s">
        <v>822</v>
      </c>
      <c r="K19" s="21" t="s">
        <v>51</v>
      </c>
      <c r="L19" s="1">
        <v>11237</v>
      </c>
      <c r="M19" s="1">
        <v>40.696959999999997</v>
      </c>
      <c r="N19" s="1">
        <v>-73.910820000000001</v>
      </c>
      <c r="O19" s="21" t="s">
        <v>1637</v>
      </c>
      <c r="P19" s="22">
        <v>0.34375</v>
      </c>
      <c r="Q19" s="22">
        <v>0.65625</v>
      </c>
      <c r="R19" s="36">
        <f xml:space="preserve"> 24* (NYC_SAT_Data[[#This Row],[End Time]] - NYC_SAT_Data[[#This Row],[Start Time]])</f>
        <v>7.5</v>
      </c>
      <c r="S1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9" s="33">
        <v>279</v>
      </c>
      <c r="U19" s="31">
        <v>7.0000000000000001E-3</v>
      </c>
      <c r="V19" s="31">
        <v>0.23300000000000001</v>
      </c>
      <c r="W19" s="31">
        <v>0.73799999999999999</v>
      </c>
      <c r="X19" s="31">
        <v>7.0000000000000001E-3</v>
      </c>
      <c r="Y19" s="31">
        <f>1 - SUM(NYC_SAT_Data[[#This Row],[Percent White]:[Percent Asian]])</f>
        <v>1.5000000000000013E-2</v>
      </c>
      <c r="Z19" s="1">
        <v>392</v>
      </c>
      <c r="AA19" s="1">
        <v>374</v>
      </c>
      <c r="AB19" s="1">
        <v>379</v>
      </c>
      <c r="AC19" s="31">
        <v>0.41899999999999998</v>
      </c>
      <c r="AD19" s="23">
        <f>NYC_SAT_Data[[#This Row],[Average Score (SAT Math)]] + NYC_SAT_Data[[#This Row],[Average Score (SAT Reading)]]</f>
        <v>766</v>
      </c>
      <c r="AE19" s="24">
        <f>NYC_SAT_Data[[#This Row],[Average Score (SAT Math)]] + NYC_SAT_Data[[#This Row],[Average Score (SAT Reading)]] + NYC_SAT_Data[[#This Row],[Average Score (SAT Writing)]]</f>
        <v>1145</v>
      </c>
      <c r="AF19" s="25">
        <f>_xlfn.PERCENTRANK.INC(Z:Z, NYC_SAT_Data[[#This Row],[Average Score (SAT Math)]])</f>
        <v>0.307</v>
      </c>
      <c r="AG19" s="26">
        <f>_xlfn.PERCENTRANK.INC(AA:AA, NYC_SAT_Data[[#This Row],[Average Score (SAT Reading)]])</f>
        <v>0.13300000000000001</v>
      </c>
      <c r="AH19" s="26">
        <f>_xlfn.PERCENTRANK.INC(AD:AD, NYC_SAT_Data[[#This Row],[SAT 1600]])</f>
        <v>0.19700000000000001</v>
      </c>
      <c r="AI19" s="27">
        <f>_xlfn.XLOOKUP(10 * ROUND(NYC_SAT_Data[[#This Row],[Average Score (SAT Math)]] / 10, 0), 'SAT Section Percentiles'!$A:$A, 'SAT Section Percentiles'!$D:$D, 0)</f>
        <v>0.13</v>
      </c>
      <c r="AJ19" s="28">
        <f>_xlfn.XLOOKUP(10 * ROUND(NYC_SAT_Data[[#This Row],[Average Score (SAT Reading)]] / 10, 0), 'SAT Section Percentiles'!$A:$A, 'SAT Section Percentiles'!$B:$B, 0)</f>
        <v>0.09</v>
      </c>
      <c r="AK19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9" s="1" t="b">
        <f>IF(RANK(NYC_SAT_Data[[#This Row],[SAT 1600]], AD:AD, 0) &lt;= 50, TRUE, FALSE)</f>
        <v>0</v>
      </c>
      <c r="AM19" s="7" t="b">
        <f>IF(NYC_SAT_Data[[#This Row],[National Sample LOOKUP Total]] &gt; 0.5, TRUE, FALSE)</f>
        <v>0</v>
      </c>
      <c r="AN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" spans="1:40" x14ac:dyDescent="0.25">
      <c r="A20" s="21" t="s">
        <v>476</v>
      </c>
      <c r="B20" s="21" t="s">
        <v>477</v>
      </c>
      <c r="C20" s="21" t="b">
        <f>IF(ISNUMBER(SEARCH("SCIENCE", UPPER(NYC_SAT_Data[[#This Row],[School Name]]))), TRUE(), FALSE())</f>
        <v>0</v>
      </c>
      <c r="D20" s="21" t="b">
        <f>IF(ISNUMBER(SEARCH("MATH", UPPER(NYC_SAT_Data[[#This Row],[School Name]]))), TRUE(), FALSE())</f>
        <v>0</v>
      </c>
      <c r="E20" s="21" t="b">
        <f>IF(ISNUMBER(SEARCH("ART", UPPER(NYC_SAT_Data[[#This Row],[School Name]]))), TRUE(), FALSE())</f>
        <v>0</v>
      </c>
      <c r="F20" s="21" t="b">
        <f>IF(ISNUMBER(SEARCH("ACADEMY", UPPER(NYC_SAT_Data[[#This Row],[School Name]]))), TRUE(), FALSE())</f>
        <v>0</v>
      </c>
      <c r="G20" s="21" t="s">
        <v>431</v>
      </c>
      <c r="H20" s="21" t="s">
        <v>458</v>
      </c>
      <c r="I20" s="21" t="s">
        <v>459</v>
      </c>
      <c r="J20" s="21" t="s">
        <v>431</v>
      </c>
      <c r="K20" s="21" t="s">
        <v>51</v>
      </c>
      <c r="L20" s="1">
        <v>10451</v>
      </c>
      <c r="M20" s="1">
        <v>40.818249999999999</v>
      </c>
      <c r="N20" s="1">
        <v>-73.919740000000004</v>
      </c>
      <c r="O20" s="21" t="s">
        <v>478</v>
      </c>
      <c r="P20" s="22">
        <v>0.36805555555555558</v>
      </c>
      <c r="Q20" s="22">
        <v>0.625</v>
      </c>
      <c r="R20" s="36">
        <f xml:space="preserve"> 24* (NYC_SAT_Data[[#This Row],[End Time]] - NYC_SAT_Data[[#This Row],[Start Time]])</f>
        <v>6.1666666666666661</v>
      </c>
      <c r="S2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10min</v>
      </c>
      <c r="T20" s="33">
        <v>375</v>
      </c>
      <c r="U20" s="31">
        <v>8.0000000000000002E-3</v>
      </c>
      <c r="V20" s="31">
        <v>0.29099999999999998</v>
      </c>
      <c r="W20" s="31">
        <v>0.68300000000000005</v>
      </c>
      <c r="X20" s="31">
        <v>1.0999999999999999E-2</v>
      </c>
      <c r="Y20" s="31">
        <f>1 - SUM(NYC_SAT_Data[[#This Row],[Percent White]:[Percent Asian]])</f>
        <v>7.0000000000000062E-3</v>
      </c>
      <c r="Z20" s="1">
        <v>390</v>
      </c>
      <c r="AA20" s="1">
        <v>373</v>
      </c>
      <c r="AB20" s="1">
        <v>371</v>
      </c>
      <c r="AC20" s="31">
        <v>0.29799999999999999</v>
      </c>
      <c r="AD20" s="23">
        <f>NYC_SAT_Data[[#This Row],[Average Score (SAT Math)]] + NYC_SAT_Data[[#This Row],[Average Score (SAT Reading)]]</f>
        <v>763</v>
      </c>
      <c r="AE20" s="24">
        <f>NYC_SAT_Data[[#This Row],[Average Score (SAT Math)]] + NYC_SAT_Data[[#This Row],[Average Score (SAT Reading)]] + NYC_SAT_Data[[#This Row],[Average Score (SAT Writing)]]</f>
        <v>1134</v>
      </c>
      <c r="AF20" s="25">
        <f>_xlfn.PERCENTRANK.INC(Z:Z, NYC_SAT_Data[[#This Row],[Average Score (SAT Math)]])</f>
        <v>0.28299999999999997</v>
      </c>
      <c r="AG20" s="26">
        <f>_xlfn.PERCENTRANK.INC(AA:AA, NYC_SAT_Data[[#This Row],[Average Score (SAT Reading)]])</f>
        <v>0.122</v>
      </c>
      <c r="AH20" s="26">
        <f>_xlfn.PERCENTRANK.INC(AD:AD, NYC_SAT_Data[[#This Row],[SAT 1600]])</f>
        <v>0.17599999999999999</v>
      </c>
      <c r="AI20" s="27">
        <f>_xlfn.XLOOKUP(10 * ROUND(NYC_SAT_Data[[#This Row],[Average Score (SAT Math)]] / 10, 0), 'SAT Section Percentiles'!$A:$A, 'SAT Section Percentiles'!$D:$D, 0)</f>
        <v>0.13</v>
      </c>
      <c r="AJ20" s="28">
        <f>_xlfn.XLOOKUP(10 * ROUND(NYC_SAT_Data[[#This Row],[Average Score (SAT Reading)]] / 10, 0), 'SAT Section Percentiles'!$A:$A, 'SAT Section Percentiles'!$B:$B, 0)</f>
        <v>0.09</v>
      </c>
      <c r="AK20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20" s="1" t="b">
        <f>IF(RANK(NYC_SAT_Data[[#This Row],[SAT 1600]], AD:AD, 0) &lt;= 50, TRUE, FALSE)</f>
        <v>0</v>
      </c>
      <c r="AM20" s="7" t="b">
        <f>IF(NYC_SAT_Data[[#This Row],[National Sample LOOKUP Total]] &gt; 0.5, TRUE, FALSE)</f>
        <v>0</v>
      </c>
      <c r="AN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" spans="1:40" x14ac:dyDescent="0.25">
      <c r="A21" s="21" t="s">
        <v>1649</v>
      </c>
      <c r="B21" s="21" t="s">
        <v>1650</v>
      </c>
      <c r="C21" s="21" t="b">
        <f>IF(ISNUMBER(SEARCH("SCIENCE", UPPER(NYC_SAT_Data[[#This Row],[School Name]]))), TRUE(), FALSE())</f>
        <v>0</v>
      </c>
      <c r="D21" s="21" t="b">
        <f>IF(ISNUMBER(SEARCH("MATH", UPPER(NYC_SAT_Data[[#This Row],[School Name]]))), TRUE(), FALSE())</f>
        <v>0</v>
      </c>
      <c r="E21" s="21" t="b">
        <f>IF(ISNUMBER(SEARCH("ART", UPPER(NYC_SAT_Data[[#This Row],[School Name]]))), TRUE(), FALSE())</f>
        <v>0</v>
      </c>
      <c r="F21" s="21" t="b">
        <f>IF(ISNUMBER(SEARCH("ACADEMY", UPPER(NYC_SAT_Data[[#This Row],[School Name]]))), TRUE(), FALSE())</f>
        <v>0</v>
      </c>
      <c r="G21" s="21" t="s">
        <v>822</v>
      </c>
      <c r="H21" s="21" t="s">
        <v>1651</v>
      </c>
      <c r="I21" s="21" t="s">
        <v>1652</v>
      </c>
      <c r="J21" s="21" t="s">
        <v>822</v>
      </c>
      <c r="K21" s="21" t="s">
        <v>51</v>
      </c>
      <c r="L21" s="1">
        <v>11237</v>
      </c>
      <c r="M21" s="1">
        <v>40.697409999999998</v>
      </c>
      <c r="N21" s="1">
        <v>-73.913150000000002</v>
      </c>
      <c r="O21" s="21" t="s">
        <v>1653</v>
      </c>
      <c r="P21" s="22">
        <v>0.32291666666666669</v>
      </c>
      <c r="Q21" s="22">
        <v>0.60416666666666663</v>
      </c>
      <c r="R21" s="36">
        <f xml:space="preserve"> 24* (NYC_SAT_Data[[#This Row],[End Time]] - NYC_SAT_Data[[#This Row],[Start Time]])</f>
        <v>6.7499999999999982</v>
      </c>
      <c r="S2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" s="33">
        <v>358</v>
      </c>
      <c r="U21" s="31">
        <v>1.7000000000000001E-2</v>
      </c>
      <c r="V21" s="31">
        <v>0.14599999999999999</v>
      </c>
      <c r="W21" s="31">
        <v>0.77</v>
      </c>
      <c r="X21" s="31">
        <v>6.2E-2</v>
      </c>
      <c r="Y21" s="31">
        <f>1 - SUM(NYC_SAT_Data[[#This Row],[Percent White]:[Percent Asian]])</f>
        <v>4.9999999999998934E-3</v>
      </c>
      <c r="Z21" s="1">
        <v>467</v>
      </c>
      <c r="AA21" s="1">
        <v>446</v>
      </c>
      <c r="AB21" s="1">
        <v>448</v>
      </c>
      <c r="AC21" s="31">
        <v>0.85</v>
      </c>
      <c r="AD21" s="23">
        <f>NYC_SAT_Data[[#This Row],[Average Score (SAT Math)]] + NYC_SAT_Data[[#This Row],[Average Score (SAT Reading)]]</f>
        <v>913</v>
      </c>
      <c r="AE21" s="24">
        <f>NYC_SAT_Data[[#This Row],[Average Score (SAT Math)]] + NYC_SAT_Data[[#This Row],[Average Score (SAT Reading)]] + NYC_SAT_Data[[#This Row],[Average Score (SAT Writing)]]</f>
        <v>1361</v>
      </c>
      <c r="AF21" s="25">
        <f>_xlfn.PERCENTRANK.INC(Z:Z, NYC_SAT_Data[[#This Row],[Average Score (SAT Math)]])</f>
        <v>0.77200000000000002</v>
      </c>
      <c r="AG21" s="26">
        <f>_xlfn.PERCENTRANK.INC(AA:AA, NYC_SAT_Data[[#This Row],[Average Score (SAT Reading)]])</f>
        <v>0.75900000000000001</v>
      </c>
      <c r="AH21" s="26">
        <f>_xlfn.PERCENTRANK.INC(AD:AD, NYC_SAT_Data[[#This Row],[SAT 1600]])</f>
        <v>0.77800000000000002</v>
      </c>
      <c r="AI21" s="27">
        <f>_xlfn.XLOOKUP(10 * ROUND(NYC_SAT_Data[[#This Row],[Average Score (SAT Math)]] / 10, 0), 'SAT Section Percentiles'!$A:$A, 'SAT Section Percentiles'!$D:$D, 0)</f>
        <v>0.36</v>
      </c>
      <c r="AJ21" s="28">
        <f>_xlfn.XLOOKUP(10 * ROUND(NYC_SAT_Data[[#This Row],[Average Score (SAT Reading)]] / 10, 0), 'SAT Section Percentiles'!$A:$A, 'SAT Section Percentiles'!$B:$B, 0)</f>
        <v>0.31</v>
      </c>
      <c r="AK21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21" s="1" t="b">
        <f>IF(RANK(NYC_SAT_Data[[#This Row],[SAT 1600]], AD:AD, 0) &lt;= 50, TRUE, FALSE)</f>
        <v>0</v>
      </c>
      <c r="AM21" s="7" t="b">
        <f>IF(NYC_SAT_Data[[#This Row],[National Sample LOOKUP Total]] &gt; 0.5, TRUE, FALSE)</f>
        <v>0</v>
      </c>
      <c r="AN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" spans="1:40" x14ac:dyDescent="0.25">
      <c r="A22" s="21" t="s">
        <v>514</v>
      </c>
      <c r="B22" s="21" t="s">
        <v>515</v>
      </c>
      <c r="C22" s="21" t="b">
        <f>IF(ISNUMBER(SEARCH("SCIENCE", UPPER(NYC_SAT_Data[[#This Row],[School Name]]))), TRUE(), FALSE())</f>
        <v>0</v>
      </c>
      <c r="D22" s="21" t="b">
        <f>IF(ISNUMBER(SEARCH("MATH", UPPER(NYC_SAT_Data[[#This Row],[School Name]]))), TRUE(), FALSE())</f>
        <v>0</v>
      </c>
      <c r="E22" s="21" t="b">
        <f>IF(ISNUMBER(SEARCH("ART", UPPER(NYC_SAT_Data[[#This Row],[School Name]]))), TRUE(), FALSE())</f>
        <v>0</v>
      </c>
      <c r="F22" s="21" t="b">
        <f>IF(ISNUMBER(SEARCH("ACADEMY", UPPER(NYC_SAT_Data[[#This Row],[School Name]]))), TRUE(), FALSE())</f>
        <v>1</v>
      </c>
      <c r="G22" s="21" t="s">
        <v>431</v>
      </c>
      <c r="H22" s="21" t="s">
        <v>499</v>
      </c>
      <c r="I22" s="21" t="s">
        <v>500</v>
      </c>
      <c r="J22" s="21" t="s">
        <v>431</v>
      </c>
      <c r="K22" s="21" t="s">
        <v>51</v>
      </c>
      <c r="L22" s="1">
        <v>10473</v>
      </c>
      <c r="M22" s="1">
        <v>40.822299999999998</v>
      </c>
      <c r="N22" s="1">
        <v>-73.855959999999996</v>
      </c>
      <c r="O22" s="21" t="s">
        <v>516</v>
      </c>
      <c r="P22" s="22">
        <v>0.33333333333333331</v>
      </c>
      <c r="Q22" s="22">
        <v>0.61458333333333337</v>
      </c>
      <c r="R22" s="36">
        <f xml:space="preserve"> 24* (NYC_SAT_Data[[#This Row],[End Time]] - NYC_SAT_Data[[#This Row],[Start Time]])</f>
        <v>6.7500000000000018</v>
      </c>
      <c r="S2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2" s="33">
        <v>450</v>
      </c>
      <c r="U22" s="31">
        <v>1.2999999999999999E-2</v>
      </c>
      <c r="V22" s="31">
        <v>0.26200000000000001</v>
      </c>
      <c r="W22" s="31">
        <v>0.65400000000000003</v>
      </c>
      <c r="X22" s="31">
        <v>6.3E-2</v>
      </c>
      <c r="Y22" s="31">
        <f>1 - SUM(NYC_SAT_Data[[#This Row],[Percent White]:[Percent Asian]])</f>
        <v>8.0000000000000071E-3</v>
      </c>
      <c r="Z22" s="1">
        <v>435</v>
      </c>
      <c r="AA22" s="1">
        <v>415</v>
      </c>
      <c r="AB22" s="1">
        <v>423</v>
      </c>
      <c r="AC22" s="31">
        <v>0.44900000000000001</v>
      </c>
      <c r="AD22" s="23">
        <f>NYC_SAT_Data[[#This Row],[Average Score (SAT Math)]] + NYC_SAT_Data[[#This Row],[Average Score (SAT Reading)]]</f>
        <v>850</v>
      </c>
      <c r="AE22" s="24">
        <f>NYC_SAT_Data[[#This Row],[Average Score (SAT Math)]] + NYC_SAT_Data[[#This Row],[Average Score (SAT Reading)]] + NYC_SAT_Data[[#This Row],[Average Score (SAT Writing)]]</f>
        <v>1273</v>
      </c>
      <c r="AF22" s="25">
        <f>_xlfn.PERCENTRANK.INC(Z:Z, NYC_SAT_Data[[#This Row],[Average Score (SAT Math)]])</f>
        <v>0.64400000000000002</v>
      </c>
      <c r="AG22" s="26">
        <f>_xlfn.PERCENTRANK.INC(AA:AA, NYC_SAT_Data[[#This Row],[Average Score (SAT Reading)]])</f>
        <v>0.51800000000000002</v>
      </c>
      <c r="AH22" s="26">
        <f>_xlfn.PERCENTRANK.INC(AD:AD, NYC_SAT_Data[[#This Row],[SAT 1600]])</f>
        <v>0.60599999999999998</v>
      </c>
      <c r="AI22" s="27">
        <f>_xlfn.XLOOKUP(10 * ROUND(NYC_SAT_Data[[#This Row],[Average Score (SAT Math)]] / 10, 0), 'SAT Section Percentiles'!$A:$A, 'SAT Section Percentiles'!$D:$D, 0)</f>
        <v>0.25</v>
      </c>
      <c r="AJ22" s="28">
        <f>_xlfn.XLOOKUP(10 * ROUND(NYC_SAT_Data[[#This Row],[Average Score (SAT Reading)]] / 10, 0), 'SAT Section Percentiles'!$A:$A, 'SAT Section Percentiles'!$B:$B, 0)</f>
        <v>0.22</v>
      </c>
      <c r="AK22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2" s="1" t="b">
        <f>IF(RANK(NYC_SAT_Data[[#This Row],[SAT 1600]], AD:AD, 0) &lt;= 50, TRUE, FALSE)</f>
        <v>0</v>
      </c>
      <c r="AM22" s="7" t="b">
        <f>IF(NYC_SAT_Data[[#This Row],[National Sample LOOKUP Total]] &gt; 0.5, TRUE, FALSE)</f>
        <v>0</v>
      </c>
      <c r="AN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" spans="1:40" x14ac:dyDescent="0.25">
      <c r="A23" s="21" t="s">
        <v>511</v>
      </c>
      <c r="B23" s="21" t="s">
        <v>512</v>
      </c>
      <c r="C23" s="21" t="b">
        <f>IF(ISNUMBER(SEARCH("SCIENCE", UPPER(NYC_SAT_Data[[#This Row],[School Name]]))), TRUE(), FALSE())</f>
        <v>1</v>
      </c>
      <c r="D23" s="21" t="b">
        <f>IF(ISNUMBER(SEARCH("MATH", UPPER(NYC_SAT_Data[[#This Row],[School Name]]))), TRUE(), FALSE())</f>
        <v>1</v>
      </c>
      <c r="E23" s="21" t="b">
        <f>IF(ISNUMBER(SEARCH("ART", UPPER(NYC_SAT_Data[[#This Row],[School Name]]))), TRUE(), FALSE())</f>
        <v>0</v>
      </c>
      <c r="F23" s="21" t="b">
        <f>IF(ISNUMBER(SEARCH("ACADEMY", UPPER(NYC_SAT_Data[[#This Row],[School Name]]))), TRUE(), FALSE())</f>
        <v>1</v>
      </c>
      <c r="G23" s="21" t="s">
        <v>431</v>
      </c>
      <c r="H23" s="21" t="s">
        <v>489</v>
      </c>
      <c r="I23" s="21" t="s">
        <v>490</v>
      </c>
      <c r="J23" s="21" t="s">
        <v>431</v>
      </c>
      <c r="K23" s="21" t="s">
        <v>51</v>
      </c>
      <c r="L23" s="1">
        <v>10473</v>
      </c>
      <c r="M23" s="1">
        <v>40.814920000000001</v>
      </c>
      <c r="N23" s="1">
        <v>-73.856570000000005</v>
      </c>
      <c r="O23" s="21" t="s">
        <v>513</v>
      </c>
      <c r="P23" s="22">
        <v>0.35069444444444442</v>
      </c>
      <c r="Q23" s="22">
        <v>0.63541666666666663</v>
      </c>
      <c r="R23" s="36">
        <f xml:space="preserve"> 24* (NYC_SAT_Data[[#This Row],[End Time]] - NYC_SAT_Data[[#This Row],[Start Time]])</f>
        <v>6.833333333333333</v>
      </c>
      <c r="S2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3" s="33">
        <v>637</v>
      </c>
      <c r="U23" s="31">
        <v>2.1999999999999999E-2</v>
      </c>
      <c r="V23" s="31">
        <v>0.309</v>
      </c>
      <c r="W23" s="31">
        <v>0.60599999999999998</v>
      </c>
      <c r="X23" s="31">
        <v>5.5E-2</v>
      </c>
      <c r="Y23" s="31">
        <f>1 - SUM(NYC_SAT_Data[[#This Row],[Percent White]:[Percent Asian]])</f>
        <v>7.9999999999998961E-3</v>
      </c>
      <c r="Z23" s="1">
        <v>418</v>
      </c>
      <c r="AA23" s="1">
        <v>430</v>
      </c>
      <c r="AB23" s="1">
        <v>403</v>
      </c>
      <c r="AC23" s="31">
        <v>0.51200000000000001</v>
      </c>
      <c r="AD23" s="23">
        <f>NYC_SAT_Data[[#This Row],[Average Score (SAT Math)]] + NYC_SAT_Data[[#This Row],[Average Score (SAT Reading)]]</f>
        <v>848</v>
      </c>
      <c r="AE23" s="24">
        <f>NYC_SAT_Data[[#This Row],[Average Score (SAT Math)]] + NYC_SAT_Data[[#This Row],[Average Score (SAT Reading)]] + NYC_SAT_Data[[#This Row],[Average Score (SAT Writing)]]</f>
        <v>1251</v>
      </c>
      <c r="AF23" s="25">
        <f>_xlfn.PERCENTRANK.INC(Z:Z, NYC_SAT_Data[[#This Row],[Average Score (SAT Math)]])</f>
        <v>0.52900000000000003</v>
      </c>
      <c r="AG23" s="26">
        <f>_xlfn.PERCENTRANK.INC(AA:AA, NYC_SAT_Data[[#This Row],[Average Score (SAT Reading)]])</f>
        <v>0.66500000000000004</v>
      </c>
      <c r="AH23" s="26">
        <f>_xlfn.PERCENTRANK.INC(AD:AD, NYC_SAT_Data[[#This Row],[SAT 1600]])</f>
        <v>0.59799999999999998</v>
      </c>
      <c r="AI23" s="27">
        <f>_xlfn.XLOOKUP(10 * ROUND(NYC_SAT_Data[[#This Row],[Average Score (SAT Math)]] / 10, 0), 'SAT Section Percentiles'!$A:$A, 'SAT Section Percentiles'!$D:$D, 0)</f>
        <v>0.2</v>
      </c>
      <c r="AJ23" s="28">
        <f>_xlfn.XLOOKUP(10 * ROUND(NYC_SAT_Data[[#This Row],[Average Score (SAT Reading)]] / 10, 0), 'SAT Section Percentiles'!$A:$A, 'SAT Section Percentiles'!$B:$B, 0)</f>
        <v>0.24</v>
      </c>
      <c r="AK23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3" s="1" t="b">
        <f>IF(RANK(NYC_SAT_Data[[#This Row],[SAT 1600]], AD:AD, 0) &lt;= 50, TRUE, FALSE)</f>
        <v>0</v>
      </c>
      <c r="AM23" s="7" t="b">
        <f>IF(NYC_SAT_Data[[#This Row],[National Sample LOOKUP Total]] &gt; 0.5, TRUE, FALSE)</f>
        <v>0</v>
      </c>
      <c r="AN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" spans="1:40" x14ac:dyDescent="0.25">
      <c r="A24" s="21" t="s">
        <v>273</v>
      </c>
      <c r="B24" s="21" t="s">
        <v>274</v>
      </c>
      <c r="C24" s="21" t="b">
        <f>IF(ISNUMBER(SEARCH("SCIENCE", UPPER(NYC_SAT_Data[[#This Row],[School Name]]))), TRUE(), FALSE())</f>
        <v>0</v>
      </c>
      <c r="D24" s="21" t="b">
        <f>IF(ISNUMBER(SEARCH("MATH", UPPER(NYC_SAT_Data[[#This Row],[School Name]]))), TRUE(), FALSE())</f>
        <v>0</v>
      </c>
      <c r="E24" s="21" t="b">
        <f>IF(ISNUMBER(SEARCH("ART", UPPER(NYC_SAT_Data[[#This Row],[School Name]]))), TRUE(), FALSE())</f>
        <v>1</v>
      </c>
      <c r="F24" s="21" t="b">
        <f>IF(ISNUMBER(SEARCH("ACADEMY", UPPER(NYC_SAT_Data[[#This Row],[School Name]]))), TRUE(), FALSE())</f>
        <v>0</v>
      </c>
      <c r="G24" s="21" t="s">
        <v>48</v>
      </c>
      <c r="H24" s="21" t="s">
        <v>275</v>
      </c>
      <c r="I24" s="21" t="s">
        <v>276</v>
      </c>
      <c r="J24" s="21" t="s">
        <v>48</v>
      </c>
      <c r="K24" s="21" t="s">
        <v>51</v>
      </c>
      <c r="L24" s="1">
        <v>10019</v>
      </c>
      <c r="M24" s="1">
        <v>40.7654</v>
      </c>
      <c r="N24" s="1">
        <v>-73.981769999999997</v>
      </c>
      <c r="O24" s="21" t="s">
        <v>277</v>
      </c>
      <c r="P24" s="22">
        <v>0.35416666666666669</v>
      </c>
      <c r="Q24" s="22">
        <v>0.66666666666666663</v>
      </c>
      <c r="R24" s="36">
        <f xml:space="preserve"> 24* (NYC_SAT_Data[[#This Row],[End Time]] - NYC_SAT_Data[[#This Row],[Start Time]])</f>
        <v>7.4999999999999982</v>
      </c>
      <c r="S2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4" s="33">
        <v>1476</v>
      </c>
      <c r="U24" s="31">
        <v>0.108</v>
      </c>
      <c r="V24" s="31">
        <v>0.24099999999999999</v>
      </c>
      <c r="W24" s="31">
        <v>0.54700000000000004</v>
      </c>
      <c r="X24" s="31">
        <v>8.5000000000000006E-2</v>
      </c>
      <c r="Y24" s="31">
        <f>1 - SUM(NYC_SAT_Data[[#This Row],[Percent White]:[Percent Asian]])</f>
        <v>1.9000000000000017E-2</v>
      </c>
      <c r="Z24" s="1">
        <v>455</v>
      </c>
      <c r="AA24" s="1">
        <v>475</v>
      </c>
      <c r="AB24" s="1">
        <v>458</v>
      </c>
      <c r="AC24" s="31">
        <v>0.70099999999999996</v>
      </c>
      <c r="AD24" s="23">
        <f>NYC_SAT_Data[[#This Row],[Average Score (SAT Math)]] + NYC_SAT_Data[[#This Row],[Average Score (SAT Reading)]]</f>
        <v>930</v>
      </c>
      <c r="AE24" s="24">
        <f>NYC_SAT_Data[[#This Row],[Average Score (SAT Math)]] + NYC_SAT_Data[[#This Row],[Average Score (SAT Reading)]] + NYC_SAT_Data[[#This Row],[Average Score (SAT Writing)]]</f>
        <v>1388</v>
      </c>
      <c r="AF24" s="25">
        <f>_xlfn.PERCENTRANK.INC(Z:Z, NYC_SAT_Data[[#This Row],[Average Score (SAT Math)]])</f>
        <v>0.74299999999999999</v>
      </c>
      <c r="AG24" s="26">
        <f>_xlfn.PERCENTRANK.INC(AA:AA, NYC_SAT_Data[[#This Row],[Average Score (SAT Reading)]])</f>
        <v>0.85799999999999998</v>
      </c>
      <c r="AH24" s="26">
        <f>_xlfn.PERCENTRANK.INC(AD:AD, NYC_SAT_Data[[#This Row],[SAT 1600]])</f>
        <v>0.80200000000000005</v>
      </c>
      <c r="AI24" s="27">
        <f>_xlfn.XLOOKUP(10 * ROUND(NYC_SAT_Data[[#This Row],[Average Score (SAT Math)]] / 10, 0), 'SAT Section Percentiles'!$A:$A, 'SAT Section Percentiles'!$D:$D, 0)</f>
        <v>0.32</v>
      </c>
      <c r="AJ24" s="28">
        <f>_xlfn.XLOOKUP(10 * ROUND(NYC_SAT_Data[[#This Row],[Average Score (SAT Reading)]] / 10, 0), 'SAT Section Percentiles'!$A:$A, 'SAT Section Percentiles'!$B:$B, 0)</f>
        <v>0.41</v>
      </c>
      <c r="AK24" s="29">
        <f>_xlfn.XLOOKUP(10 * ROUND((NYC_SAT_Data[[#This Row],[Average Score (SAT Math)]] + NYC_SAT_Data[[#This Row],[Average Score (SAT Reading)]]) / 10, 0), 'Total SAT Percentiles'!$A:$A, 'Total SAT Percentiles'!$B:$B, 0)</f>
        <v>0.35</v>
      </c>
      <c r="AL24" s="1" t="b">
        <f>IF(RANK(NYC_SAT_Data[[#This Row],[SAT 1600]], AD:AD, 0) &lt;= 50, TRUE, FALSE)</f>
        <v>0</v>
      </c>
      <c r="AM24" s="7" t="b">
        <f>IF(NYC_SAT_Data[[#This Row],[National Sample LOOKUP Total]] &gt; 0.5, TRUE, FALSE)</f>
        <v>0</v>
      </c>
      <c r="AN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" spans="1:40" x14ac:dyDescent="0.25">
      <c r="A25" s="21" t="s">
        <v>1069</v>
      </c>
      <c r="B25" s="21" t="s">
        <v>1070</v>
      </c>
      <c r="C25" s="21" t="b">
        <f>IF(ISNUMBER(SEARCH("SCIENCE", UPPER(NYC_SAT_Data[[#This Row],[School Name]]))), TRUE(), FALSE())</f>
        <v>0</v>
      </c>
      <c r="D25" s="21" t="b">
        <f>IF(ISNUMBER(SEARCH("MATH", UPPER(NYC_SAT_Data[[#This Row],[School Name]]))), TRUE(), FALSE())</f>
        <v>0</v>
      </c>
      <c r="E25" s="21" t="b">
        <f>IF(ISNUMBER(SEARCH("ART", UPPER(NYC_SAT_Data[[#This Row],[School Name]]))), TRUE(), FALSE())</f>
        <v>1</v>
      </c>
      <c r="F25" s="21" t="b">
        <f>IF(ISNUMBER(SEARCH("ACADEMY", UPPER(NYC_SAT_Data[[#This Row],[School Name]]))), TRUE(), FALSE())</f>
        <v>1</v>
      </c>
      <c r="G25" s="21" t="s">
        <v>822</v>
      </c>
      <c r="H25" s="21" t="s">
        <v>1071</v>
      </c>
      <c r="I25" s="21" t="s">
        <v>1072</v>
      </c>
      <c r="J25" s="21" t="s">
        <v>822</v>
      </c>
      <c r="K25" s="21" t="s">
        <v>51</v>
      </c>
      <c r="L25" s="1">
        <v>11203</v>
      </c>
      <c r="M25" s="1">
        <v>40.658459999999998</v>
      </c>
      <c r="N25" s="1">
        <v>-73.929029999999997</v>
      </c>
      <c r="O25" s="21" t="s">
        <v>1073</v>
      </c>
      <c r="P25" s="22">
        <v>0.36805555555555558</v>
      </c>
      <c r="Q25" s="22">
        <v>0.65277777777777779</v>
      </c>
      <c r="R25" s="36">
        <f xml:space="preserve"> 24* (NYC_SAT_Data[[#This Row],[End Time]] - NYC_SAT_Data[[#This Row],[Start Time]])</f>
        <v>6.833333333333333</v>
      </c>
      <c r="S2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5" s="33">
        <v>279</v>
      </c>
      <c r="U25" s="31">
        <v>1.4E-2</v>
      </c>
      <c r="V25" s="31">
        <v>0.82799999999999996</v>
      </c>
      <c r="W25" s="31">
        <v>0.125</v>
      </c>
      <c r="X25" s="31">
        <v>1.0999999999999999E-2</v>
      </c>
      <c r="Y25" s="31">
        <f>1 - SUM(NYC_SAT_Data[[#This Row],[Percent White]:[Percent Asian]])</f>
        <v>2.200000000000002E-2</v>
      </c>
      <c r="Z25" s="1">
        <v>370</v>
      </c>
      <c r="AA25" s="1">
        <v>383</v>
      </c>
      <c r="AB25" s="1">
        <v>374</v>
      </c>
      <c r="AC25" s="31">
        <v>0.64200000000000002</v>
      </c>
      <c r="AD25" s="23">
        <f>NYC_SAT_Data[[#This Row],[Average Score (SAT Math)]] + NYC_SAT_Data[[#This Row],[Average Score (SAT Reading)]]</f>
        <v>753</v>
      </c>
      <c r="AE25" s="24">
        <f>NYC_SAT_Data[[#This Row],[Average Score (SAT Math)]] + NYC_SAT_Data[[#This Row],[Average Score (SAT Reading)]] + NYC_SAT_Data[[#This Row],[Average Score (SAT Writing)]]</f>
        <v>1127</v>
      </c>
      <c r="AF25" s="25">
        <f>_xlfn.PERCENTRANK.INC(Z:Z, NYC_SAT_Data[[#This Row],[Average Score (SAT Math)]])</f>
        <v>0.106</v>
      </c>
      <c r="AG25" s="26">
        <f>_xlfn.PERCENTRANK.INC(AA:AA, NYC_SAT_Data[[#This Row],[Average Score (SAT Reading)]])</f>
        <v>0.20799999999999999</v>
      </c>
      <c r="AH25" s="26">
        <f>_xlfn.PERCENTRANK.INC(AD:AD, NYC_SAT_Data[[#This Row],[SAT 1600]])</f>
        <v>0.13600000000000001</v>
      </c>
      <c r="AI25" s="27">
        <f>_xlfn.XLOOKUP(10 * ROUND(NYC_SAT_Data[[#This Row],[Average Score (SAT Math)]] / 10, 0), 'SAT Section Percentiles'!$A:$A, 'SAT Section Percentiles'!$D:$D, 0)</f>
        <v>0.09</v>
      </c>
      <c r="AJ25" s="28">
        <f>_xlfn.XLOOKUP(10 * ROUND(NYC_SAT_Data[[#This Row],[Average Score (SAT Reading)]] / 10, 0), 'SAT Section Percentiles'!$A:$A, 'SAT Section Percentiles'!$B:$B, 0)</f>
        <v>0.11</v>
      </c>
      <c r="AK25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5" s="1" t="b">
        <f>IF(RANK(NYC_SAT_Data[[#This Row],[SAT 1600]], AD:AD, 0) &lt;= 50, TRUE, FALSE)</f>
        <v>0</v>
      </c>
      <c r="AM25" s="7" t="b">
        <f>IF(NYC_SAT_Data[[#This Row],[National Sample LOOKUP Total]] &gt; 0.5, TRUE, FALSE)</f>
        <v>0</v>
      </c>
      <c r="AN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" spans="1:40" x14ac:dyDescent="0.25">
      <c r="A26" s="21" t="s">
        <v>722</v>
      </c>
      <c r="B26" s="21" t="s">
        <v>723</v>
      </c>
      <c r="C26" s="21" t="b">
        <f>IF(ISNUMBER(SEARCH("SCIENCE", UPPER(NYC_SAT_Data[[#This Row],[School Name]]))), TRUE(), FALSE())</f>
        <v>0</v>
      </c>
      <c r="D26" s="21" t="b">
        <f>IF(ISNUMBER(SEARCH("MATH", UPPER(NYC_SAT_Data[[#This Row],[School Name]]))), TRUE(), FALSE())</f>
        <v>0</v>
      </c>
      <c r="E26" s="21" t="b">
        <f>IF(ISNUMBER(SEARCH("ART", UPPER(NYC_SAT_Data[[#This Row],[School Name]]))), TRUE(), FALSE())</f>
        <v>0</v>
      </c>
      <c r="F26" s="21" t="b">
        <f>IF(ISNUMBER(SEARCH("ACADEMY", UPPER(NYC_SAT_Data[[#This Row],[School Name]]))), TRUE(), FALSE())</f>
        <v>1</v>
      </c>
      <c r="G26" s="21" t="s">
        <v>431</v>
      </c>
      <c r="H26" s="21" t="s">
        <v>716</v>
      </c>
      <c r="I26" s="21" t="s">
        <v>717</v>
      </c>
      <c r="J26" s="21" t="s">
        <v>431</v>
      </c>
      <c r="K26" s="21" t="s">
        <v>51</v>
      </c>
      <c r="L26" s="1">
        <v>10469</v>
      </c>
      <c r="M26" s="1">
        <v>40.859699999999997</v>
      </c>
      <c r="N26" s="1">
        <v>-73.860740000000007</v>
      </c>
      <c r="O26" s="21" t="s">
        <v>724</v>
      </c>
      <c r="P26" s="22">
        <v>0.31597222222222221</v>
      </c>
      <c r="Q26" s="22">
        <v>0.66319444444444442</v>
      </c>
      <c r="R26" s="36">
        <f xml:space="preserve"> 24* (NYC_SAT_Data[[#This Row],[End Time]] - NYC_SAT_Data[[#This Row],[Start Time]])</f>
        <v>8.3333333333333321</v>
      </c>
      <c r="S2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20min</v>
      </c>
      <c r="T26" s="33">
        <v>476</v>
      </c>
      <c r="U26" s="31">
        <v>0.105</v>
      </c>
      <c r="V26" s="31">
        <v>0.33400000000000002</v>
      </c>
      <c r="W26" s="31">
        <v>0.47899999999999998</v>
      </c>
      <c r="X26" s="31">
        <v>6.5000000000000002E-2</v>
      </c>
      <c r="Y26" s="31">
        <f>1 - SUM(NYC_SAT_Data[[#This Row],[Percent White]:[Percent Asian]])</f>
        <v>1.7000000000000126E-2</v>
      </c>
      <c r="Z26" s="1">
        <v>422</v>
      </c>
      <c r="AA26" s="1">
        <v>417</v>
      </c>
      <c r="AB26" s="1">
        <v>409</v>
      </c>
      <c r="AC26" s="31">
        <v>0.57899999999999996</v>
      </c>
      <c r="AD26" s="23">
        <f>NYC_SAT_Data[[#This Row],[Average Score (SAT Math)]] + NYC_SAT_Data[[#This Row],[Average Score (SAT Reading)]]</f>
        <v>839</v>
      </c>
      <c r="AE26" s="24">
        <f>NYC_SAT_Data[[#This Row],[Average Score (SAT Math)]] + NYC_SAT_Data[[#This Row],[Average Score (SAT Reading)]] + NYC_SAT_Data[[#This Row],[Average Score (SAT Writing)]]</f>
        <v>1248</v>
      </c>
      <c r="AF26" s="25">
        <f>_xlfn.PERCENTRANK.INC(Z:Z, NYC_SAT_Data[[#This Row],[Average Score (SAT Math)]])</f>
        <v>0.57399999999999995</v>
      </c>
      <c r="AG26" s="26">
        <f>_xlfn.PERCENTRANK.INC(AA:AA, NYC_SAT_Data[[#This Row],[Average Score (SAT Reading)]])</f>
        <v>0.53200000000000003</v>
      </c>
      <c r="AH26" s="26">
        <f>_xlfn.PERCENTRANK.INC(AD:AD, NYC_SAT_Data[[#This Row],[SAT 1600]])</f>
        <v>0.55600000000000005</v>
      </c>
      <c r="AI26" s="27">
        <f>_xlfn.XLOOKUP(10 * ROUND(NYC_SAT_Data[[#This Row],[Average Score (SAT Math)]] / 10, 0), 'SAT Section Percentiles'!$A:$A, 'SAT Section Percentiles'!$D:$D, 0)</f>
        <v>0.2</v>
      </c>
      <c r="AJ26" s="28">
        <f>_xlfn.XLOOKUP(10 * ROUND(NYC_SAT_Data[[#This Row],[Average Score (SAT Reading)]] / 10, 0), 'SAT Section Percentiles'!$A:$A, 'SAT Section Percentiles'!$B:$B, 0)</f>
        <v>0.22</v>
      </c>
      <c r="AK26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26" s="1" t="b">
        <f>IF(RANK(NYC_SAT_Data[[#This Row],[SAT 1600]], AD:AD, 0) &lt;= 50, TRUE, FALSE)</f>
        <v>0</v>
      </c>
      <c r="AM26" s="7" t="b">
        <f>IF(NYC_SAT_Data[[#This Row],[National Sample LOOKUP Total]] &gt; 0.5, TRUE, FALSE)</f>
        <v>0</v>
      </c>
      <c r="AN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" spans="1:40" x14ac:dyDescent="0.25">
      <c r="A27" s="21" t="s">
        <v>1422</v>
      </c>
      <c r="B27" s="21" t="s">
        <v>1423</v>
      </c>
      <c r="C27" s="21" t="b">
        <f>IF(ISNUMBER(SEARCH("SCIENCE", UPPER(NYC_SAT_Data[[#This Row],[School Name]]))), TRUE(), FALSE())</f>
        <v>0</v>
      </c>
      <c r="D27" s="21" t="b">
        <f>IF(ISNUMBER(SEARCH("MATH", UPPER(NYC_SAT_Data[[#This Row],[School Name]]))), TRUE(), FALSE())</f>
        <v>0</v>
      </c>
      <c r="E27" s="21" t="b">
        <f>IF(ISNUMBER(SEARCH("ART", UPPER(NYC_SAT_Data[[#This Row],[School Name]]))), TRUE(), FALSE())</f>
        <v>1</v>
      </c>
      <c r="F27" s="21" t="b">
        <f>IF(ISNUMBER(SEARCH("ACADEMY", UPPER(NYC_SAT_Data[[#This Row],[School Name]]))), TRUE(), FALSE())</f>
        <v>0</v>
      </c>
      <c r="G27" s="21" t="s">
        <v>1249</v>
      </c>
      <c r="H27" s="21" t="s">
        <v>1424</v>
      </c>
      <c r="I27" s="21" t="s">
        <v>1425</v>
      </c>
      <c r="J27" s="21" t="s">
        <v>1426</v>
      </c>
      <c r="K27" s="21" t="s">
        <v>51</v>
      </c>
      <c r="L27" s="1">
        <v>11434</v>
      </c>
      <c r="M27" s="1">
        <v>40.675530000000002</v>
      </c>
      <c r="N27" s="1">
        <v>-73.783429999999996</v>
      </c>
      <c r="O27" s="21" t="s">
        <v>1427</v>
      </c>
      <c r="P27" s="22">
        <v>0.33333333333333331</v>
      </c>
      <c r="Q27" s="22">
        <v>0.64583333333333337</v>
      </c>
      <c r="R27" s="36">
        <f xml:space="preserve"> 24* (NYC_SAT_Data[[#This Row],[End Time]] - NYC_SAT_Data[[#This Row],[Start Time]])</f>
        <v>7.5000000000000018</v>
      </c>
      <c r="S2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7" s="33">
        <v>679</v>
      </c>
      <c r="U27" s="31">
        <v>1.4999999999999999E-2</v>
      </c>
      <c r="V27" s="31">
        <v>0.754</v>
      </c>
      <c r="W27" s="31">
        <v>0.13</v>
      </c>
      <c r="X27" s="31">
        <v>7.4999999999999997E-2</v>
      </c>
      <c r="Y27" s="31">
        <f>1 - SUM(NYC_SAT_Data[[#This Row],[Percent White]:[Percent Asian]])</f>
        <v>2.6000000000000023E-2</v>
      </c>
      <c r="Z27" s="1">
        <v>366</v>
      </c>
      <c r="AA27" s="1">
        <v>372</v>
      </c>
      <c r="AB27" s="1">
        <v>364</v>
      </c>
      <c r="AC27" s="31">
        <v>0.26300000000000001</v>
      </c>
      <c r="AD27" s="23">
        <f>NYC_SAT_Data[[#This Row],[Average Score (SAT Math)]] + NYC_SAT_Data[[#This Row],[Average Score (SAT Reading)]]</f>
        <v>738</v>
      </c>
      <c r="AE27" s="24">
        <f>NYC_SAT_Data[[#This Row],[Average Score (SAT Math)]] + NYC_SAT_Data[[#This Row],[Average Score (SAT Reading)]] + NYC_SAT_Data[[#This Row],[Average Score (SAT Writing)]]</f>
        <v>1102</v>
      </c>
      <c r="AF27" s="25">
        <f>_xlfn.PERCENTRANK.INC(Z:Z, NYC_SAT_Data[[#This Row],[Average Score (SAT Math)]])</f>
        <v>0.08</v>
      </c>
      <c r="AG27" s="26">
        <f>_xlfn.PERCENTRANK.INC(AA:AA, NYC_SAT_Data[[#This Row],[Average Score (SAT Reading)]])</f>
        <v>0.106</v>
      </c>
      <c r="AH27" s="26">
        <f>_xlfn.PERCENTRANK.INC(AD:AD, NYC_SAT_Data[[#This Row],[SAT 1600]])</f>
        <v>0.08</v>
      </c>
      <c r="AI27" s="27">
        <f>_xlfn.XLOOKUP(10 * ROUND(NYC_SAT_Data[[#This Row],[Average Score (SAT Math)]] / 10, 0), 'SAT Section Percentiles'!$A:$A, 'SAT Section Percentiles'!$D:$D, 0)</f>
        <v>0.09</v>
      </c>
      <c r="AJ27" s="28">
        <f>_xlfn.XLOOKUP(10 * ROUND(NYC_SAT_Data[[#This Row],[Average Score (SAT Reading)]] / 10, 0), 'SAT Section Percentiles'!$A:$A, 'SAT Section Percentiles'!$B:$B, 0)</f>
        <v>0.09</v>
      </c>
      <c r="AK27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27" s="1" t="b">
        <f>IF(RANK(NYC_SAT_Data[[#This Row],[SAT 1600]], AD:AD, 0) &lt;= 50, TRUE, FALSE)</f>
        <v>0</v>
      </c>
      <c r="AM27" s="7" t="b">
        <f>IF(NYC_SAT_Data[[#This Row],[National Sample LOOKUP Total]] &gt; 0.5, TRUE, FALSE)</f>
        <v>0</v>
      </c>
      <c r="AN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8" spans="1:40" x14ac:dyDescent="0.25">
      <c r="A28" s="21" t="s">
        <v>915</v>
      </c>
      <c r="B28" s="21" t="s">
        <v>916</v>
      </c>
      <c r="C28" s="21" t="b">
        <f>IF(ISNUMBER(SEARCH("SCIENCE", UPPER(NYC_SAT_Data[[#This Row],[School Name]]))), TRUE(), FALSE())</f>
        <v>0</v>
      </c>
      <c r="D28" s="21" t="b">
        <f>IF(ISNUMBER(SEARCH("MATH", UPPER(NYC_SAT_Data[[#This Row],[School Name]]))), TRUE(), FALSE())</f>
        <v>0</v>
      </c>
      <c r="E28" s="21" t="b">
        <f>IF(ISNUMBER(SEARCH("ART", UPPER(NYC_SAT_Data[[#This Row],[School Name]]))), TRUE(), FALSE())</f>
        <v>0</v>
      </c>
      <c r="F28" s="21" t="b">
        <f>IF(ISNUMBER(SEARCH("ACADEMY", UPPER(NYC_SAT_Data[[#This Row],[School Name]]))), TRUE(), FALSE())</f>
        <v>0</v>
      </c>
      <c r="G28" s="21" t="s">
        <v>822</v>
      </c>
      <c r="H28" s="21" t="s">
        <v>917</v>
      </c>
      <c r="I28" s="21" t="s">
        <v>918</v>
      </c>
      <c r="J28" s="21" t="s">
        <v>822</v>
      </c>
      <c r="K28" s="21" t="s">
        <v>51</v>
      </c>
      <c r="L28" s="1">
        <v>11222</v>
      </c>
      <c r="M28" s="1">
        <v>40.722639999999998</v>
      </c>
      <c r="N28" s="1">
        <v>-73.952579999999998</v>
      </c>
      <c r="O28" s="21" t="s">
        <v>919</v>
      </c>
      <c r="P28" s="22">
        <v>0.36458333333333331</v>
      </c>
      <c r="Q28" s="22">
        <v>0.65972222222222221</v>
      </c>
      <c r="R28" s="36">
        <f xml:space="preserve"> 24* (NYC_SAT_Data[[#This Row],[End Time]] - NYC_SAT_Data[[#This Row],[Start Time]])</f>
        <v>7.0833333333333339</v>
      </c>
      <c r="S2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8" s="33">
        <v>383</v>
      </c>
      <c r="U28" s="31">
        <v>2.9000000000000001E-2</v>
      </c>
      <c r="V28" s="31">
        <v>0.55900000000000005</v>
      </c>
      <c r="W28" s="31">
        <v>0.38100000000000001</v>
      </c>
      <c r="X28" s="31">
        <v>1.6E-2</v>
      </c>
      <c r="Y28" s="31">
        <f>1 - SUM(NYC_SAT_Data[[#This Row],[Percent White]:[Percent Asian]])</f>
        <v>1.4999999999999902E-2</v>
      </c>
      <c r="Z28" s="1">
        <v>367</v>
      </c>
      <c r="AA28" s="1">
        <v>381</v>
      </c>
      <c r="AB28" s="1">
        <v>328</v>
      </c>
      <c r="AC28" s="31">
        <v>0.316</v>
      </c>
      <c r="AD28" s="23">
        <f>NYC_SAT_Data[[#This Row],[Average Score (SAT Math)]] + NYC_SAT_Data[[#This Row],[Average Score (SAT Reading)]]</f>
        <v>748</v>
      </c>
      <c r="AE28" s="24">
        <f>NYC_SAT_Data[[#This Row],[Average Score (SAT Math)]] + NYC_SAT_Data[[#This Row],[Average Score (SAT Reading)]] + NYC_SAT_Data[[#This Row],[Average Score (SAT Writing)]]</f>
        <v>1076</v>
      </c>
      <c r="AF28" s="25">
        <f>_xlfn.PERCENTRANK.INC(Z:Z, NYC_SAT_Data[[#This Row],[Average Score (SAT Math)]])</f>
        <v>9.2999999999999999E-2</v>
      </c>
      <c r="AG28" s="26">
        <f>_xlfn.PERCENTRANK.INC(AA:AA, NYC_SAT_Data[[#This Row],[Average Score (SAT Reading)]])</f>
        <v>0.18099999999999999</v>
      </c>
      <c r="AH28" s="26">
        <f>_xlfn.PERCENTRANK.INC(AD:AD, NYC_SAT_Data[[#This Row],[SAT 1600]])</f>
        <v>0.109</v>
      </c>
      <c r="AI28" s="27">
        <f>_xlfn.XLOOKUP(10 * ROUND(NYC_SAT_Data[[#This Row],[Average Score (SAT Math)]] / 10, 0), 'SAT Section Percentiles'!$A:$A, 'SAT Section Percentiles'!$D:$D, 0)</f>
        <v>0.09</v>
      </c>
      <c r="AJ28" s="28">
        <f>_xlfn.XLOOKUP(10 * ROUND(NYC_SAT_Data[[#This Row],[Average Score (SAT Reading)]] / 10, 0), 'SAT Section Percentiles'!$A:$A, 'SAT Section Percentiles'!$B:$B, 0)</f>
        <v>0.11</v>
      </c>
      <c r="AK28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8" s="1" t="b">
        <f>IF(RANK(NYC_SAT_Data[[#This Row],[SAT 1600]], AD:AD, 0) &lt;= 50, TRUE, FALSE)</f>
        <v>0</v>
      </c>
      <c r="AM28" s="7" t="b">
        <f>IF(NYC_SAT_Data[[#This Row],[National Sample LOOKUP Total]] &gt; 0.5, TRUE, FALSE)</f>
        <v>0</v>
      </c>
      <c r="AN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" spans="1:40" x14ac:dyDescent="0.25">
      <c r="A29" s="21" t="s">
        <v>1311</v>
      </c>
      <c r="B29" s="21" t="s">
        <v>1312</v>
      </c>
      <c r="C29" s="21" t="b">
        <f>IF(ISNUMBER(SEARCH("SCIENCE", UPPER(NYC_SAT_Data[[#This Row],[School Name]]))), TRUE(), FALSE())</f>
        <v>0</v>
      </c>
      <c r="D29" s="21" t="b">
        <f>IF(ISNUMBER(SEARCH("MATH", UPPER(NYC_SAT_Data[[#This Row],[School Name]]))), TRUE(), FALSE())</f>
        <v>0</v>
      </c>
      <c r="E29" s="21" t="b">
        <f>IF(ISNUMBER(SEARCH("ART", UPPER(NYC_SAT_Data[[#This Row],[School Name]]))), TRUE(), FALSE())</f>
        <v>0</v>
      </c>
      <c r="F29" s="21" t="b">
        <f>IF(ISNUMBER(SEARCH("ACADEMY", UPPER(NYC_SAT_Data[[#This Row],[School Name]]))), TRUE(), FALSE())</f>
        <v>0</v>
      </c>
      <c r="G29" s="21" t="s">
        <v>1249</v>
      </c>
      <c r="H29" s="21" t="s">
        <v>1313</v>
      </c>
      <c r="I29" s="21" t="s">
        <v>1314</v>
      </c>
      <c r="J29" s="21" t="s">
        <v>1257</v>
      </c>
      <c r="K29" s="21" t="s">
        <v>51</v>
      </c>
      <c r="L29" s="1">
        <v>11101</v>
      </c>
      <c r="M29" s="1">
        <v>40.743589999999998</v>
      </c>
      <c r="N29" s="1">
        <v>-73.929079999999999</v>
      </c>
      <c r="O29" s="21" t="s">
        <v>1315</v>
      </c>
      <c r="P29" s="22">
        <v>0.33333333333333331</v>
      </c>
      <c r="Q29" s="22">
        <v>0.6875</v>
      </c>
      <c r="R29" s="36">
        <f xml:space="preserve"> 24* (NYC_SAT_Data[[#This Row],[End Time]] - NYC_SAT_Data[[#This Row],[Start Time]])</f>
        <v>8.5</v>
      </c>
      <c r="S2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29" s="33">
        <v>2168</v>
      </c>
      <c r="U29" s="31">
        <v>0.11</v>
      </c>
      <c r="V29" s="31">
        <v>6.3E-2</v>
      </c>
      <c r="W29" s="31">
        <v>0.49</v>
      </c>
      <c r="X29" s="31">
        <v>0.309</v>
      </c>
      <c r="Y29" s="31">
        <f>1 - SUM(NYC_SAT_Data[[#This Row],[Percent White]:[Percent Asian]])</f>
        <v>2.8000000000000025E-2</v>
      </c>
      <c r="Z29" s="1">
        <v>511</v>
      </c>
      <c r="AA29" s="1">
        <v>464</v>
      </c>
      <c r="AB29" s="1">
        <v>456</v>
      </c>
      <c r="AC29" s="31">
        <v>0.78600000000000003</v>
      </c>
      <c r="AD29" s="23">
        <f>NYC_SAT_Data[[#This Row],[Average Score (SAT Math)]] + NYC_SAT_Data[[#This Row],[Average Score (SAT Reading)]]</f>
        <v>975</v>
      </c>
      <c r="AE29" s="24">
        <f>NYC_SAT_Data[[#This Row],[Average Score (SAT Math)]] + NYC_SAT_Data[[#This Row],[Average Score (SAT Reading)]] + NYC_SAT_Data[[#This Row],[Average Score (SAT Writing)]]</f>
        <v>1431</v>
      </c>
      <c r="AF29" s="25">
        <f>_xlfn.PERCENTRANK.INC(Z:Z, NYC_SAT_Data[[#This Row],[Average Score (SAT Math)]])</f>
        <v>0.88200000000000001</v>
      </c>
      <c r="AG29" s="26">
        <f>_xlfn.PERCENTRANK.INC(AA:AA, NYC_SAT_Data[[#This Row],[Average Score (SAT Reading)]])</f>
        <v>0.83099999999999996</v>
      </c>
      <c r="AH29" s="26">
        <f>_xlfn.PERCENTRANK.INC(AD:AD, NYC_SAT_Data[[#This Row],[SAT 1600]])</f>
        <v>0.85199999999999998</v>
      </c>
      <c r="AI29" s="27">
        <f>_xlfn.XLOOKUP(10 * ROUND(NYC_SAT_Data[[#This Row],[Average Score (SAT Math)]] / 10, 0), 'SAT Section Percentiles'!$A:$A, 'SAT Section Percentiles'!$D:$D, 0)</f>
        <v>0.52</v>
      </c>
      <c r="AJ29" s="28">
        <f>_xlfn.XLOOKUP(10 * ROUND(NYC_SAT_Data[[#This Row],[Average Score (SAT Reading)]] / 10, 0), 'SAT Section Percentiles'!$A:$A, 'SAT Section Percentiles'!$B:$B, 0)</f>
        <v>0.34</v>
      </c>
      <c r="AK29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29" s="1" t="b">
        <f>IF(RANK(NYC_SAT_Data[[#This Row],[SAT 1600]], AD:AD, 0) &lt;= 50, TRUE, FALSE)</f>
        <v>0</v>
      </c>
      <c r="AM29" s="7" t="b">
        <f>IF(NYC_SAT_Data[[#This Row],[National Sample LOOKUP Total]] &gt; 0.5, TRUE, FALSE)</f>
        <v>0</v>
      </c>
      <c r="AN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" spans="1:40" x14ac:dyDescent="0.25">
      <c r="A30" s="21" t="s">
        <v>1581</v>
      </c>
      <c r="B30" s="21" t="s">
        <v>1582</v>
      </c>
      <c r="C30" s="21" t="b">
        <f>IF(ISNUMBER(SEARCH("SCIENCE", UPPER(NYC_SAT_Data[[#This Row],[School Name]]))), TRUE(), FALSE())</f>
        <v>0</v>
      </c>
      <c r="D30" s="21" t="b">
        <f>IF(ISNUMBER(SEARCH("MATH", UPPER(NYC_SAT_Data[[#This Row],[School Name]]))), TRUE(), FALSE())</f>
        <v>0</v>
      </c>
      <c r="E30" s="21" t="b">
        <f>IF(ISNUMBER(SEARCH("ART", UPPER(NYC_SAT_Data[[#This Row],[School Name]]))), TRUE(), FALSE())</f>
        <v>0</v>
      </c>
      <c r="F30" s="21" t="b">
        <f>IF(ISNUMBER(SEARCH("ACADEMY", UPPER(NYC_SAT_Data[[#This Row],[School Name]]))), TRUE(), FALSE())</f>
        <v>0</v>
      </c>
      <c r="G30" s="21" t="s">
        <v>1249</v>
      </c>
      <c r="H30" s="21" t="s">
        <v>1583</v>
      </c>
      <c r="I30" s="21" t="s">
        <v>1584</v>
      </c>
      <c r="J30" s="21" t="s">
        <v>1540</v>
      </c>
      <c r="K30" s="21" t="s">
        <v>51</v>
      </c>
      <c r="L30" s="1">
        <v>11106</v>
      </c>
      <c r="M30" s="1">
        <v>40.75517</v>
      </c>
      <c r="N30" s="1">
        <v>-73.926820000000006</v>
      </c>
      <c r="O30" s="21" t="s">
        <v>1585</v>
      </c>
      <c r="P30" s="22">
        <v>0.33333333333333331</v>
      </c>
      <c r="Q30" s="22">
        <v>0.625</v>
      </c>
      <c r="R30" s="36">
        <f xml:space="preserve"> 24* (NYC_SAT_Data[[#This Row],[End Time]] - NYC_SAT_Data[[#This Row],[Start Time]])</f>
        <v>7</v>
      </c>
      <c r="S3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" s="33">
        <v>478</v>
      </c>
      <c r="U30" s="31">
        <v>0.34499999999999997</v>
      </c>
      <c r="V30" s="31">
        <v>2.5000000000000001E-2</v>
      </c>
      <c r="W30" s="31">
        <v>0.21199999999999999</v>
      </c>
      <c r="X30" s="31">
        <v>0.39600000000000002</v>
      </c>
      <c r="Y30" s="31">
        <f>1 - SUM(NYC_SAT_Data[[#This Row],[Percent White]:[Percent Asian]])</f>
        <v>2.200000000000002E-2</v>
      </c>
      <c r="Z30" s="1">
        <v>633</v>
      </c>
      <c r="AA30" s="1">
        <v>620</v>
      </c>
      <c r="AB30" s="1">
        <v>628</v>
      </c>
      <c r="AC30" s="31">
        <v>0.98499999999999999</v>
      </c>
      <c r="AD30" s="23">
        <f>NYC_SAT_Data[[#This Row],[Average Score (SAT Math)]] + NYC_SAT_Data[[#This Row],[Average Score (SAT Reading)]]</f>
        <v>1253</v>
      </c>
      <c r="AE30" s="24">
        <f>NYC_SAT_Data[[#This Row],[Average Score (SAT Math)]] + NYC_SAT_Data[[#This Row],[Average Score (SAT Reading)]] + NYC_SAT_Data[[#This Row],[Average Score (SAT Writing)]]</f>
        <v>1881</v>
      </c>
      <c r="AF30" s="25">
        <f>_xlfn.PERCENTRANK.INC(Z:Z, NYC_SAT_Data[[#This Row],[Average Score (SAT Math)]])</f>
        <v>0.97</v>
      </c>
      <c r="AG30" s="26">
        <f>_xlfn.PERCENTRANK.INC(AA:AA, NYC_SAT_Data[[#This Row],[Average Score (SAT Reading)]])</f>
        <v>0.98099999999999998</v>
      </c>
      <c r="AH30" s="26">
        <f>_xlfn.PERCENTRANK.INC(AD:AD, NYC_SAT_Data[[#This Row],[SAT 1600]])</f>
        <v>0.97</v>
      </c>
      <c r="AI30" s="27">
        <f>_xlfn.XLOOKUP(10 * ROUND(NYC_SAT_Data[[#This Row],[Average Score (SAT Math)]] / 10, 0), 'SAT Section Percentiles'!$A:$A, 'SAT Section Percentiles'!$D:$D, 0)</f>
        <v>0.87</v>
      </c>
      <c r="AJ30" s="28">
        <f>_xlfn.XLOOKUP(10 * ROUND(NYC_SAT_Data[[#This Row],[Average Score (SAT Reading)]] / 10, 0), 'SAT Section Percentiles'!$A:$A, 'SAT Section Percentiles'!$B:$B, 0)</f>
        <v>0.84</v>
      </c>
      <c r="AK30" s="29">
        <f>_xlfn.XLOOKUP(10 * ROUND((NYC_SAT_Data[[#This Row],[Average Score (SAT Math)]] + NYC_SAT_Data[[#This Row],[Average Score (SAT Reading)]]) / 10, 0), 'Total SAT Percentiles'!$A:$A, 'Total SAT Percentiles'!$B:$B, 0)</f>
        <v>0.86</v>
      </c>
      <c r="AL30" s="1" t="b">
        <f>IF(RANK(NYC_SAT_Data[[#This Row],[SAT 1600]], AD:AD, 0) &lt;= 50, TRUE, FALSE)</f>
        <v>1</v>
      </c>
      <c r="AM30" s="7" t="b">
        <f>IF(NYC_SAT_Data[[#This Row],[National Sample LOOKUP Total]] &gt; 0.5, TRUE, FALSE)</f>
        <v>1</v>
      </c>
      <c r="AN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" spans="1:40" x14ac:dyDescent="0.25">
      <c r="A31" s="21" t="s">
        <v>527</v>
      </c>
      <c r="B31" s="21" t="s">
        <v>528</v>
      </c>
      <c r="C31" s="21" t="b">
        <f>IF(ISNUMBER(SEARCH("SCIENCE", UPPER(NYC_SAT_Data[[#This Row],[School Name]]))), TRUE(), FALSE())</f>
        <v>0</v>
      </c>
      <c r="D31" s="21" t="b">
        <f>IF(ISNUMBER(SEARCH("MATH", UPPER(NYC_SAT_Data[[#This Row],[School Name]]))), TRUE(), FALSE())</f>
        <v>0</v>
      </c>
      <c r="E31" s="21" t="b">
        <f>IF(ISNUMBER(SEARCH("ART", UPPER(NYC_SAT_Data[[#This Row],[School Name]]))), TRUE(), FALSE())</f>
        <v>0</v>
      </c>
      <c r="F31" s="21" t="b">
        <f>IF(ISNUMBER(SEARCH("ACADEMY", UPPER(NYC_SAT_Data[[#This Row],[School Name]]))), TRUE(), FALSE())</f>
        <v>0</v>
      </c>
      <c r="G31" s="21" t="s">
        <v>431</v>
      </c>
      <c r="H31" s="21" t="s">
        <v>507</v>
      </c>
      <c r="I31" s="21" t="s">
        <v>508</v>
      </c>
      <c r="J31" s="21" t="s">
        <v>431</v>
      </c>
      <c r="K31" s="21" t="s">
        <v>51</v>
      </c>
      <c r="L31" s="1">
        <v>10459</v>
      </c>
      <c r="M31" s="1">
        <v>40.817439999999998</v>
      </c>
      <c r="N31" s="1">
        <v>-73.898049999999998</v>
      </c>
      <c r="O31" s="21" t="s">
        <v>529</v>
      </c>
      <c r="P31" s="22">
        <v>0.36458333333333331</v>
      </c>
      <c r="Q31" s="22">
        <v>0.62847222222222221</v>
      </c>
      <c r="R31" s="36">
        <f xml:space="preserve"> 24* (NYC_SAT_Data[[#This Row],[End Time]] - NYC_SAT_Data[[#This Row],[Start Time]])</f>
        <v>6.3333333333333339</v>
      </c>
      <c r="S3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1" s="33">
        <v>325</v>
      </c>
      <c r="U31" s="31">
        <v>1.2E-2</v>
      </c>
      <c r="V31" s="31">
        <v>0.372</v>
      </c>
      <c r="W31" s="31">
        <v>0.60599999999999998</v>
      </c>
      <c r="X31" s="31">
        <v>0</v>
      </c>
      <c r="Y31" s="31">
        <f>1 - SUM(NYC_SAT_Data[[#This Row],[Percent White]:[Percent Asian]])</f>
        <v>1.0000000000000009E-2</v>
      </c>
      <c r="Z31" s="1">
        <v>378</v>
      </c>
      <c r="AA31" s="1">
        <v>391</v>
      </c>
      <c r="AB31" s="1">
        <v>378</v>
      </c>
      <c r="AC31" s="31">
        <v>0.25700000000000001</v>
      </c>
      <c r="AD31" s="23">
        <f>NYC_SAT_Data[[#This Row],[Average Score (SAT Math)]] + NYC_SAT_Data[[#This Row],[Average Score (SAT Reading)]]</f>
        <v>769</v>
      </c>
      <c r="AE31" s="24">
        <f>NYC_SAT_Data[[#This Row],[Average Score (SAT Math)]] + NYC_SAT_Data[[#This Row],[Average Score (SAT Reading)]] + NYC_SAT_Data[[#This Row],[Average Score (SAT Writing)]]</f>
        <v>1147</v>
      </c>
      <c r="AF31" s="25">
        <f>_xlfn.PERCENTRANK.INC(Z:Z, NYC_SAT_Data[[#This Row],[Average Score (SAT Math)]])</f>
        <v>0.16500000000000001</v>
      </c>
      <c r="AG31" s="26">
        <f>_xlfn.PERCENTRANK.INC(AA:AA, NYC_SAT_Data[[#This Row],[Average Score (SAT Reading)]])</f>
        <v>0.28299999999999997</v>
      </c>
      <c r="AH31" s="26">
        <f>_xlfn.PERCENTRANK.INC(AD:AD, NYC_SAT_Data[[#This Row],[SAT 1600]])</f>
        <v>0.216</v>
      </c>
      <c r="AI31" s="27">
        <f>_xlfn.XLOOKUP(10 * ROUND(NYC_SAT_Data[[#This Row],[Average Score (SAT Math)]] / 10, 0), 'SAT Section Percentiles'!$A:$A, 'SAT Section Percentiles'!$D:$D, 0)</f>
        <v>0.1</v>
      </c>
      <c r="AJ31" s="28">
        <f>_xlfn.XLOOKUP(10 * ROUND(NYC_SAT_Data[[#This Row],[Average Score (SAT Reading)]] / 10, 0), 'SAT Section Percentiles'!$A:$A, 'SAT Section Percentiles'!$B:$B, 0)</f>
        <v>0.13</v>
      </c>
      <c r="AK31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31" s="1" t="b">
        <f>IF(RANK(NYC_SAT_Data[[#This Row],[SAT 1600]], AD:AD, 0) &lt;= 50, TRUE, FALSE)</f>
        <v>0</v>
      </c>
      <c r="AM31" s="7" t="b">
        <f>IF(NYC_SAT_Data[[#This Row],[National Sample LOOKUP Total]] &gt; 0.5, TRUE, FALSE)</f>
        <v>0</v>
      </c>
      <c r="AN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" spans="1:40" x14ac:dyDescent="0.25">
      <c r="A32" s="21" t="s">
        <v>73</v>
      </c>
      <c r="B32" s="21" t="s">
        <v>74</v>
      </c>
      <c r="C32" s="21" t="b">
        <f>IF(ISNUMBER(SEARCH("SCIENCE", UPPER(NYC_SAT_Data[[#This Row],[School Name]]))), TRUE(), FALSE())</f>
        <v>0</v>
      </c>
      <c r="D32" s="21" t="b">
        <f>IF(ISNUMBER(SEARCH("MATH", UPPER(NYC_SAT_Data[[#This Row],[School Name]]))), TRUE(), FALSE())</f>
        <v>0</v>
      </c>
      <c r="E32" s="21" t="b">
        <f>IF(ISNUMBER(SEARCH("ART", UPPER(NYC_SAT_Data[[#This Row],[School Name]]))), TRUE(), FALSE())</f>
        <v>0</v>
      </c>
      <c r="F32" s="21" t="b">
        <f>IF(ISNUMBER(SEARCH("ACADEMY", UPPER(NYC_SAT_Data[[#This Row],[School Name]]))), TRUE(), FALSE())</f>
        <v>0</v>
      </c>
      <c r="G32" s="21" t="s">
        <v>48</v>
      </c>
      <c r="H32" s="21" t="s">
        <v>75</v>
      </c>
      <c r="I32" s="21" t="s">
        <v>76</v>
      </c>
      <c r="J32" s="21" t="s">
        <v>48</v>
      </c>
      <c r="K32" s="21" t="s">
        <v>51</v>
      </c>
      <c r="L32" s="1">
        <v>10002</v>
      </c>
      <c r="M32" s="1">
        <v>40.718960000000003</v>
      </c>
      <c r="N32" s="1">
        <v>-73.976070000000007</v>
      </c>
      <c r="O32" s="21" t="s">
        <v>77</v>
      </c>
      <c r="P32" s="22">
        <v>0.375</v>
      </c>
      <c r="Q32" s="22">
        <v>0.65972222222222221</v>
      </c>
      <c r="R32" s="36">
        <f xml:space="preserve"> 24* (NYC_SAT_Data[[#This Row],[End Time]] - NYC_SAT_Data[[#This Row],[Start Time]])</f>
        <v>6.833333333333333</v>
      </c>
      <c r="S3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2" s="33">
        <v>545</v>
      </c>
      <c r="U32" s="31">
        <v>0.45300000000000001</v>
      </c>
      <c r="V32" s="31">
        <v>0.17199999999999999</v>
      </c>
      <c r="W32" s="31">
        <v>0.187</v>
      </c>
      <c r="X32" s="31">
        <v>0.17100000000000001</v>
      </c>
      <c r="Y32" s="31">
        <f>1 - SUM(NYC_SAT_Data[[#This Row],[Percent White]:[Percent Asian]])</f>
        <v>1.6999999999999904E-2</v>
      </c>
      <c r="Z32" s="1">
        <v>634</v>
      </c>
      <c r="AA32" s="1">
        <v>641</v>
      </c>
      <c r="AB32" s="1">
        <v>639</v>
      </c>
      <c r="AC32" s="31">
        <v>0.70799999999999996</v>
      </c>
      <c r="AD32" s="23">
        <f>NYC_SAT_Data[[#This Row],[Average Score (SAT Math)]] + NYC_SAT_Data[[#This Row],[Average Score (SAT Reading)]]</f>
        <v>1275</v>
      </c>
      <c r="AE32" s="24">
        <f>NYC_SAT_Data[[#This Row],[Average Score (SAT Math)]] + NYC_SAT_Data[[#This Row],[Average Score (SAT Reading)]] + NYC_SAT_Data[[#This Row],[Average Score (SAT Writing)]]</f>
        <v>1914</v>
      </c>
      <c r="AF32" s="25">
        <f>_xlfn.PERCENTRANK.INC(Z:Z, NYC_SAT_Data[[#This Row],[Average Score (SAT Math)]])</f>
        <v>0.97299999999999998</v>
      </c>
      <c r="AG32" s="26">
        <f>_xlfn.PERCENTRANK.INC(AA:AA, NYC_SAT_Data[[#This Row],[Average Score (SAT Reading)]])</f>
        <v>0.98899999999999999</v>
      </c>
      <c r="AH32" s="26">
        <f>_xlfn.PERCENTRANK.INC(AD:AD, NYC_SAT_Data[[#This Row],[SAT 1600]])</f>
        <v>0.97799999999999998</v>
      </c>
      <c r="AI32" s="27">
        <f>_xlfn.XLOOKUP(10 * ROUND(NYC_SAT_Data[[#This Row],[Average Score (SAT Math)]] / 10, 0), 'SAT Section Percentiles'!$A:$A, 'SAT Section Percentiles'!$D:$D, 0)</f>
        <v>0.87</v>
      </c>
      <c r="AJ32" s="28">
        <f>_xlfn.XLOOKUP(10 * ROUND(NYC_SAT_Data[[#This Row],[Average Score (SAT Reading)]] / 10, 0), 'SAT Section Percentiles'!$A:$A, 'SAT Section Percentiles'!$B:$B, 0)</f>
        <v>0.88</v>
      </c>
      <c r="AK32" s="29">
        <f>_xlfn.XLOOKUP(10 * ROUND((NYC_SAT_Data[[#This Row],[Average Score (SAT Math)]] + NYC_SAT_Data[[#This Row],[Average Score (SAT Reading)]]) / 10, 0), 'Total SAT Percentiles'!$A:$A, 'Total SAT Percentiles'!$B:$B, 0)</f>
        <v>0.89</v>
      </c>
      <c r="AL32" s="1" t="b">
        <f>IF(RANK(NYC_SAT_Data[[#This Row],[SAT 1600]], AD:AD, 0) &lt;= 50, TRUE, FALSE)</f>
        <v>1</v>
      </c>
      <c r="AM32" s="7" t="b">
        <f>IF(NYC_SAT_Data[[#This Row],[National Sample LOOKUP Total]] &gt; 0.5, TRUE, FALSE)</f>
        <v>1</v>
      </c>
      <c r="AN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" spans="1:40" x14ac:dyDescent="0.25">
      <c r="A33" s="21" t="s">
        <v>1270</v>
      </c>
      <c r="B33" s="21" t="s">
        <v>1271</v>
      </c>
      <c r="C33" s="21" t="b">
        <f>IF(ISNUMBER(SEARCH("SCIENCE", UPPER(NYC_SAT_Data[[#This Row],[School Name]]))), TRUE(), FALSE())</f>
        <v>0</v>
      </c>
      <c r="D33" s="21" t="b">
        <f>IF(ISNUMBER(SEARCH("MATH", UPPER(NYC_SAT_Data[[#This Row],[School Name]]))), TRUE(), FALSE())</f>
        <v>0</v>
      </c>
      <c r="E33" s="21" t="b">
        <f>IF(ISNUMBER(SEARCH("ART", UPPER(NYC_SAT_Data[[#This Row],[School Name]]))), TRUE(), FALSE())</f>
        <v>0</v>
      </c>
      <c r="F33" s="21" t="b">
        <f>IF(ISNUMBER(SEARCH("ACADEMY", UPPER(NYC_SAT_Data[[#This Row],[School Name]]))), TRUE(), FALSE())</f>
        <v>0</v>
      </c>
      <c r="G33" s="21" t="s">
        <v>1249</v>
      </c>
      <c r="H33" s="21" t="s">
        <v>1255</v>
      </c>
      <c r="I33" s="21" t="s">
        <v>1256</v>
      </c>
      <c r="J33" s="21" t="s">
        <v>1257</v>
      </c>
      <c r="K33" s="21" t="s">
        <v>51</v>
      </c>
      <c r="L33" s="1">
        <v>11101</v>
      </c>
      <c r="M33" s="1">
        <v>40.745089999999998</v>
      </c>
      <c r="N33" s="1">
        <v>-73.936809999999994</v>
      </c>
      <c r="O33" s="21" t="s">
        <v>1272</v>
      </c>
      <c r="P33" s="22">
        <v>0.375</v>
      </c>
      <c r="Q33" s="22">
        <v>0.63888888888888884</v>
      </c>
      <c r="R33" s="36">
        <f xml:space="preserve"> 24* (NYC_SAT_Data[[#This Row],[End Time]] - NYC_SAT_Data[[#This Row],[Start Time]])</f>
        <v>6.3333333333333321</v>
      </c>
      <c r="S3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3" s="33">
        <v>623</v>
      </c>
      <c r="U33" s="31">
        <v>0.34499999999999997</v>
      </c>
      <c r="V33" s="31">
        <v>0.114</v>
      </c>
      <c r="W33" s="31">
        <v>0.17</v>
      </c>
      <c r="X33" s="31">
        <v>0.34200000000000003</v>
      </c>
      <c r="Y33" s="31">
        <f>1 - SUM(NYC_SAT_Data[[#This Row],[Percent White]:[Percent Asian]])</f>
        <v>2.8999999999999915E-2</v>
      </c>
      <c r="Z33" s="1">
        <v>631</v>
      </c>
      <c r="AA33" s="1">
        <v>598</v>
      </c>
      <c r="AB33" s="1">
        <v>610</v>
      </c>
      <c r="AC33" s="31">
        <v>0.94099999999999995</v>
      </c>
      <c r="AD33" s="23">
        <f>NYC_SAT_Data[[#This Row],[Average Score (SAT Math)]] + NYC_SAT_Data[[#This Row],[Average Score (SAT Reading)]]</f>
        <v>1229</v>
      </c>
      <c r="AE33" s="24">
        <f>NYC_SAT_Data[[#This Row],[Average Score (SAT Math)]] + NYC_SAT_Data[[#This Row],[Average Score (SAT Reading)]] + NYC_SAT_Data[[#This Row],[Average Score (SAT Writing)]]</f>
        <v>1839</v>
      </c>
      <c r="AF33" s="25">
        <f>_xlfn.PERCENTRANK.INC(Z:Z, NYC_SAT_Data[[#This Row],[Average Score (SAT Math)]])</f>
        <v>0.96699999999999997</v>
      </c>
      <c r="AG33" s="26">
        <f>_xlfn.PERCENTRANK.INC(AA:AA, NYC_SAT_Data[[#This Row],[Average Score (SAT Reading)]])</f>
        <v>0.96699999999999997</v>
      </c>
      <c r="AH33" s="26">
        <f>_xlfn.PERCENTRANK.INC(AD:AD, NYC_SAT_Data[[#This Row],[SAT 1600]])</f>
        <v>0.96699999999999997</v>
      </c>
      <c r="AI33" s="27">
        <f>_xlfn.XLOOKUP(10 * ROUND(NYC_SAT_Data[[#This Row],[Average Score (SAT Math)]] / 10, 0), 'SAT Section Percentiles'!$A:$A, 'SAT Section Percentiles'!$D:$D, 0)</f>
        <v>0.87</v>
      </c>
      <c r="AJ33" s="28">
        <f>_xlfn.XLOOKUP(10 * ROUND(NYC_SAT_Data[[#This Row],[Average Score (SAT Reading)]] / 10, 0), 'SAT Section Percentiles'!$A:$A, 'SAT Section Percentiles'!$B:$B, 0)</f>
        <v>0.79</v>
      </c>
      <c r="AK33" s="29">
        <f>_xlfn.XLOOKUP(10 * ROUND((NYC_SAT_Data[[#This Row],[Average Score (SAT Math)]] + NYC_SAT_Data[[#This Row],[Average Score (SAT Reading)]]) / 10, 0), 'Total SAT Percentiles'!$A:$A, 'Total SAT Percentiles'!$B:$B, 0)</f>
        <v>0.84</v>
      </c>
      <c r="AL33" s="1" t="b">
        <f>IF(RANK(NYC_SAT_Data[[#This Row],[SAT 1600]], AD:AD, 0) &lt;= 50, TRUE, FALSE)</f>
        <v>1</v>
      </c>
      <c r="AM33" s="7" t="b">
        <f>IF(NYC_SAT_Data[[#This Row],[National Sample LOOKUP Total]] &gt; 0.5, TRUE, FALSE)</f>
        <v>1</v>
      </c>
      <c r="AN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" spans="1:40" x14ac:dyDescent="0.25">
      <c r="A34" s="21" t="s">
        <v>153</v>
      </c>
      <c r="B34" s="21" t="s">
        <v>154</v>
      </c>
      <c r="C34" s="21" t="b">
        <f>IF(ISNUMBER(SEARCH("SCIENCE", UPPER(NYC_SAT_Data[[#This Row],[School Name]]))), TRUE(), FALSE())</f>
        <v>0</v>
      </c>
      <c r="D34" s="21" t="b">
        <f>IF(ISNUMBER(SEARCH("MATH", UPPER(NYC_SAT_Data[[#This Row],[School Name]]))), TRUE(), FALSE())</f>
        <v>0</v>
      </c>
      <c r="E34" s="21" t="b">
        <f>IF(ISNUMBER(SEARCH("ART", UPPER(NYC_SAT_Data[[#This Row],[School Name]]))), TRUE(), FALSE())</f>
        <v>0</v>
      </c>
      <c r="F34" s="21" t="b">
        <f>IF(ISNUMBER(SEARCH("ACADEMY", UPPER(NYC_SAT_Data[[#This Row],[School Name]]))), TRUE(), FALSE())</f>
        <v>0</v>
      </c>
      <c r="G34" s="21" t="s">
        <v>48</v>
      </c>
      <c r="H34" s="21" t="s">
        <v>155</v>
      </c>
      <c r="I34" s="21" t="s">
        <v>156</v>
      </c>
      <c r="J34" s="21" t="s">
        <v>48</v>
      </c>
      <c r="K34" s="21" t="s">
        <v>51</v>
      </c>
      <c r="L34" s="1">
        <v>10010</v>
      </c>
      <c r="M34" s="1">
        <v>40.744050000000001</v>
      </c>
      <c r="N34" s="1">
        <v>-73.991479999999996</v>
      </c>
      <c r="O34" s="21" t="s">
        <v>157</v>
      </c>
      <c r="P34" s="22">
        <v>0.34722222222222221</v>
      </c>
      <c r="Q34" s="22">
        <v>0.61805555555555558</v>
      </c>
      <c r="R34" s="36">
        <f xml:space="preserve"> 24* (NYC_SAT_Data[[#This Row],[End Time]] - NYC_SAT_Data[[#This Row],[Start Time]])</f>
        <v>6.5000000000000009</v>
      </c>
      <c r="S3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4" s="33">
        <v>451</v>
      </c>
      <c r="U34" s="31">
        <v>0.22800000000000001</v>
      </c>
      <c r="V34" s="31">
        <v>6.2E-2</v>
      </c>
      <c r="W34" s="31">
        <v>0.14899999999999999</v>
      </c>
      <c r="X34" s="31">
        <v>0.54800000000000004</v>
      </c>
      <c r="Y34" s="31">
        <f>1 - SUM(NYC_SAT_Data[[#This Row],[Percent White]:[Percent Asian]])</f>
        <v>1.2999999999999901E-2</v>
      </c>
      <c r="Z34" s="1">
        <v>592</v>
      </c>
      <c r="AA34" s="1">
        <v>526</v>
      </c>
      <c r="AB34" s="1">
        <v>531</v>
      </c>
      <c r="AC34" s="31">
        <v>0.94299999999999995</v>
      </c>
      <c r="AD34" s="23">
        <f>NYC_SAT_Data[[#This Row],[Average Score (SAT Math)]] + NYC_SAT_Data[[#This Row],[Average Score (SAT Reading)]]</f>
        <v>1118</v>
      </c>
      <c r="AE34" s="24">
        <f>NYC_SAT_Data[[#This Row],[Average Score (SAT Math)]] + NYC_SAT_Data[[#This Row],[Average Score (SAT Reading)]] + NYC_SAT_Data[[#This Row],[Average Score (SAT Writing)]]</f>
        <v>1649</v>
      </c>
      <c r="AF34" s="25">
        <f>_xlfn.PERCENTRANK.INC(Z:Z, NYC_SAT_Data[[#This Row],[Average Score (SAT Math)]])</f>
        <v>0.95399999999999996</v>
      </c>
      <c r="AG34" s="26">
        <f>_xlfn.PERCENTRANK.INC(AA:AA, NYC_SAT_Data[[#This Row],[Average Score (SAT Reading)]])</f>
        <v>0.92700000000000005</v>
      </c>
      <c r="AH34" s="26">
        <f>_xlfn.PERCENTRANK.INC(AD:AD, NYC_SAT_Data[[#This Row],[SAT 1600]])</f>
        <v>0.94599999999999995</v>
      </c>
      <c r="AI34" s="27">
        <f>_xlfn.XLOOKUP(10 * ROUND(NYC_SAT_Data[[#This Row],[Average Score (SAT Math)]] / 10, 0), 'SAT Section Percentiles'!$A:$A, 'SAT Section Percentiles'!$D:$D, 0)</f>
        <v>0.79</v>
      </c>
      <c r="AJ34" s="28">
        <f>_xlfn.XLOOKUP(10 * ROUND(NYC_SAT_Data[[#This Row],[Average Score (SAT Reading)]] / 10, 0), 'SAT Section Percentiles'!$A:$A, 'SAT Section Percentiles'!$B:$B, 0)</f>
        <v>0.57999999999999996</v>
      </c>
      <c r="AK34" s="29">
        <f>_xlfn.XLOOKUP(10 * ROUND((NYC_SAT_Data[[#This Row],[Average Score (SAT Math)]] + NYC_SAT_Data[[#This Row],[Average Score (SAT Reading)]]) / 10, 0), 'Total SAT Percentiles'!$A:$A, 'Total SAT Percentiles'!$B:$B, 0)</f>
        <v>0.7</v>
      </c>
      <c r="AL34" s="1" t="b">
        <f>IF(RANK(NYC_SAT_Data[[#This Row],[SAT 1600]], AD:AD, 0) &lt;= 50, TRUE, FALSE)</f>
        <v>1</v>
      </c>
      <c r="AM34" s="7" t="b">
        <f>IF(NYC_SAT_Data[[#This Row],[National Sample LOOKUP Total]] &gt; 0.5, TRUE, FALSE)</f>
        <v>1</v>
      </c>
      <c r="AN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" spans="1:40" x14ac:dyDescent="0.25">
      <c r="A35" s="21" t="s">
        <v>1375</v>
      </c>
      <c r="B35" s="21" t="s">
        <v>1376</v>
      </c>
      <c r="C35" s="21" t="b">
        <f>IF(ISNUMBER(SEARCH("SCIENCE", UPPER(NYC_SAT_Data[[#This Row],[School Name]]))), TRUE(), FALSE())</f>
        <v>0</v>
      </c>
      <c r="D35" s="21" t="b">
        <f>IF(ISNUMBER(SEARCH("MATH", UPPER(NYC_SAT_Data[[#This Row],[School Name]]))), TRUE(), FALSE())</f>
        <v>0</v>
      </c>
      <c r="E35" s="21" t="b">
        <f>IF(ISNUMBER(SEARCH("ART", UPPER(NYC_SAT_Data[[#This Row],[School Name]]))), TRUE(), FALSE())</f>
        <v>0</v>
      </c>
      <c r="F35" s="21" t="b">
        <f>IF(ISNUMBER(SEARCH("ACADEMY", UPPER(NYC_SAT_Data[[#This Row],[School Name]]))), TRUE(), FALSE())</f>
        <v>0</v>
      </c>
      <c r="G35" s="21" t="s">
        <v>1249</v>
      </c>
      <c r="H35" s="21" t="s">
        <v>1377</v>
      </c>
      <c r="I35" s="21" t="s">
        <v>1378</v>
      </c>
      <c r="J35" s="21" t="s">
        <v>1379</v>
      </c>
      <c r="K35" s="21" t="s">
        <v>51</v>
      </c>
      <c r="L35" s="1">
        <v>11361</v>
      </c>
      <c r="M35" s="1">
        <v>40.77187</v>
      </c>
      <c r="N35" s="1">
        <v>-73.780389999999997</v>
      </c>
      <c r="O35" s="21" t="s">
        <v>1380</v>
      </c>
      <c r="P35" s="22">
        <v>0.33333333333333331</v>
      </c>
      <c r="Q35" s="22">
        <v>0.64583333333333337</v>
      </c>
      <c r="R35" s="36">
        <f xml:space="preserve"> 24* (NYC_SAT_Data[[#This Row],[End Time]] - NYC_SAT_Data[[#This Row],[Start Time]])</f>
        <v>7.5000000000000018</v>
      </c>
      <c r="S3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5" s="33">
        <v>3336</v>
      </c>
      <c r="U35" s="31">
        <v>0.18099999999999999</v>
      </c>
      <c r="V35" s="31">
        <v>0.13</v>
      </c>
      <c r="W35" s="31">
        <v>0.27900000000000003</v>
      </c>
      <c r="X35" s="31">
        <v>0.40300000000000002</v>
      </c>
      <c r="Y35" s="31">
        <f>1 - SUM(NYC_SAT_Data[[#This Row],[Percent White]:[Percent Asian]])</f>
        <v>6.9999999999998952E-3</v>
      </c>
      <c r="Z35" s="1">
        <v>523</v>
      </c>
      <c r="AA35" s="1">
        <v>479</v>
      </c>
      <c r="AB35" s="1">
        <v>485</v>
      </c>
      <c r="AC35" s="31">
        <v>0.76700000000000002</v>
      </c>
      <c r="AD35" s="23">
        <f>NYC_SAT_Data[[#This Row],[Average Score (SAT Math)]] + NYC_SAT_Data[[#This Row],[Average Score (SAT Reading)]]</f>
        <v>1002</v>
      </c>
      <c r="AE35" s="24">
        <f>NYC_SAT_Data[[#This Row],[Average Score (SAT Math)]] + NYC_SAT_Data[[#This Row],[Average Score (SAT Reading)]] + NYC_SAT_Data[[#This Row],[Average Score (SAT Writing)]]</f>
        <v>1487</v>
      </c>
      <c r="AF35" s="25">
        <f>_xlfn.PERCENTRANK.INC(Z:Z, NYC_SAT_Data[[#This Row],[Average Score (SAT Math)]])</f>
        <v>0.90900000000000003</v>
      </c>
      <c r="AG35" s="26">
        <f>_xlfn.PERCENTRANK.INC(AA:AA, NYC_SAT_Data[[#This Row],[Average Score (SAT Reading)]])</f>
        <v>0.86599999999999999</v>
      </c>
      <c r="AH35" s="26">
        <f>_xlfn.PERCENTRANK.INC(AD:AD, NYC_SAT_Data[[#This Row],[SAT 1600]])</f>
        <v>0.89500000000000002</v>
      </c>
      <c r="AI35" s="27">
        <f>_xlfn.XLOOKUP(10 * ROUND(NYC_SAT_Data[[#This Row],[Average Score (SAT Math)]] / 10, 0), 'SAT Section Percentiles'!$A:$A, 'SAT Section Percentiles'!$D:$D, 0)</f>
        <v>0.56999999999999995</v>
      </c>
      <c r="AJ35" s="28">
        <f>_xlfn.XLOOKUP(10 * ROUND(NYC_SAT_Data[[#This Row],[Average Score (SAT Reading)]] / 10, 0), 'SAT Section Percentiles'!$A:$A, 'SAT Section Percentiles'!$B:$B, 0)</f>
        <v>0.41</v>
      </c>
      <c r="AK35" s="29">
        <f>_xlfn.XLOOKUP(10 * ROUND((NYC_SAT_Data[[#This Row],[Average Score (SAT Math)]] + NYC_SAT_Data[[#This Row],[Average Score (SAT Reading)]]) / 10, 0), 'Total SAT Percentiles'!$A:$A, 'Total SAT Percentiles'!$B:$B, 0)</f>
        <v>0.48</v>
      </c>
      <c r="AL35" s="1" t="b">
        <f>IF(RANK(NYC_SAT_Data[[#This Row],[SAT 1600]], AD:AD, 0) &lt;= 50, TRUE, FALSE)</f>
        <v>1</v>
      </c>
      <c r="AM35" s="7" t="b">
        <f>IF(NYC_SAT_Data[[#This Row],[National Sample LOOKUP Total]] &gt; 0.5, TRUE, FALSE)</f>
        <v>0</v>
      </c>
      <c r="AN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" spans="1:40" x14ac:dyDescent="0.25">
      <c r="A36" s="21" t="s">
        <v>307</v>
      </c>
      <c r="B36" s="21" t="s">
        <v>308</v>
      </c>
      <c r="C36" s="21" t="b">
        <f>IF(ISNUMBER(SEARCH("SCIENCE", UPPER(NYC_SAT_Data[[#This Row],[School Name]]))), TRUE(), FALSE())</f>
        <v>0</v>
      </c>
      <c r="D36" s="21" t="b">
        <f>IF(ISNUMBER(SEARCH("MATH", UPPER(NYC_SAT_Data[[#This Row],[School Name]]))), TRUE(), FALSE())</f>
        <v>0</v>
      </c>
      <c r="E36" s="21" t="b">
        <f>IF(ISNUMBER(SEARCH("ART", UPPER(NYC_SAT_Data[[#This Row],[School Name]]))), TRUE(), FALSE())</f>
        <v>0</v>
      </c>
      <c r="F36" s="21" t="b">
        <f>IF(ISNUMBER(SEARCH("ACADEMY", UPPER(NYC_SAT_Data[[#This Row],[School Name]]))), TRUE(), FALSE())</f>
        <v>0</v>
      </c>
      <c r="G36" s="21" t="s">
        <v>48</v>
      </c>
      <c r="H36" s="21" t="s">
        <v>309</v>
      </c>
      <c r="I36" s="21" t="s">
        <v>310</v>
      </c>
      <c r="J36" s="21" t="s">
        <v>48</v>
      </c>
      <c r="K36" s="21" t="s">
        <v>51</v>
      </c>
      <c r="L36" s="1">
        <v>10023</v>
      </c>
      <c r="M36" s="1">
        <v>40.77216</v>
      </c>
      <c r="N36" s="1">
        <v>-73.987799999999993</v>
      </c>
      <c r="O36" s="21" t="s">
        <v>311</v>
      </c>
      <c r="P36" s="22">
        <v>0.33333333333333331</v>
      </c>
      <c r="Q36" s="22">
        <v>0.625</v>
      </c>
      <c r="R36" s="36">
        <f xml:space="preserve"> 24* (NYC_SAT_Data[[#This Row],[End Time]] - NYC_SAT_Data[[#This Row],[Start Time]])</f>
        <v>7</v>
      </c>
      <c r="S3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" s="33">
        <v>1285</v>
      </c>
      <c r="U36" s="31">
        <v>0.51800000000000002</v>
      </c>
      <c r="V36" s="31">
        <v>0.13700000000000001</v>
      </c>
      <c r="W36" s="31">
        <v>0.23799999999999999</v>
      </c>
      <c r="X36" s="31">
        <v>8.8999999999999996E-2</v>
      </c>
      <c r="Y36" s="31">
        <f>1 - SUM(NYC_SAT_Data[[#This Row],[Percent White]:[Percent Asian]])</f>
        <v>1.8000000000000016E-2</v>
      </c>
      <c r="Z36" s="1">
        <v>583</v>
      </c>
      <c r="AA36" s="1">
        <v>586</v>
      </c>
      <c r="AB36" s="1">
        <v>595</v>
      </c>
      <c r="AC36" s="31">
        <v>0.82799999999999996</v>
      </c>
      <c r="AD36" s="23">
        <f>NYC_SAT_Data[[#This Row],[Average Score (SAT Math)]] + NYC_SAT_Data[[#This Row],[Average Score (SAT Reading)]]</f>
        <v>1169</v>
      </c>
      <c r="AE36" s="24">
        <f>NYC_SAT_Data[[#This Row],[Average Score (SAT Math)]] + NYC_SAT_Data[[#This Row],[Average Score (SAT Reading)]] + NYC_SAT_Data[[#This Row],[Average Score (SAT Writing)]]</f>
        <v>1764</v>
      </c>
      <c r="AF36" s="25">
        <f>_xlfn.PERCENTRANK.INC(Z:Z, NYC_SAT_Data[[#This Row],[Average Score (SAT Math)]])</f>
        <v>0.94599999999999995</v>
      </c>
      <c r="AG36" s="26">
        <f>_xlfn.PERCENTRANK.INC(AA:AA, NYC_SAT_Data[[#This Row],[Average Score (SAT Reading)]])</f>
        <v>0.95899999999999996</v>
      </c>
      <c r="AH36" s="26">
        <f>_xlfn.PERCENTRANK.INC(AD:AD, NYC_SAT_Data[[#This Row],[SAT 1600]])</f>
        <v>0.95899999999999996</v>
      </c>
      <c r="AI36" s="27">
        <f>_xlfn.XLOOKUP(10 * ROUND(NYC_SAT_Data[[#This Row],[Average Score (SAT Math)]] / 10, 0), 'SAT Section Percentiles'!$A:$A, 'SAT Section Percentiles'!$D:$D, 0)</f>
        <v>0.76</v>
      </c>
      <c r="AJ36" s="28">
        <f>_xlfn.XLOOKUP(10 * ROUND(NYC_SAT_Data[[#This Row],[Average Score (SAT Reading)]] / 10, 0), 'SAT Section Percentiles'!$A:$A, 'SAT Section Percentiles'!$B:$B, 0)</f>
        <v>0.76</v>
      </c>
      <c r="AK36" s="29">
        <f>_xlfn.XLOOKUP(10 * ROUND((NYC_SAT_Data[[#This Row],[Average Score (SAT Math)]] + NYC_SAT_Data[[#This Row],[Average Score (SAT Reading)]]) / 10, 0), 'Total SAT Percentiles'!$A:$A, 'Total SAT Percentiles'!$B:$B, 0)</f>
        <v>0.77</v>
      </c>
      <c r="AL36" s="1" t="b">
        <f>IF(RANK(NYC_SAT_Data[[#This Row],[SAT 1600]], AD:AD, 0) &lt;= 50, TRUE, FALSE)</f>
        <v>1</v>
      </c>
      <c r="AM36" s="7" t="b">
        <f>IF(NYC_SAT_Data[[#This Row],[National Sample LOOKUP Total]] &gt; 0.5, TRUE, FALSE)</f>
        <v>1</v>
      </c>
      <c r="AN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7" spans="1:40" x14ac:dyDescent="0.25">
      <c r="A37" s="21" t="s">
        <v>860</v>
      </c>
      <c r="B37" s="21" t="s">
        <v>861</v>
      </c>
      <c r="C37" s="21" t="b">
        <f>IF(ISNUMBER(SEARCH("SCIENCE", UPPER(NYC_SAT_Data[[#This Row],[School Name]]))), TRUE(), FALSE())</f>
        <v>0</v>
      </c>
      <c r="D37" s="21" t="b">
        <f>IF(ISNUMBER(SEARCH("MATH", UPPER(NYC_SAT_Data[[#This Row],[School Name]]))), TRUE(), FALSE())</f>
        <v>0</v>
      </c>
      <c r="E37" s="21" t="b">
        <f>IF(ISNUMBER(SEARCH("ART", UPPER(NYC_SAT_Data[[#This Row],[School Name]]))), TRUE(), FALSE())</f>
        <v>0</v>
      </c>
      <c r="F37" s="21" t="b">
        <f>IF(ISNUMBER(SEARCH("ACADEMY", UPPER(NYC_SAT_Data[[#This Row],[School Name]]))), TRUE(), FALSE())</f>
        <v>1</v>
      </c>
      <c r="G37" s="21" t="s">
        <v>822</v>
      </c>
      <c r="H37" s="21" t="s">
        <v>862</v>
      </c>
      <c r="I37" s="21" t="s">
        <v>863</v>
      </c>
      <c r="J37" s="21" t="s">
        <v>822</v>
      </c>
      <c r="K37" s="21" t="s">
        <v>51</v>
      </c>
      <c r="L37" s="1">
        <v>11216</v>
      </c>
      <c r="M37" s="1">
        <v>40.685380000000002</v>
      </c>
      <c r="N37" s="1">
        <v>-73.954269999999994</v>
      </c>
      <c r="O37" s="21" t="s">
        <v>864</v>
      </c>
      <c r="P37" s="22">
        <v>0.33333333333333331</v>
      </c>
      <c r="Q37" s="22">
        <v>0.67708333333333337</v>
      </c>
      <c r="R37" s="36">
        <f xml:space="preserve"> 24* (NYC_SAT_Data[[#This Row],[End Time]] - NYC_SAT_Data[[#This Row],[Start Time]])</f>
        <v>8.2500000000000018</v>
      </c>
      <c r="S3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37" s="33">
        <v>364</v>
      </c>
      <c r="U37" s="31">
        <v>8.0000000000000002E-3</v>
      </c>
      <c r="V37" s="31">
        <v>0.84599999999999997</v>
      </c>
      <c r="W37" s="31">
        <v>7.6999999999999999E-2</v>
      </c>
      <c r="X37" s="31">
        <v>0.03</v>
      </c>
      <c r="Y37" s="31">
        <f>1 - SUM(NYC_SAT_Data[[#This Row],[Percent White]:[Percent Asian]])</f>
        <v>3.9000000000000035E-2</v>
      </c>
      <c r="Z37" s="1">
        <v>505</v>
      </c>
      <c r="AA37" s="1">
        <v>464</v>
      </c>
      <c r="AB37" s="1">
        <v>456</v>
      </c>
      <c r="AC37" s="31">
        <v>0.96199999999999997</v>
      </c>
      <c r="AD37" s="23">
        <f>NYC_SAT_Data[[#This Row],[Average Score (SAT Math)]] + NYC_SAT_Data[[#This Row],[Average Score (SAT Reading)]]</f>
        <v>969</v>
      </c>
      <c r="AE37" s="24">
        <f>NYC_SAT_Data[[#This Row],[Average Score (SAT Math)]] + NYC_SAT_Data[[#This Row],[Average Score (SAT Reading)]] + NYC_SAT_Data[[#This Row],[Average Score (SAT Writing)]]</f>
        <v>1425</v>
      </c>
      <c r="AF37" s="25">
        <f>_xlfn.PERCENTRANK.INC(Z:Z, NYC_SAT_Data[[#This Row],[Average Score (SAT Math)]])</f>
        <v>0.879</v>
      </c>
      <c r="AG37" s="26">
        <f>_xlfn.PERCENTRANK.INC(AA:AA, NYC_SAT_Data[[#This Row],[Average Score (SAT Reading)]])</f>
        <v>0.83099999999999996</v>
      </c>
      <c r="AH37" s="26">
        <f>_xlfn.PERCENTRANK.INC(AD:AD, NYC_SAT_Data[[#This Row],[SAT 1600]])</f>
        <v>0.84399999999999997</v>
      </c>
      <c r="AI37" s="27">
        <f>_xlfn.XLOOKUP(10 * ROUND(NYC_SAT_Data[[#This Row],[Average Score (SAT Math)]] / 10, 0), 'SAT Section Percentiles'!$A:$A, 'SAT Section Percentiles'!$D:$D, 0)</f>
        <v>0.52</v>
      </c>
      <c r="AJ37" s="28">
        <f>_xlfn.XLOOKUP(10 * ROUND(NYC_SAT_Data[[#This Row],[Average Score (SAT Reading)]] / 10, 0), 'SAT Section Percentiles'!$A:$A, 'SAT Section Percentiles'!$B:$B, 0)</f>
        <v>0.34</v>
      </c>
      <c r="AK37" s="29">
        <f>_xlfn.XLOOKUP(10 * ROUND((NYC_SAT_Data[[#This Row],[Average Score (SAT Math)]] + NYC_SAT_Data[[#This Row],[Average Score (SAT Reading)]]) / 10, 0), 'Total SAT Percentiles'!$A:$A, 'Total SAT Percentiles'!$B:$B, 0)</f>
        <v>0.42</v>
      </c>
      <c r="AL37" s="1" t="b">
        <f>IF(RANK(NYC_SAT_Data[[#This Row],[SAT 1600]], AD:AD, 0) &lt;= 50, TRUE, FALSE)</f>
        <v>0</v>
      </c>
      <c r="AM37" s="7" t="b">
        <f>IF(NYC_SAT_Data[[#This Row],[National Sample LOOKUP Total]] &gt; 0.5, TRUE, FALSE)</f>
        <v>0</v>
      </c>
      <c r="AN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8" spans="1:40" x14ac:dyDescent="0.25">
      <c r="A38" s="21" t="s">
        <v>656</v>
      </c>
      <c r="B38" s="21" t="s">
        <v>657</v>
      </c>
      <c r="C38" s="21" t="b">
        <f>IF(ISNUMBER(SEARCH("SCIENCE", UPPER(NYC_SAT_Data[[#This Row],[School Name]]))), TRUE(), FALSE())</f>
        <v>0</v>
      </c>
      <c r="D38" s="21" t="b">
        <f>IF(ISNUMBER(SEARCH("MATH", UPPER(NYC_SAT_Data[[#This Row],[School Name]]))), TRUE(), FALSE())</f>
        <v>0</v>
      </c>
      <c r="E38" s="21" t="b">
        <f>IF(ISNUMBER(SEARCH("ART", UPPER(NYC_SAT_Data[[#This Row],[School Name]]))), TRUE(), FALSE())</f>
        <v>0</v>
      </c>
      <c r="F38" s="21" t="b">
        <f>IF(ISNUMBER(SEARCH("ACADEMY", UPPER(NYC_SAT_Data[[#This Row],[School Name]]))), TRUE(), FALSE())</f>
        <v>0</v>
      </c>
      <c r="G38" s="21" t="s">
        <v>431</v>
      </c>
      <c r="H38" s="21" t="s">
        <v>629</v>
      </c>
      <c r="I38" s="21" t="s">
        <v>630</v>
      </c>
      <c r="J38" s="21" t="s">
        <v>431</v>
      </c>
      <c r="K38" s="21" t="s">
        <v>51</v>
      </c>
      <c r="L38" s="1">
        <v>10458</v>
      </c>
      <c r="M38" s="1">
        <v>40.860010000000003</v>
      </c>
      <c r="N38" s="1">
        <v>-73.888229999999993</v>
      </c>
      <c r="O38" s="21" t="s">
        <v>658</v>
      </c>
      <c r="P38" s="22">
        <v>0.34375</v>
      </c>
      <c r="Q38" s="22">
        <v>0.65625</v>
      </c>
      <c r="R38" s="36">
        <f xml:space="preserve"> 24* (NYC_SAT_Data[[#This Row],[End Time]] - NYC_SAT_Data[[#This Row],[Start Time]])</f>
        <v>7.5</v>
      </c>
      <c r="S3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8" s="33">
        <v>416</v>
      </c>
      <c r="U38" s="31">
        <v>1.9E-2</v>
      </c>
      <c r="V38" s="31">
        <v>0.3</v>
      </c>
      <c r="W38" s="31">
        <v>0.65600000000000003</v>
      </c>
      <c r="X38" s="31">
        <v>2.1999999999999999E-2</v>
      </c>
      <c r="Y38" s="31">
        <f>1 - SUM(NYC_SAT_Data[[#This Row],[Percent White]:[Percent Asian]])</f>
        <v>2.9999999999998916E-3</v>
      </c>
      <c r="Z38" s="1">
        <v>413</v>
      </c>
      <c r="AA38" s="1">
        <v>408</v>
      </c>
      <c r="AB38" s="1">
        <v>402</v>
      </c>
      <c r="AC38" s="31">
        <v>0.55300000000000005</v>
      </c>
      <c r="AD38" s="23">
        <f>NYC_SAT_Data[[#This Row],[Average Score (SAT Math)]] + NYC_SAT_Data[[#This Row],[Average Score (SAT Reading)]]</f>
        <v>821</v>
      </c>
      <c r="AE38" s="24">
        <f>NYC_SAT_Data[[#This Row],[Average Score (SAT Math)]] + NYC_SAT_Data[[#This Row],[Average Score (SAT Reading)]] + NYC_SAT_Data[[#This Row],[Average Score (SAT Writing)]]</f>
        <v>1223</v>
      </c>
      <c r="AF38" s="25">
        <f>_xlfn.PERCENTRANK.INC(Z:Z, NYC_SAT_Data[[#This Row],[Average Score (SAT Math)]])</f>
        <v>0.49099999999999999</v>
      </c>
      <c r="AG38" s="26">
        <f>_xlfn.PERCENTRANK.INC(AA:AA, NYC_SAT_Data[[#This Row],[Average Score (SAT Reading)]])</f>
        <v>0.44900000000000001</v>
      </c>
      <c r="AH38" s="26">
        <f>_xlfn.PERCENTRANK.INC(AD:AD, NYC_SAT_Data[[#This Row],[SAT 1600]])</f>
        <v>0.49099999999999999</v>
      </c>
      <c r="AI38" s="27">
        <f>_xlfn.XLOOKUP(10 * ROUND(NYC_SAT_Data[[#This Row],[Average Score (SAT Math)]] / 10, 0), 'SAT Section Percentiles'!$A:$A, 'SAT Section Percentiles'!$D:$D, 0)</f>
        <v>0.17</v>
      </c>
      <c r="AJ38" s="28">
        <f>_xlfn.XLOOKUP(10 * ROUND(NYC_SAT_Data[[#This Row],[Average Score (SAT Reading)]] / 10, 0), 'SAT Section Percentiles'!$A:$A, 'SAT Section Percentiles'!$B:$B, 0)</f>
        <v>0.19</v>
      </c>
      <c r="AK38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38" s="1" t="b">
        <f>IF(RANK(NYC_SAT_Data[[#This Row],[SAT 1600]], AD:AD, 0) &lt;= 50, TRUE, FALSE)</f>
        <v>0</v>
      </c>
      <c r="AM38" s="7" t="b">
        <f>IF(NYC_SAT_Data[[#This Row],[National Sample LOOKUP Total]] &gt; 0.5, TRUE, FALSE)</f>
        <v>0</v>
      </c>
      <c r="AN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9" spans="1:40" x14ac:dyDescent="0.25">
      <c r="A39" s="21" t="s">
        <v>870</v>
      </c>
      <c r="B39" s="21" t="s">
        <v>871</v>
      </c>
      <c r="C39" s="21" t="b">
        <f>IF(ISNUMBER(SEARCH("SCIENCE", UPPER(NYC_SAT_Data[[#This Row],[School Name]]))), TRUE(), FALSE())</f>
        <v>0</v>
      </c>
      <c r="D39" s="21" t="b">
        <f>IF(ISNUMBER(SEARCH("MATH", UPPER(NYC_SAT_Data[[#This Row],[School Name]]))), TRUE(), FALSE())</f>
        <v>0</v>
      </c>
      <c r="E39" s="21" t="b">
        <f>IF(ISNUMBER(SEARCH("ART", UPPER(NYC_SAT_Data[[#This Row],[School Name]]))), TRUE(), FALSE())</f>
        <v>0</v>
      </c>
      <c r="F39" s="21" t="b">
        <f>IF(ISNUMBER(SEARCH("ACADEMY", UPPER(NYC_SAT_Data[[#This Row],[School Name]]))), TRUE(), FALSE())</f>
        <v>1</v>
      </c>
      <c r="G39" s="21" t="s">
        <v>822</v>
      </c>
      <c r="H39" s="21" t="s">
        <v>872</v>
      </c>
      <c r="I39" s="21" t="s">
        <v>873</v>
      </c>
      <c r="J39" s="21" t="s">
        <v>822</v>
      </c>
      <c r="K39" s="21" t="s">
        <v>51</v>
      </c>
      <c r="L39" s="1">
        <v>11205</v>
      </c>
      <c r="M39" s="1">
        <v>40.695659999999997</v>
      </c>
      <c r="N39" s="1">
        <v>-73.969290000000001</v>
      </c>
      <c r="O39" s="21" t="s">
        <v>874</v>
      </c>
      <c r="P39" s="22">
        <v>0.33333333333333331</v>
      </c>
      <c r="Q39" s="22">
        <v>0.625</v>
      </c>
      <c r="R39" s="36">
        <f xml:space="preserve"> 24* (NYC_SAT_Data[[#This Row],[End Time]] - NYC_SAT_Data[[#This Row],[Start Time]])</f>
        <v>7</v>
      </c>
      <c r="S3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9" s="33">
        <v>916</v>
      </c>
      <c r="U39" s="31">
        <v>5.0000000000000001E-3</v>
      </c>
      <c r="V39" s="31">
        <v>0.86399999999999999</v>
      </c>
      <c r="W39" s="31">
        <v>8.5999999999999993E-2</v>
      </c>
      <c r="X39" s="31">
        <v>3.4000000000000002E-2</v>
      </c>
      <c r="Y39" s="31">
        <f>1 - SUM(NYC_SAT_Data[[#This Row],[Percent White]:[Percent Asian]])</f>
        <v>1.100000000000001E-2</v>
      </c>
      <c r="Z39" s="1">
        <v>479</v>
      </c>
      <c r="AA39" s="1">
        <v>484</v>
      </c>
      <c r="AB39" s="1">
        <v>472</v>
      </c>
      <c r="AC39" s="31">
        <v>0.85499999999999998</v>
      </c>
      <c r="AD39" s="23">
        <f>NYC_SAT_Data[[#This Row],[Average Score (SAT Math)]] + NYC_SAT_Data[[#This Row],[Average Score (SAT Reading)]]</f>
        <v>963</v>
      </c>
      <c r="AE39" s="24">
        <f>NYC_SAT_Data[[#This Row],[Average Score (SAT Math)]] + NYC_SAT_Data[[#This Row],[Average Score (SAT Reading)]] + NYC_SAT_Data[[#This Row],[Average Score (SAT Writing)]]</f>
        <v>1435</v>
      </c>
      <c r="AF39" s="25">
        <f>_xlfn.PERCENTRANK.INC(Z:Z, NYC_SAT_Data[[#This Row],[Average Score (SAT Math)]])</f>
        <v>0.80400000000000005</v>
      </c>
      <c r="AG39" s="26">
        <f>_xlfn.PERCENTRANK.INC(AA:AA, NYC_SAT_Data[[#This Row],[Average Score (SAT Reading)]])</f>
        <v>0.88200000000000001</v>
      </c>
      <c r="AH39" s="26">
        <f>_xlfn.PERCENTRANK.INC(AD:AD, NYC_SAT_Data[[#This Row],[SAT 1600]])</f>
        <v>0.84199999999999997</v>
      </c>
      <c r="AI39" s="27">
        <f>_xlfn.XLOOKUP(10 * ROUND(NYC_SAT_Data[[#This Row],[Average Score (SAT Math)]] / 10, 0), 'SAT Section Percentiles'!$A:$A, 'SAT Section Percentiles'!$D:$D, 0)</f>
        <v>0.4</v>
      </c>
      <c r="AJ39" s="28">
        <f>_xlfn.XLOOKUP(10 * ROUND(NYC_SAT_Data[[#This Row],[Average Score (SAT Reading)]] / 10, 0), 'SAT Section Percentiles'!$A:$A, 'SAT Section Percentiles'!$B:$B, 0)</f>
        <v>0.41</v>
      </c>
      <c r="AK39" s="29">
        <f>_xlfn.XLOOKUP(10 * ROUND((NYC_SAT_Data[[#This Row],[Average Score (SAT Math)]] + NYC_SAT_Data[[#This Row],[Average Score (SAT Reading)]]) / 10, 0), 'Total SAT Percentiles'!$A:$A, 'Total SAT Percentiles'!$B:$B, 0)</f>
        <v>0.4</v>
      </c>
      <c r="AL39" s="1" t="b">
        <f>IF(RANK(NYC_SAT_Data[[#This Row],[SAT 1600]], AD:AD, 0) &lt;= 50, TRUE, FALSE)</f>
        <v>0</v>
      </c>
      <c r="AM39" s="7" t="b">
        <f>IF(NYC_SAT_Data[[#This Row],[National Sample LOOKUP Total]] &gt; 0.5, TRUE, FALSE)</f>
        <v>0</v>
      </c>
      <c r="AN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0" spans="1:40" x14ac:dyDescent="0.25">
      <c r="A40" s="21" t="s">
        <v>1361</v>
      </c>
      <c r="B40" s="21" t="s">
        <v>1362</v>
      </c>
      <c r="C40" s="21" t="b">
        <f>IF(ISNUMBER(SEARCH("SCIENCE", UPPER(NYC_SAT_Data[[#This Row],[School Name]]))), TRUE(), FALSE())</f>
        <v>0</v>
      </c>
      <c r="D40" s="21" t="b">
        <f>IF(ISNUMBER(SEARCH("MATH", UPPER(NYC_SAT_Data[[#This Row],[School Name]]))), TRUE(), FALSE())</f>
        <v>0</v>
      </c>
      <c r="E40" s="21" t="b">
        <f>IF(ISNUMBER(SEARCH("ART", UPPER(NYC_SAT_Data[[#This Row],[School Name]]))), TRUE(), FALSE())</f>
        <v>0</v>
      </c>
      <c r="F40" s="21" t="b">
        <f>IF(ISNUMBER(SEARCH("ACADEMY", UPPER(NYC_SAT_Data[[#This Row],[School Name]]))), TRUE(), FALSE())</f>
        <v>0</v>
      </c>
      <c r="G40" s="21" t="s">
        <v>1249</v>
      </c>
      <c r="H40" s="21" t="s">
        <v>1363</v>
      </c>
      <c r="I40" s="21" t="s">
        <v>1364</v>
      </c>
      <c r="J40" s="21" t="s">
        <v>1365</v>
      </c>
      <c r="K40" s="21" t="s">
        <v>51</v>
      </c>
      <c r="L40" s="1">
        <v>11364</v>
      </c>
      <c r="M40" s="1">
        <v>40.752389999999998</v>
      </c>
      <c r="N40" s="1">
        <v>-73.756079999999997</v>
      </c>
      <c r="O40" s="21" t="s">
        <v>1366</v>
      </c>
      <c r="P40" s="22">
        <v>0.375</v>
      </c>
      <c r="Q40" s="22">
        <v>0.66666666666666663</v>
      </c>
      <c r="R40" s="36">
        <f xml:space="preserve"> 24* (NYC_SAT_Data[[#This Row],[End Time]] - NYC_SAT_Data[[#This Row],[Start Time]])</f>
        <v>6.9999999999999991</v>
      </c>
      <c r="S4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0" s="33">
        <v>3505</v>
      </c>
      <c r="U40" s="31">
        <v>0.14899999999999999</v>
      </c>
      <c r="V40" s="31">
        <v>0.20300000000000001</v>
      </c>
      <c r="W40" s="31">
        <v>0.19400000000000001</v>
      </c>
      <c r="X40" s="31">
        <v>0.441</v>
      </c>
      <c r="Y40" s="31">
        <f>1 - SUM(NYC_SAT_Data[[#This Row],[Percent White]:[Percent Asian]])</f>
        <v>1.2999999999999901E-2</v>
      </c>
      <c r="Z40" s="1">
        <v>563</v>
      </c>
      <c r="AA40" s="1">
        <v>505</v>
      </c>
      <c r="AB40" s="1">
        <v>510</v>
      </c>
      <c r="AC40" s="31">
        <v>0.75600000000000001</v>
      </c>
      <c r="AD40" s="23">
        <f>NYC_SAT_Data[[#This Row],[Average Score (SAT Math)]] + NYC_SAT_Data[[#This Row],[Average Score (SAT Reading)]]</f>
        <v>1068</v>
      </c>
      <c r="AE40" s="24">
        <f>NYC_SAT_Data[[#This Row],[Average Score (SAT Math)]] + NYC_SAT_Data[[#This Row],[Average Score (SAT Reading)]] + NYC_SAT_Data[[#This Row],[Average Score (SAT Writing)]]</f>
        <v>1578</v>
      </c>
      <c r="AF40" s="25">
        <f>_xlfn.PERCENTRANK.INC(Z:Z, NYC_SAT_Data[[#This Row],[Average Score (SAT Math)]])</f>
        <v>0.93500000000000005</v>
      </c>
      <c r="AG40" s="26">
        <f>_xlfn.PERCENTRANK.INC(AA:AA, NYC_SAT_Data[[#This Row],[Average Score (SAT Reading)]])</f>
        <v>0.91100000000000003</v>
      </c>
      <c r="AH40" s="26">
        <f>_xlfn.PERCENTRANK.INC(AD:AD, NYC_SAT_Data[[#This Row],[SAT 1600]])</f>
        <v>0.93</v>
      </c>
      <c r="AI40" s="27">
        <f>_xlfn.XLOOKUP(10 * ROUND(NYC_SAT_Data[[#This Row],[Average Score (SAT Math)]] / 10, 0), 'SAT Section Percentiles'!$A:$A, 'SAT Section Percentiles'!$D:$D, 0)</f>
        <v>0.71</v>
      </c>
      <c r="AJ40" s="28">
        <f>_xlfn.XLOOKUP(10 * ROUND(NYC_SAT_Data[[#This Row],[Average Score (SAT Reading)]] / 10, 0), 'SAT Section Percentiles'!$A:$A, 'SAT Section Percentiles'!$B:$B, 0)</f>
        <v>0.51</v>
      </c>
      <c r="AK40" s="29">
        <f>_xlfn.XLOOKUP(10 * ROUND((NYC_SAT_Data[[#This Row],[Average Score (SAT Math)]] + NYC_SAT_Data[[#This Row],[Average Score (SAT Reading)]]) / 10, 0), 'Total SAT Percentiles'!$A:$A, 'Total SAT Percentiles'!$B:$B, 0)</f>
        <v>0.61</v>
      </c>
      <c r="AL40" s="1" t="b">
        <f>IF(RANK(NYC_SAT_Data[[#This Row],[SAT 1600]], AD:AD, 0) &lt;= 50, TRUE, FALSE)</f>
        <v>1</v>
      </c>
      <c r="AM40" s="7" t="b">
        <f>IF(NYC_SAT_Data[[#This Row],[National Sample LOOKUP Total]] &gt; 0.5, TRUE, FALSE)</f>
        <v>1</v>
      </c>
      <c r="AN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1" spans="1:40" x14ac:dyDescent="0.25">
      <c r="A41" s="21" t="s">
        <v>970</v>
      </c>
      <c r="B41" s="21" t="s">
        <v>971</v>
      </c>
      <c r="C41" s="21" t="b">
        <f>IF(ISNUMBER(SEARCH("SCIENCE", UPPER(NYC_SAT_Data[[#This Row],[School Name]]))), TRUE(), FALSE())</f>
        <v>0</v>
      </c>
      <c r="D41" s="21" t="b">
        <f>IF(ISNUMBER(SEARCH("MATH", UPPER(NYC_SAT_Data[[#This Row],[School Name]]))), TRUE(), FALSE())</f>
        <v>0</v>
      </c>
      <c r="E41" s="21" t="b">
        <f>IF(ISNUMBER(SEARCH("ART", UPPER(NYC_SAT_Data[[#This Row],[School Name]]))), TRUE(), FALSE())</f>
        <v>0</v>
      </c>
      <c r="F41" s="21" t="b">
        <f>IF(ISNUMBER(SEARCH("ACADEMY", UPPER(NYC_SAT_Data[[#This Row],[School Name]]))), TRUE(), FALSE())</f>
        <v>0</v>
      </c>
      <c r="G41" s="21" t="s">
        <v>822</v>
      </c>
      <c r="H41" s="21" t="s">
        <v>972</v>
      </c>
      <c r="I41" s="21" t="s">
        <v>973</v>
      </c>
      <c r="J41" s="21" t="s">
        <v>822</v>
      </c>
      <c r="K41" s="21" t="s">
        <v>51</v>
      </c>
      <c r="L41" s="1">
        <v>11213</v>
      </c>
      <c r="M41" s="1">
        <v>40.679430000000004</v>
      </c>
      <c r="N41" s="1">
        <v>-73.932429999999997</v>
      </c>
      <c r="O41" s="21" t="s">
        <v>974</v>
      </c>
      <c r="P41" s="22">
        <v>0.34375</v>
      </c>
      <c r="Q41" s="22">
        <v>0.63541666666666663</v>
      </c>
      <c r="R41" s="36">
        <f xml:space="preserve"> 24* (NYC_SAT_Data[[#This Row],[End Time]] - NYC_SAT_Data[[#This Row],[Start Time]])</f>
        <v>6.9999999999999991</v>
      </c>
      <c r="S4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1" s="33">
        <v>648</v>
      </c>
      <c r="U41" s="31">
        <v>1.7000000000000001E-2</v>
      </c>
      <c r="V41" s="31">
        <v>0.872</v>
      </c>
      <c r="W41" s="31">
        <v>8.5999999999999993E-2</v>
      </c>
      <c r="X41" s="31">
        <v>8.9999999999999993E-3</v>
      </c>
      <c r="Y41" s="31">
        <f>1 - SUM(NYC_SAT_Data[[#This Row],[Percent White]:[Percent Asian]])</f>
        <v>1.6000000000000014E-2</v>
      </c>
      <c r="Z41" s="1">
        <v>399</v>
      </c>
      <c r="AA41" s="1">
        <v>392</v>
      </c>
      <c r="AB41" s="1">
        <v>394</v>
      </c>
      <c r="AC41" s="31">
        <v>0.35599999999999998</v>
      </c>
      <c r="AD41" s="23">
        <f>NYC_SAT_Data[[#This Row],[Average Score (SAT Math)]] + NYC_SAT_Data[[#This Row],[Average Score (SAT Reading)]]</f>
        <v>791</v>
      </c>
      <c r="AE41" s="24">
        <f>NYC_SAT_Data[[#This Row],[Average Score (SAT Math)]] + NYC_SAT_Data[[#This Row],[Average Score (SAT Reading)]] + NYC_SAT_Data[[#This Row],[Average Score (SAT Writing)]]</f>
        <v>1185</v>
      </c>
      <c r="AF41" s="25">
        <f>_xlfn.PERCENTRANK.INC(Z:Z, NYC_SAT_Data[[#This Row],[Average Score (SAT Math)]])</f>
        <v>0.39300000000000002</v>
      </c>
      <c r="AG41" s="26">
        <f>_xlfn.PERCENTRANK.INC(AA:AA, NYC_SAT_Data[[#This Row],[Average Score (SAT Reading)]])</f>
        <v>0.29099999999999998</v>
      </c>
      <c r="AH41" s="26">
        <f>_xlfn.PERCENTRANK.INC(AD:AD, NYC_SAT_Data[[#This Row],[SAT 1600]])</f>
        <v>0.33400000000000002</v>
      </c>
      <c r="AI41" s="27">
        <f>_xlfn.XLOOKUP(10 * ROUND(NYC_SAT_Data[[#This Row],[Average Score (SAT Math)]] / 10, 0), 'SAT Section Percentiles'!$A:$A, 'SAT Section Percentiles'!$D:$D, 0)</f>
        <v>0.15</v>
      </c>
      <c r="AJ41" s="28">
        <f>_xlfn.XLOOKUP(10 * ROUND(NYC_SAT_Data[[#This Row],[Average Score (SAT Reading)]] / 10, 0), 'SAT Section Percentiles'!$A:$A, 'SAT Section Percentiles'!$B:$B, 0)</f>
        <v>0.13</v>
      </c>
      <c r="AK41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41" s="1" t="b">
        <f>IF(RANK(NYC_SAT_Data[[#This Row],[SAT 1600]], AD:AD, 0) &lt;= 50, TRUE, FALSE)</f>
        <v>0</v>
      </c>
      <c r="AM41" s="7" t="b">
        <f>IF(NYC_SAT_Data[[#This Row],[National Sample LOOKUP Total]] &gt; 0.5, TRUE, FALSE)</f>
        <v>0</v>
      </c>
      <c r="AN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2" spans="1:40" x14ac:dyDescent="0.25">
      <c r="A42" s="21" t="s">
        <v>719</v>
      </c>
      <c r="B42" s="21" t="s">
        <v>720</v>
      </c>
      <c r="C42" s="21" t="b">
        <f>IF(ISNUMBER(SEARCH("SCIENCE", UPPER(NYC_SAT_Data[[#This Row],[School Name]]))), TRUE(), FALSE())</f>
        <v>0</v>
      </c>
      <c r="D42" s="21" t="b">
        <f>IF(ISNUMBER(SEARCH("MATH", UPPER(NYC_SAT_Data[[#This Row],[School Name]]))), TRUE(), FALSE())</f>
        <v>0</v>
      </c>
      <c r="E42" s="21" t="b">
        <f>IF(ISNUMBER(SEARCH("ART", UPPER(NYC_SAT_Data[[#This Row],[School Name]]))), TRUE(), FALSE())</f>
        <v>0</v>
      </c>
      <c r="F42" s="21" t="b">
        <f>IF(ISNUMBER(SEARCH("ACADEMY", UPPER(NYC_SAT_Data[[#This Row],[School Name]]))), TRUE(), FALSE())</f>
        <v>1</v>
      </c>
      <c r="G42" s="21" t="s">
        <v>431</v>
      </c>
      <c r="H42" s="21" t="s">
        <v>700</v>
      </c>
      <c r="I42" s="21" t="s">
        <v>701</v>
      </c>
      <c r="J42" s="21" t="s">
        <v>431</v>
      </c>
      <c r="K42" s="21" t="s">
        <v>51</v>
      </c>
      <c r="L42" s="1">
        <v>10467</v>
      </c>
      <c r="M42" s="1">
        <v>40.875749999999996</v>
      </c>
      <c r="N42" s="1">
        <v>-73.86139</v>
      </c>
      <c r="O42" s="21" t="s">
        <v>721</v>
      </c>
      <c r="P42" s="22">
        <v>0.35069444444444442</v>
      </c>
      <c r="Q42" s="22">
        <v>0.63541666666666663</v>
      </c>
      <c r="R42" s="36">
        <f xml:space="preserve"> 24* (NYC_SAT_Data[[#This Row],[End Time]] - NYC_SAT_Data[[#This Row],[Start Time]])</f>
        <v>6.833333333333333</v>
      </c>
      <c r="S4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42" s="33">
        <v>465</v>
      </c>
      <c r="U42" s="31">
        <v>1.9E-2</v>
      </c>
      <c r="V42" s="31">
        <v>0.44700000000000001</v>
      </c>
      <c r="W42" s="31">
        <v>0.47299999999999998</v>
      </c>
      <c r="X42" s="31">
        <v>4.7E-2</v>
      </c>
      <c r="Y42" s="31">
        <f>1 - SUM(NYC_SAT_Data[[#This Row],[Percent White]:[Percent Asian]])</f>
        <v>1.3999999999999901E-2</v>
      </c>
      <c r="Z42" s="1">
        <v>386</v>
      </c>
      <c r="AA42" s="1">
        <v>380</v>
      </c>
      <c r="AB42" s="1">
        <v>391</v>
      </c>
      <c r="AC42" s="31">
        <v>0.59399999999999997</v>
      </c>
      <c r="AD42" s="23">
        <f>NYC_SAT_Data[[#This Row],[Average Score (SAT Math)]] + NYC_SAT_Data[[#This Row],[Average Score (SAT Reading)]]</f>
        <v>766</v>
      </c>
      <c r="AE42" s="24">
        <f>NYC_SAT_Data[[#This Row],[Average Score (SAT Math)]] + NYC_SAT_Data[[#This Row],[Average Score (SAT Reading)]] + NYC_SAT_Data[[#This Row],[Average Score (SAT Writing)]]</f>
        <v>1157</v>
      </c>
      <c r="AF42" s="25">
        <f>_xlfn.PERCENTRANK.INC(Z:Z, NYC_SAT_Data[[#This Row],[Average Score (SAT Math)]])</f>
        <v>0.245</v>
      </c>
      <c r="AG42" s="26">
        <f>_xlfn.PERCENTRANK.INC(AA:AA, NYC_SAT_Data[[#This Row],[Average Score (SAT Reading)]])</f>
        <v>0.17100000000000001</v>
      </c>
      <c r="AH42" s="26">
        <f>_xlfn.PERCENTRANK.INC(AD:AD, NYC_SAT_Data[[#This Row],[SAT 1600]])</f>
        <v>0.19700000000000001</v>
      </c>
      <c r="AI42" s="27">
        <f>_xlfn.XLOOKUP(10 * ROUND(NYC_SAT_Data[[#This Row],[Average Score (SAT Math)]] / 10, 0), 'SAT Section Percentiles'!$A:$A, 'SAT Section Percentiles'!$D:$D, 0)</f>
        <v>0.13</v>
      </c>
      <c r="AJ42" s="28">
        <f>_xlfn.XLOOKUP(10 * ROUND(NYC_SAT_Data[[#This Row],[Average Score (SAT Reading)]] / 10, 0), 'SAT Section Percentiles'!$A:$A, 'SAT Section Percentiles'!$B:$B, 0)</f>
        <v>0.11</v>
      </c>
      <c r="AK42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42" s="1" t="b">
        <f>IF(RANK(NYC_SAT_Data[[#This Row],[SAT 1600]], AD:AD, 0) &lt;= 50, TRUE, FALSE)</f>
        <v>0</v>
      </c>
      <c r="AM42" s="7" t="b">
        <f>IF(NYC_SAT_Data[[#This Row],[National Sample LOOKUP Total]] &gt; 0.5, TRUE, FALSE)</f>
        <v>0</v>
      </c>
      <c r="AN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3" spans="1:40" x14ac:dyDescent="0.25">
      <c r="A43" s="21" t="s">
        <v>751</v>
      </c>
      <c r="B43" s="21" t="s">
        <v>752</v>
      </c>
      <c r="C43" s="21" t="b">
        <f>IF(ISNUMBER(SEARCH("SCIENCE", UPPER(NYC_SAT_Data[[#This Row],[School Name]]))), TRUE(), FALSE())</f>
        <v>0</v>
      </c>
      <c r="D43" s="21" t="b">
        <f>IF(ISNUMBER(SEARCH("MATH", UPPER(NYC_SAT_Data[[#This Row],[School Name]]))), TRUE(), FALSE())</f>
        <v>0</v>
      </c>
      <c r="E43" s="21" t="b">
        <f>IF(ISNUMBER(SEARCH("ART", UPPER(NYC_SAT_Data[[#This Row],[School Name]]))), TRUE(), FALSE())</f>
        <v>0</v>
      </c>
      <c r="F43" s="21" t="b">
        <f>IF(ISNUMBER(SEARCH("ACADEMY", UPPER(NYC_SAT_Data[[#This Row],[School Name]]))), TRUE(), FALSE())</f>
        <v>0</v>
      </c>
      <c r="G43" s="21" t="s">
        <v>431</v>
      </c>
      <c r="H43" s="21" t="s">
        <v>700</v>
      </c>
      <c r="I43" s="21" t="s">
        <v>701</v>
      </c>
      <c r="J43" s="21" t="s">
        <v>431</v>
      </c>
      <c r="K43" s="21" t="s">
        <v>51</v>
      </c>
      <c r="L43" s="1">
        <v>10467</v>
      </c>
      <c r="M43" s="1">
        <v>40.875749999999996</v>
      </c>
      <c r="N43" s="1">
        <v>-73.86139</v>
      </c>
      <c r="O43" s="21" t="s">
        <v>753</v>
      </c>
      <c r="P43" s="22">
        <v>0.375</v>
      </c>
      <c r="Q43" s="22">
        <v>0.70833333333333337</v>
      </c>
      <c r="R43" s="36">
        <f xml:space="preserve"> 24* (NYC_SAT_Data[[#This Row],[End Time]] - NYC_SAT_Data[[#This Row],[Start Time]])</f>
        <v>8</v>
      </c>
      <c r="S4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43" s="33">
        <v>431</v>
      </c>
      <c r="U43" s="31">
        <v>2.1000000000000001E-2</v>
      </c>
      <c r="V43" s="31">
        <v>0.29199999999999998</v>
      </c>
      <c r="W43" s="31">
        <v>0.64500000000000002</v>
      </c>
      <c r="X43" s="31">
        <v>2.3E-2</v>
      </c>
      <c r="Y43" s="31">
        <f>1 - SUM(NYC_SAT_Data[[#This Row],[Percent White]:[Percent Asian]])</f>
        <v>1.9000000000000017E-2</v>
      </c>
      <c r="Z43" s="1">
        <v>403</v>
      </c>
      <c r="AA43" s="1">
        <v>410</v>
      </c>
      <c r="AB43" s="1">
        <v>393</v>
      </c>
      <c r="AC43" s="31">
        <v>0.505</v>
      </c>
      <c r="AD43" s="23">
        <f>NYC_SAT_Data[[#This Row],[Average Score (SAT Math)]] + NYC_SAT_Data[[#This Row],[Average Score (SAT Reading)]]</f>
        <v>813</v>
      </c>
      <c r="AE43" s="24">
        <f>NYC_SAT_Data[[#This Row],[Average Score (SAT Math)]] + NYC_SAT_Data[[#This Row],[Average Score (SAT Reading)]] + NYC_SAT_Data[[#This Row],[Average Score (SAT Writing)]]</f>
        <v>1206</v>
      </c>
      <c r="AF43" s="25">
        <f>_xlfn.PERCENTRANK.INC(Z:Z, NYC_SAT_Data[[#This Row],[Average Score (SAT Math)]])</f>
        <v>0.42699999999999999</v>
      </c>
      <c r="AG43" s="26">
        <f>_xlfn.PERCENTRANK.INC(AA:AA, NYC_SAT_Data[[#This Row],[Average Score (SAT Reading)]])</f>
        <v>0.47</v>
      </c>
      <c r="AH43" s="26">
        <f>_xlfn.PERCENTRANK.INC(AD:AD, NYC_SAT_Data[[#This Row],[SAT 1600]])</f>
        <v>0.46200000000000002</v>
      </c>
      <c r="AI43" s="27">
        <f>_xlfn.XLOOKUP(10 * ROUND(NYC_SAT_Data[[#This Row],[Average Score (SAT Math)]] / 10, 0), 'SAT Section Percentiles'!$A:$A, 'SAT Section Percentiles'!$D:$D, 0)</f>
        <v>0.15</v>
      </c>
      <c r="AJ43" s="28">
        <f>_xlfn.XLOOKUP(10 * ROUND(NYC_SAT_Data[[#This Row],[Average Score (SAT Reading)]] / 10, 0), 'SAT Section Percentiles'!$A:$A, 'SAT Section Percentiles'!$B:$B, 0)</f>
        <v>0.19</v>
      </c>
      <c r="AK43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43" s="1" t="b">
        <f>IF(RANK(NYC_SAT_Data[[#This Row],[SAT 1600]], AD:AD, 0) &lt;= 50, TRUE, FALSE)</f>
        <v>0</v>
      </c>
      <c r="AM43" s="7" t="b">
        <f>IF(NYC_SAT_Data[[#This Row],[National Sample LOOKUP Total]] &gt; 0.5, TRUE, FALSE)</f>
        <v>0</v>
      </c>
      <c r="AN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4" spans="1:40" x14ac:dyDescent="0.25">
      <c r="A44" s="21" t="s">
        <v>795</v>
      </c>
      <c r="B44" s="21" t="s">
        <v>796</v>
      </c>
      <c r="C44" s="21" t="b">
        <f>IF(ISNUMBER(SEARCH("SCIENCE", UPPER(NYC_SAT_Data[[#This Row],[School Name]]))), TRUE(), FALSE())</f>
        <v>0</v>
      </c>
      <c r="D44" s="21" t="b">
        <f>IF(ISNUMBER(SEARCH("MATH", UPPER(NYC_SAT_Data[[#This Row],[School Name]]))), TRUE(), FALSE())</f>
        <v>0</v>
      </c>
      <c r="E44" s="21" t="b">
        <f>IF(ISNUMBER(SEARCH("ART", UPPER(NYC_SAT_Data[[#This Row],[School Name]]))), TRUE(), FALSE())</f>
        <v>0</v>
      </c>
      <c r="F44" s="21" t="b">
        <f>IF(ISNUMBER(SEARCH("ACADEMY", UPPER(NYC_SAT_Data[[#This Row],[School Name]]))), TRUE(), FALSE())</f>
        <v>0</v>
      </c>
      <c r="G44" s="21" t="s">
        <v>431</v>
      </c>
      <c r="H44" s="21" t="s">
        <v>771</v>
      </c>
      <c r="I44" s="21" t="s">
        <v>772</v>
      </c>
      <c r="J44" s="21" t="s">
        <v>431</v>
      </c>
      <c r="K44" s="21" t="s">
        <v>51</v>
      </c>
      <c r="L44" s="1">
        <v>10456</v>
      </c>
      <c r="M44" s="1">
        <v>40.827759999999998</v>
      </c>
      <c r="N44" s="1">
        <v>-73.900390000000002</v>
      </c>
      <c r="O44" s="21" t="s">
        <v>797</v>
      </c>
      <c r="P44" s="22">
        <v>0.33333333333333331</v>
      </c>
      <c r="Q44" s="22">
        <v>0.59375</v>
      </c>
      <c r="R44" s="36">
        <f xml:space="preserve"> 24* (NYC_SAT_Data[[#This Row],[End Time]] - NYC_SAT_Data[[#This Row],[Start Time]])</f>
        <v>6.25</v>
      </c>
      <c r="S4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44" s="33">
        <v>333</v>
      </c>
      <c r="U44" s="31">
        <v>6.0000000000000001E-3</v>
      </c>
      <c r="V44" s="31">
        <v>0.40500000000000003</v>
      </c>
      <c r="W44" s="31">
        <v>0.56799999999999995</v>
      </c>
      <c r="X44" s="31">
        <v>8.9999999999999993E-3</v>
      </c>
      <c r="Y44" s="31">
        <f>1 - SUM(NYC_SAT_Data[[#This Row],[Percent White]:[Percent Asian]])</f>
        <v>1.2000000000000011E-2</v>
      </c>
      <c r="Z44" s="1">
        <v>370</v>
      </c>
      <c r="AA44" s="1">
        <v>379</v>
      </c>
      <c r="AB44" s="1">
        <v>381</v>
      </c>
      <c r="AC44" s="31">
        <v>0.40699999999999997</v>
      </c>
      <c r="AD44" s="23">
        <f>NYC_SAT_Data[[#This Row],[Average Score (SAT Math)]] + NYC_SAT_Data[[#This Row],[Average Score (SAT Reading)]]</f>
        <v>749</v>
      </c>
      <c r="AE44" s="24">
        <f>NYC_SAT_Data[[#This Row],[Average Score (SAT Math)]] + NYC_SAT_Data[[#This Row],[Average Score (SAT Reading)]] + NYC_SAT_Data[[#This Row],[Average Score (SAT Writing)]]</f>
        <v>1130</v>
      </c>
      <c r="AF44" s="25">
        <f>_xlfn.PERCENTRANK.INC(Z:Z, NYC_SAT_Data[[#This Row],[Average Score (SAT Math)]])</f>
        <v>0.106</v>
      </c>
      <c r="AG44" s="26">
        <f>_xlfn.PERCENTRANK.INC(AA:AA, NYC_SAT_Data[[#This Row],[Average Score (SAT Reading)]])</f>
        <v>0.16500000000000001</v>
      </c>
      <c r="AH44" s="26">
        <f>_xlfn.PERCENTRANK.INC(AD:AD, NYC_SAT_Data[[#This Row],[SAT 1600]])</f>
        <v>0.12</v>
      </c>
      <c r="AI44" s="27">
        <f>_xlfn.XLOOKUP(10 * ROUND(NYC_SAT_Data[[#This Row],[Average Score (SAT Math)]] / 10, 0), 'SAT Section Percentiles'!$A:$A, 'SAT Section Percentiles'!$D:$D, 0)</f>
        <v>0.09</v>
      </c>
      <c r="AJ44" s="28">
        <f>_xlfn.XLOOKUP(10 * ROUND(NYC_SAT_Data[[#This Row],[Average Score (SAT Reading)]] / 10, 0), 'SAT Section Percentiles'!$A:$A, 'SAT Section Percentiles'!$B:$B, 0)</f>
        <v>0.11</v>
      </c>
      <c r="AK44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44" s="1" t="b">
        <f>IF(RANK(NYC_SAT_Data[[#This Row],[SAT 1600]], AD:AD, 0) &lt;= 50, TRUE, FALSE)</f>
        <v>0</v>
      </c>
      <c r="AM44" s="7" t="b">
        <f>IF(NYC_SAT_Data[[#This Row],[National Sample LOOKUP Total]] &gt; 0.5, TRUE, FALSE)</f>
        <v>0</v>
      </c>
      <c r="AN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5" spans="1:40" x14ac:dyDescent="0.25">
      <c r="A45" s="21" t="s">
        <v>553</v>
      </c>
      <c r="B45" s="21" t="s">
        <v>554</v>
      </c>
      <c r="C45" s="21" t="b">
        <f>IF(ISNUMBER(SEARCH("SCIENCE", UPPER(NYC_SAT_Data[[#This Row],[School Name]]))), TRUE(), FALSE())</f>
        <v>1</v>
      </c>
      <c r="D45" s="21" t="b">
        <f>IF(ISNUMBER(SEARCH("MATH", UPPER(NYC_SAT_Data[[#This Row],[School Name]]))), TRUE(), FALSE())</f>
        <v>1</v>
      </c>
      <c r="E45" s="21" t="b">
        <f>IF(ISNUMBER(SEARCH("ART", UPPER(NYC_SAT_Data[[#This Row],[School Name]]))), TRUE(), FALSE())</f>
        <v>0</v>
      </c>
      <c r="F45" s="21" t="b">
        <f>IF(ISNUMBER(SEARCH("ACADEMY", UPPER(NYC_SAT_Data[[#This Row],[School Name]]))), TRUE(), FALSE())</f>
        <v>0</v>
      </c>
      <c r="G45" s="21" t="s">
        <v>431</v>
      </c>
      <c r="H45" s="21" t="s">
        <v>547</v>
      </c>
      <c r="I45" s="21" t="s">
        <v>548</v>
      </c>
      <c r="J45" s="21" t="s">
        <v>431</v>
      </c>
      <c r="K45" s="21" t="s">
        <v>51</v>
      </c>
      <c r="L45" s="1">
        <v>10456</v>
      </c>
      <c r="M45" s="1">
        <v>40.833739999999999</v>
      </c>
      <c r="N45" s="1">
        <v>-73.902450000000002</v>
      </c>
      <c r="O45" s="21" t="s">
        <v>555</v>
      </c>
      <c r="P45" s="22">
        <v>0.3125</v>
      </c>
      <c r="Q45" s="22">
        <v>0.64236111111111116</v>
      </c>
      <c r="R45" s="36">
        <f xml:space="preserve"> 24* (NYC_SAT_Data[[#This Row],[End Time]] - NYC_SAT_Data[[#This Row],[Start Time]])</f>
        <v>7.9166666666666679</v>
      </c>
      <c r="S4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55min</v>
      </c>
      <c r="T45" s="33">
        <v>457</v>
      </c>
      <c r="U45" s="31">
        <v>1.4999999999999999E-2</v>
      </c>
      <c r="V45" s="31">
        <v>0.254</v>
      </c>
      <c r="W45" s="31">
        <v>0.65900000000000003</v>
      </c>
      <c r="X45" s="31">
        <v>6.3E-2</v>
      </c>
      <c r="Y45" s="31">
        <f>1 - SUM(NYC_SAT_Data[[#This Row],[Percent White]:[Percent Asian]])</f>
        <v>8.999999999999897E-3</v>
      </c>
      <c r="Z45" s="1">
        <v>513</v>
      </c>
      <c r="AA45" s="1">
        <v>468</v>
      </c>
      <c r="AB45" s="1">
        <v>485</v>
      </c>
      <c r="AC45" s="31">
        <v>0.73899999999999999</v>
      </c>
      <c r="AD45" s="23">
        <f>NYC_SAT_Data[[#This Row],[Average Score (SAT Math)]] + NYC_SAT_Data[[#This Row],[Average Score (SAT Reading)]]</f>
        <v>981</v>
      </c>
      <c r="AE45" s="24">
        <f>NYC_SAT_Data[[#This Row],[Average Score (SAT Math)]] + NYC_SAT_Data[[#This Row],[Average Score (SAT Reading)]] + NYC_SAT_Data[[#This Row],[Average Score (SAT Writing)]]</f>
        <v>1466</v>
      </c>
      <c r="AF45" s="25">
        <f>_xlfn.PERCENTRANK.INC(Z:Z, NYC_SAT_Data[[#This Row],[Average Score (SAT Math)]])</f>
        <v>0.88700000000000001</v>
      </c>
      <c r="AG45" s="26">
        <f>_xlfn.PERCENTRANK.INC(AA:AA, NYC_SAT_Data[[#This Row],[Average Score (SAT Reading)]])</f>
        <v>0.84199999999999997</v>
      </c>
      <c r="AH45" s="26">
        <f>_xlfn.PERCENTRANK.INC(AD:AD, NYC_SAT_Data[[#This Row],[SAT 1600]])</f>
        <v>0.874</v>
      </c>
      <c r="AI45" s="27">
        <f>_xlfn.XLOOKUP(10 * ROUND(NYC_SAT_Data[[#This Row],[Average Score (SAT Math)]] / 10, 0), 'SAT Section Percentiles'!$A:$A, 'SAT Section Percentiles'!$D:$D, 0)</f>
        <v>0.52</v>
      </c>
      <c r="AJ45" s="28">
        <f>_xlfn.XLOOKUP(10 * ROUND(NYC_SAT_Data[[#This Row],[Average Score (SAT Reading)]] / 10, 0), 'SAT Section Percentiles'!$A:$A, 'SAT Section Percentiles'!$B:$B, 0)</f>
        <v>0.38</v>
      </c>
      <c r="AK45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45" s="1" t="b">
        <f>IF(RANK(NYC_SAT_Data[[#This Row],[SAT 1600]], AD:AD, 0) &lt;= 50, TRUE, FALSE)</f>
        <v>1</v>
      </c>
      <c r="AM45" s="7" t="b">
        <f>IF(NYC_SAT_Data[[#This Row],[National Sample LOOKUP Total]] &gt; 0.5, TRUE, FALSE)</f>
        <v>0</v>
      </c>
      <c r="AN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6" spans="1:40" x14ac:dyDescent="0.25">
      <c r="A46" s="21" t="s">
        <v>530</v>
      </c>
      <c r="B46" s="21" t="s">
        <v>531</v>
      </c>
      <c r="C46" s="21" t="b">
        <f>IF(ISNUMBER(SEARCH("SCIENCE", UPPER(NYC_SAT_Data[[#This Row],[School Name]]))), TRUE(), FALSE())</f>
        <v>0</v>
      </c>
      <c r="D46" s="21" t="b">
        <f>IF(ISNUMBER(SEARCH("MATH", UPPER(NYC_SAT_Data[[#This Row],[School Name]]))), TRUE(), FALSE())</f>
        <v>0</v>
      </c>
      <c r="E46" s="21" t="b">
        <f>IF(ISNUMBER(SEARCH("ART", UPPER(NYC_SAT_Data[[#This Row],[School Name]]))), TRUE(), FALSE())</f>
        <v>0</v>
      </c>
      <c r="F46" s="21" t="b">
        <f>IF(ISNUMBER(SEARCH("ACADEMY", UPPER(NYC_SAT_Data[[#This Row],[School Name]]))), TRUE(), FALSE())</f>
        <v>1</v>
      </c>
      <c r="G46" s="21" t="s">
        <v>431</v>
      </c>
      <c r="H46" s="21" t="s">
        <v>532</v>
      </c>
      <c r="I46" s="21" t="s">
        <v>533</v>
      </c>
      <c r="J46" s="21" t="s">
        <v>431</v>
      </c>
      <c r="K46" s="21" t="s">
        <v>51</v>
      </c>
      <c r="L46" s="1">
        <v>10457</v>
      </c>
      <c r="M46" s="1">
        <v>40.84037</v>
      </c>
      <c r="N46" s="1">
        <v>-73.910839999999993</v>
      </c>
      <c r="O46" s="21" t="s">
        <v>534</v>
      </c>
      <c r="P46" s="22">
        <v>0.35416666666666669</v>
      </c>
      <c r="Q46" s="22">
        <v>0.64583333333333337</v>
      </c>
      <c r="R46" s="36">
        <f xml:space="preserve"> 24* (NYC_SAT_Data[[#This Row],[End Time]] - NYC_SAT_Data[[#This Row],[Start Time]])</f>
        <v>7</v>
      </c>
      <c r="S4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6" s="33">
        <v>382</v>
      </c>
      <c r="U46" s="31">
        <v>3.0000000000000001E-3</v>
      </c>
      <c r="V46" s="31">
        <v>0.28499999999999998</v>
      </c>
      <c r="W46" s="31">
        <v>0.69099999999999995</v>
      </c>
      <c r="X46" s="31">
        <v>0.01</v>
      </c>
      <c r="Y46" s="31">
        <f>1 - SUM(NYC_SAT_Data[[#This Row],[Percent White]:[Percent Asian]])</f>
        <v>1.1000000000000121E-2</v>
      </c>
      <c r="Z46" s="1">
        <v>395</v>
      </c>
      <c r="AA46" s="1">
        <v>401</v>
      </c>
      <c r="AB46" s="1">
        <v>382</v>
      </c>
      <c r="AC46" s="31">
        <v>0.45500000000000002</v>
      </c>
      <c r="AD46" s="23">
        <f>NYC_SAT_Data[[#This Row],[Average Score (SAT Math)]] + NYC_SAT_Data[[#This Row],[Average Score (SAT Reading)]]</f>
        <v>796</v>
      </c>
      <c r="AE46" s="24">
        <f>NYC_SAT_Data[[#This Row],[Average Score (SAT Math)]] + NYC_SAT_Data[[#This Row],[Average Score (SAT Reading)]] + NYC_SAT_Data[[#This Row],[Average Score (SAT Writing)]]</f>
        <v>1178</v>
      </c>
      <c r="AF46" s="25">
        <f>_xlfn.PERCENTRANK.INC(Z:Z, NYC_SAT_Data[[#This Row],[Average Score (SAT Math)]])</f>
        <v>0.35</v>
      </c>
      <c r="AG46" s="26">
        <f>_xlfn.PERCENTRANK.INC(AA:AA, NYC_SAT_Data[[#This Row],[Average Score (SAT Reading)]])</f>
        <v>0.379</v>
      </c>
      <c r="AH46" s="26">
        <f>_xlfn.PERCENTRANK.INC(AD:AD, NYC_SAT_Data[[#This Row],[SAT 1600]])</f>
        <v>0.36599999999999999</v>
      </c>
      <c r="AI46" s="27">
        <f>_xlfn.XLOOKUP(10 * ROUND(NYC_SAT_Data[[#This Row],[Average Score (SAT Math)]] / 10, 0), 'SAT Section Percentiles'!$A:$A, 'SAT Section Percentiles'!$D:$D, 0)</f>
        <v>0.15</v>
      </c>
      <c r="AJ46" s="28">
        <f>_xlfn.XLOOKUP(10 * ROUND(NYC_SAT_Data[[#This Row],[Average Score (SAT Reading)]] / 10, 0), 'SAT Section Percentiles'!$A:$A, 'SAT Section Percentiles'!$B:$B, 0)</f>
        <v>0.16</v>
      </c>
      <c r="AK46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46" s="1" t="b">
        <f>IF(RANK(NYC_SAT_Data[[#This Row],[SAT 1600]], AD:AD, 0) &lt;= 50, TRUE, FALSE)</f>
        <v>0</v>
      </c>
      <c r="AM46" s="7" t="b">
        <f>IF(NYC_SAT_Data[[#This Row],[National Sample LOOKUP Total]] &gt; 0.5, TRUE, FALSE)</f>
        <v>0</v>
      </c>
      <c r="AN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7" spans="1:40" x14ac:dyDescent="0.25">
      <c r="A47" s="21" t="s">
        <v>564</v>
      </c>
      <c r="B47" s="21" t="s">
        <v>565</v>
      </c>
      <c r="C47" s="21" t="b">
        <f>IF(ISNUMBER(SEARCH("SCIENCE", UPPER(NYC_SAT_Data[[#This Row],[School Name]]))), TRUE(), FALSE())</f>
        <v>0</v>
      </c>
      <c r="D47" s="21" t="b">
        <f>IF(ISNUMBER(SEARCH("MATH", UPPER(NYC_SAT_Data[[#This Row],[School Name]]))), TRUE(), FALSE())</f>
        <v>0</v>
      </c>
      <c r="E47" s="21" t="b">
        <f>IF(ISNUMBER(SEARCH("ART", UPPER(NYC_SAT_Data[[#This Row],[School Name]]))), TRUE(), FALSE())</f>
        <v>0</v>
      </c>
      <c r="F47" s="21" t="b">
        <f>IF(ISNUMBER(SEARCH("ACADEMY", UPPER(NYC_SAT_Data[[#This Row],[School Name]]))), TRUE(), FALSE())</f>
        <v>1</v>
      </c>
      <c r="G47" s="21" t="s">
        <v>431</v>
      </c>
      <c r="H47" s="21" t="s">
        <v>566</v>
      </c>
      <c r="I47" s="21" t="s">
        <v>567</v>
      </c>
      <c r="J47" s="21" t="s">
        <v>431</v>
      </c>
      <c r="K47" s="21" t="s">
        <v>51</v>
      </c>
      <c r="L47" s="1">
        <v>10456</v>
      </c>
      <c r="M47" s="1">
        <v>40.828710000000001</v>
      </c>
      <c r="N47" s="1">
        <v>-73.917760000000001</v>
      </c>
      <c r="O47" s="21" t="s">
        <v>568</v>
      </c>
      <c r="P47" s="22">
        <v>0.35416666666666669</v>
      </c>
      <c r="Q47" s="22">
        <v>0.63541666666666663</v>
      </c>
      <c r="R47" s="36">
        <f xml:space="preserve"> 24* (NYC_SAT_Data[[#This Row],[End Time]] - NYC_SAT_Data[[#This Row],[Start Time]])</f>
        <v>6.7499999999999982</v>
      </c>
      <c r="S4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47" s="33">
        <v>503</v>
      </c>
      <c r="U47" s="31">
        <v>4.0000000000000001E-3</v>
      </c>
      <c r="V47" s="31">
        <v>0.28699999999999998</v>
      </c>
      <c r="W47" s="31">
        <v>0.67400000000000004</v>
      </c>
      <c r="X47" s="31">
        <v>3.5999999999999997E-2</v>
      </c>
      <c r="Y47" s="31">
        <f>1 - SUM(NYC_SAT_Data[[#This Row],[Percent White]:[Percent Asian]])</f>
        <v>-1.0000000000001119E-3</v>
      </c>
      <c r="Z47" s="1">
        <v>424</v>
      </c>
      <c r="AA47" s="1">
        <v>413</v>
      </c>
      <c r="AB47" s="1">
        <v>409</v>
      </c>
      <c r="AC47" s="31">
        <v>0.93300000000000005</v>
      </c>
      <c r="AD47" s="23">
        <f>NYC_SAT_Data[[#This Row],[Average Score (SAT Math)]] + NYC_SAT_Data[[#This Row],[Average Score (SAT Reading)]]</f>
        <v>837</v>
      </c>
      <c r="AE47" s="24">
        <f>NYC_SAT_Data[[#This Row],[Average Score (SAT Math)]] + NYC_SAT_Data[[#This Row],[Average Score (SAT Reading)]] + NYC_SAT_Data[[#This Row],[Average Score (SAT Writing)]]</f>
        <v>1246</v>
      </c>
      <c r="AF47" s="25">
        <f>_xlfn.PERCENTRANK.INC(Z:Z, NYC_SAT_Data[[#This Row],[Average Score (SAT Math)]])</f>
        <v>0.58499999999999996</v>
      </c>
      <c r="AG47" s="26">
        <f>_xlfn.PERCENTRANK.INC(AA:AA, NYC_SAT_Data[[#This Row],[Average Score (SAT Reading)]])</f>
        <v>0.5</v>
      </c>
      <c r="AH47" s="26">
        <f>_xlfn.PERCENTRANK.INC(AD:AD, NYC_SAT_Data[[#This Row],[SAT 1600]])</f>
        <v>0.55000000000000004</v>
      </c>
      <c r="AI47" s="27">
        <f>_xlfn.XLOOKUP(10 * ROUND(NYC_SAT_Data[[#This Row],[Average Score (SAT Math)]] / 10, 0), 'SAT Section Percentiles'!$A:$A, 'SAT Section Percentiles'!$D:$D, 0)</f>
        <v>0.2</v>
      </c>
      <c r="AJ47" s="28">
        <f>_xlfn.XLOOKUP(10 * ROUND(NYC_SAT_Data[[#This Row],[Average Score (SAT Reading)]] / 10, 0), 'SAT Section Percentiles'!$A:$A, 'SAT Section Percentiles'!$B:$B, 0)</f>
        <v>0.19</v>
      </c>
      <c r="AK47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47" s="1" t="b">
        <f>IF(RANK(NYC_SAT_Data[[#This Row],[SAT 1600]], AD:AD, 0) &lt;= 50, TRUE, FALSE)</f>
        <v>0</v>
      </c>
      <c r="AM47" s="7" t="b">
        <f>IF(NYC_SAT_Data[[#This Row],[National Sample LOOKUP Total]] &gt; 0.5, TRUE, FALSE)</f>
        <v>0</v>
      </c>
      <c r="AN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8" spans="1:40" x14ac:dyDescent="0.25">
      <c r="A48" s="21" t="s">
        <v>612</v>
      </c>
      <c r="B48" s="21" t="s">
        <v>613</v>
      </c>
      <c r="C48" s="21" t="b">
        <f>IF(ISNUMBER(SEARCH("SCIENCE", UPPER(NYC_SAT_Data[[#This Row],[School Name]]))), TRUE(), FALSE())</f>
        <v>0</v>
      </c>
      <c r="D48" s="21" t="b">
        <f>IF(ISNUMBER(SEARCH("MATH", UPPER(NYC_SAT_Data[[#This Row],[School Name]]))), TRUE(), FALSE())</f>
        <v>0</v>
      </c>
      <c r="E48" s="21" t="b">
        <f>IF(ISNUMBER(SEARCH("ART", UPPER(NYC_SAT_Data[[#This Row],[School Name]]))), TRUE(), FALSE())</f>
        <v>0</v>
      </c>
      <c r="F48" s="21" t="b">
        <f>IF(ISNUMBER(SEARCH("ACADEMY", UPPER(NYC_SAT_Data[[#This Row],[School Name]]))), TRUE(), FALSE())</f>
        <v>1</v>
      </c>
      <c r="G48" s="21" t="s">
        <v>431</v>
      </c>
      <c r="H48" s="21" t="s">
        <v>614</v>
      </c>
      <c r="I48" s="21" t="s">
        <v>615</v>
      </c>
      <c r="J48" s="21" t="s">
        <v>431</v>
      </c>
      <c r="K48" s="21" t="s">
        <v>51</v>
      </c>
      <c r="L48" s="1">
        <v>10463</v>
      </c>
      <c r="M48" s="1">
        <v>40.877049999999997</v>
      </c>
      <c r="N48" s="1">
        <v>-73.91234</v>
      </c>
      <c r="O48" s="21" t="s">
        <v>616</v>
      </c>
      <c r="P48" s="22">
        <v>0.34375</v>
      </c>
      <c r="Q48" s="22">
        <v>0.6875</v>
      </c>
      <c r="R48" s="36">
        <f xml:space="preserve"> 24* (NYC_SAT_Data[[#This Row],[End Time]] - NYC_SAT_Data[[#This Row],[Start Time]])</f>
        <v>8.25</v>
      </c>
      <c r="S4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48" s="33">
        <v>417</v>
      </c>
      <c r="U48" s="31">
        <v>1.4E-2</v>
      </c>
      <c r="V48" s="31">
        <v>0.34300000000000003</v>
      </c>
      <c r="W48" s="31">
        <v>0.55900000000000005</v>
      </c>
      <c r="X48" s="31">
        <v>6.7000000000000004E-2</v>
      </c>
      <c r="Y48" s="31">
        <f>1 - SUM(NYC_SAT_Data[[#This Row],[Percent White]:[Percent Asian]])</f>
        <v>1.6999999999999904E-2</v>
      </c>
      <c r="Z48" s="1">
        <v>394</v>
      </c>
      <c r="AA48" s="1">
        <v>406</v>
      </c>
      <c r="AB48" s="1">
        <v>391</v>
      </c>
      <c r="AC48" s="31">
        <v>0.59599999999999997</v>
      </c>
      <c r="AD48" s="23">
        <f>NYC_SAT_Data[[#This Row],[Average Score (SAT Math)]] + NYC_SAT_Data[[#This Row],[Average Score (SAT Reading)]]</f>
        <v>800</v>
      </c>
      <c r="AE48" s="24">
        <f>NYC_SAT_Data[[#This Row],[Average Score (SAT Math)]] + NYC_SAT_Data[[#This Row],[Average Score (SAT Reading)]] + NYC_SAT_Data[[#This Row],[Average Score (SAT Writing)]]</f>
        <v>1191</v>
      </c>
      <c r="AF48" s="25">
        <f>_xlfn.PERCENTRANK.INC(Z:Z, NYC_SAT_Data[[#This Row],[Average Score (SAT Math)]])</f>
        <v>0.33400000000000002</v>
      </c>
      <c r="AG48" s="26">
        <f>_xlfn.PERCENTRANK.INC(AA:AA, NYC_SAT_Data[[#This Row],[Average Score (SAT Reading)]])</f>
        <v>0.41399999999999998</v>
      </c>
      <c r="AH48" s="26">
        <f>_xlfn.PERCENTRANK.INC(AD:AD, NYC_SAT_Data[[#This Row],[SAT 1600]])</f>
        <v>0.39500000000000002</v>
      </c>
      <c r="AI48" s="27">
        <f>_xlfn.XLOOKUP(10 * ROUND(NYC_SAT_Data[[#This Row],[Average Score (SAT Math)]] / 10, 0), 'SAT Section Percentiles'!$A:$A, 'SAT Section Percentiles'!$D:$D, 0)</f>
        <v>0.13</v>
      </c>
      <c r="AJ48" s="28">
        <f>_xlfn.XLOOKUP(10 * ROUND(NYC_SAT_Data[[#This Row],[Average Score (SAT Reading)]] / 10, 0), 'SAT Section Percentiles'!$A:$A, 'SAT Section Percentiles'!$B:$B, 0)</f>
        <v>0.19</v>
      </c>
      <c r="AK48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48" s="1" t="b">
        <f>IF(RANK(NYC_SAT_Data[[#This Row],[SAT 1600]], AD:AD, 0) &lt;= 50, TRUE, FALSE)</f>
        <v>0</v>
      </c>
      <c r="AM48" s="7" t="b">
        <f>IF(NYC_SAT_Data[[#This Row],[National Sample LOOKUP Total]] &gt; 0.5, TRUE, FALSE)</f>
        <v>0</v>
      </c>
      <c r="AN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9" spans="1:40" x14ac:dyDescent="0.25">
      <c r="A49" s="21" t="s">
        <v>798</v>
      </c>
      <c r="B49" s="21" t="s">
        <v>799</v>
      </c>
      <c r="C49" s="21" t="b">
        <f>IF(ISNUMBER(SEARCH("SCIENCE", UPPER(NYC_SAT_Data[[#This Row],[School Name]]))), TRUE(), FALSE())</f>
        <v>0</v>
      </c>
      <c r="D49" s="21" t="b">
        <f>IF(ISNUMBER(SEARCH("MATH", UPPER(NYC_SAT_Data[[#This Row],[School Name]]))), TRUE(), FALSE())</f>
        <v>0</v>
      </c>
      <c r="E49" s="21" t="b">
        <f>IF(ISNUMBER(SEARCH("ART", UPPER(NYC_SAT_Data[[#This Row],[School Name]]))), TRUE(), FALSE())</f>
        <v>0</v>
      </c>
      <c r="F49" s="21" t="b">
        <f>IF(ISNUMBER(SEARCH("ACADEMY", UPPER(NYC_SAT_Data[[#This Row],[School Name]]))), TRUE(), FALSE())</f>
        <v>1</v>
      </c>
      <c r="G49" s="21" t="s">
        <v>431</v>
      </c>
      <c r="H49" s="21" t="s">
        <v>766</v>
      </c>
      <c r="I49" s="21" t="s">
        <v>767</v>
      </c>
      <c r="J49" s="21" t="s">
        <v>431</v>
      </c>
      <c r="K49" s="21" t="s">
        <v>51</v>
      </c>
      <c r="L49" s="1">
        <v>10460</v>
      </c>
      <c r="M49" s="1">
        <v>40.835940000000001</v>
      </c>
      <c r="N49" s="1">
        <v>-73.890469999999993</v>
      </c>
      <c r="O49" s="21" t="s">
        <v>800</v>
      </c>
      <c r="P49" s="22">
        <v>0.35069444444444442</v>
      </c>
      <c r="Q49" s="22">
        <v>0.63541666666666663</v>
      </c>
      <c r="R49" s="36">
        <f xml:space="preserve"> 24* (NYC_SAT_Data[[#This Row],[End Time]] - NYC_SAT_Data[[#This Row],[Start Time]])</f>
        <v>6.833333333333333</v>
      </c>
      <c r="S4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49" s="33">
        <v>355</v>
      </c>
      <c r="U49" s="31">
        <v>0.02</v>
      </c>
      <c r="V49" s="31">
        <v>0.34399999999999997</v>
      </c>
      <c r="W49" s="31">
        <v>0.60299999999999998</v>
      </c>
      <c r="X49" s="31">
        <v>0.02</v>
      </c>
      <c r="Y49" s="31">
        <f>1 - SUM(NYC_SAT_Data[[#This Row],[Percent White]:[Percent Asian]])</f>
        <v>1.3000000000000012E-2</v>
      </c>
      <c r="Z49" s="1">
        <v>364</v>
      </c>
      <c r="AA49" s="1">
        <v>385</v>
      </c>
      <c r="AB49" s="1">
        <v>366</v>
      </c>
      <c r="AC49" s="31">
        <v>0.76500000000000001</v>
      </c>
      <c r="AD49" s="23">
        <f>NYC_SAT_Data[[#This Row],[Average Score (SAT Math)]] + NYC_SAT_Data[[#This Row],[Average Score (SAT Reading)]]</f>
        <v>749</v>
      </c>
      <c r="AE49" s="24">
        <f>NYC_SAT_Data[[#This Row],[Average Score (SAT Math)]] + NYC_SAT_Data[[#This Row],[Average Score (SAT Reading)]] + NYC_SAT_Data[[#This Row],[Average Score (SAT Writing)]]</f>
        <v>1115</v>
      </c>
      <c r="AF49" s="25">
        <f>_xlfn.PERCENTRANK.INC(Z:Z, NYC_SAT_Data[[#This Row],[Average Score (SAT Math)]])</f>
        <v>5.8000000000000003E-2</v>
      </c>
      <c r="AG49" s="26">
        <f>_xlfn.PERCENTRANK.INC(AA:AA, NYC_SAT_Data[[#This Row],[Average Score (SAT Reading)]])</f>
        <v>0.221</v>
      </c>
      <c r="AH49" s="26">
        <f>_xlfn.PERCENTRANK.INC(AD:AD, NYC_SAT_Data[[#This Row],[SAT 1600]])</f>
        <v>0.12</v>
      </c>
      <c r="AI49" s="27">
        <f>_xlfn.XLOOKUP(10 * ROUND(NYC_SAT_Data[[#This Row],[Average Score (SAT Math)]] / 10, 0), 'SAT Section Percentiles'!$A:$A, 'SAT Section Percentiles'!$D:$D, 0)</f>
        <v>7.0000000000000007E-2</v>
      </c>
      <c r="AJ49" s="28">
        <f>_xlfn.XLOOKUP(10 * ROUND(NYC_SAT_Data[[#This Row],[Average Score (SAT Reading)]] / 10, 0), 'SAT Section Percentiles'!$A:$A, 'SAT Section Percentiles'!$B:$B, 0)</f>
        <v>0.13</v>
      </c>
      <c r="AK49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49" s="1" t="b">
        <f>IF(RANK(NYC_SAT_Data[[#This Row],[SAT 1600]], AD:AD, 0) &lt;= 50, TRUE, FALSE)</f>
        <v>0</v>
      </c>
      <c r="AM49" s="7" t="b">
        <f>IF(NYC_SAT_Data[[#This Row],[National Sample LOOKUP Total]] &gt; 0.5, TRUE, FALSE)</f>
        <v>0</v>
      </c>
      <c r="AN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0" spans="1:40" x14ac:dyDescent="0.25">
      <c r="A50" s="21" t="s">
        <v>519</v>
      </c>
      <c r="B50" s="21" t="s">
        <v>520</v>
      </c>
      <c r="C50" s="21" t="b">
        <f>IF(ISNUMBER(SEARCH("SCIENCE", UPPER(NYC_SAT_Data[[#This Row],[School Name]]))), TRUE(), FALSE())</f>
        <v>0</v>
      </c>
      <c r="D50" s="21" t="b">
        <f>IF(ISNUMBER(SEARCH("MATH", UPPER(NYC_SAT_Data[[#This Row],[School Name]]))), TRUE(), FALSE())</f>
        <v>0</v>
      </c>
      <c r="E50" s="21" t="b">
        <f>IF(ISNUMBER(SEARCH("ART", UPPER(NYC_SAT_Data[[#This Row],[School Name]]))), TRUE(), FALSE())</f>
        <v>0</v>
      </c>
      <c r="F50" s="21" t="b">
        <f>IF(ISNUMBER(SEARCH("ACADEMY", UPPER(NYC_SAT_Data[[#This Row],[School Name]]))), TRUE(), FALSE())</f>
        <v>0</v>
      </c>
      <c r="G50" s="21" t="s">
        <v>431</v>
      </c>
      <c r="H50" s="21" t="s">
        <v>499</v>
      </c>
      <c r="I50" s="21" t="s">
        <v>500</v>
      </c>
      <c r="J50" s="21" t="s">
        <v>431</v>
      </c>
      <c r="K50" s="21" t="s">
        <v>51</v>
      </c>
      <c r="L50" s="1">
        <v>10473</v>
      </c>
      <c r="M50" s="1">
        <v>40.822299999999998</v>
      </c>
      <c r="N50" s="1">
        <v>-73.855959999999996</v>
      </c>
      <c r="O50" s="21" t="s">
        <v>521</v>
      </c>
      <c r="P50" s="22">
        <v>0.35416666666666669</v>
      </c>
      <c r="Q50" s="22">
        <v>0.625</v>
      </c>
      <c r="R50" s="36">
        <f xml:space="preserve"> 24* (NYC_SAT_Data[[#This Row],[End Time]] - NYC_SAT_Data[[#This Row],[Start Time]])</f>
        <v>6.5</v>
      </c>
      <c r="S5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0" s="33">
        <v>326</v>
      </c>
      <c r="U50" s="31">
        <v>1.2E-2</v>
      </c>
      <c r="V50" s="31">
        <v>0.32200000000000001</v>
      </c>
      <c r="W50" s="31">
        <v>0.61699999999999999</v>
      </c>
      <c r="X50" s="31">
        <v>0.04</v>
      </c>
      <c r="Y50" s="31">
        <f>1 - SUM(NYC_SAT_Data[[#This Row],[Percent White]:[Percent Asian]])</f>
        <v>8.999999999999897E-3</v>
      </c>
      <c r="Z50" s="1">
        <v>365</v>
      </c>
      <c r="AA50" s="1">
        <v>393</v>
      </c>
      <c r="AB50" s="1">
        <v>357</v>
      </c>
      <c r="AC50" s="31">
        <v>0.41299999999999998</v>
      </c>
      <c r="AD50" s="23">
        <f>NYC_SAT_Data[[#This Row],[Average Score (SAT Math)]] + NYC_SAT_Data[[#This Row],[Average Score (SAT Reading)]]</f>
        <v>758</v>
      </c>
      <c r="AE50" s="24">
        <f>NYC_SAT_Data[[#This Row],[Average Score (SAT Math)]] + NYC_SAT_Data[[#This Row],[Average Score (SAT Reading)]] + NYC_SAT_Data[[#This Row],[Average Score (SAT Writing)]]</f>
        <v>1115</v>
      </c>
      <c r="AF50" s="25">
        <f>_xlfn.PERCENTRANK.INC(Z:Z, NYC_SAT_Data[[#This Row],[Average Score (SAT Math)]])</f>
        <v>6.4000000000000001E-2</v>
      </c>
      <c r="AG50" s="26">
        <f>_xlfn.PERCENTRANK.INC(AA:AA, NYC_SAT_Data[[#This Row],[Average Score (SAT Reading)]])</f>
        <v>0.29599999999999999</v>
      </c>
      <c r="AH50" s="26">
        <f>_xlfn.PERCENTRANK.INC(AD:AD, NYC_SAT_Data[[#This Row],[SAT 1600]])</f>
        <v>0.14399999999999999</v>
      </c>
      <c r="AI50" s="27">
        <f>_xlfn.XLOOKUP(10 * ROUND(NYC_SAT_Data[[#This Row],[Average Score (SAT Math)]] / 10, 0), 'SAT Section Percentiles'!$A:$A, 'SAT Section Percentiles'!$D:$D, 0)</f>
        <v>0.09</v>
      </c>
      <c r="AJ50" s="28">
        <f>_xlfn.XLOOKUP(10 * ROUND(NYC_SAT_Data[[#This Row],[Average Score (SAT Reading)]] / 10, 0), 'SAT Section Percentiles'!$A:$A, 'SAT Section Percentiles'!$B:$B, 0)</f>
        <v>0.13</v>
      </c>
      <c r="AK50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50" s="1" t="b">
        <f>IF(RANK(NYC_SAT_Data[[#This Row],[SAT 1600]], AD:AD, 0) &lt;= 50, TRUE, FALSE)</f>
        <v>0</v>
      </c>
      <c r="AM50" s="7" t="b">
        <f>IF(NYC_SAT_Data[[#This Row],[National Sample LOOKUP Total]] &gt; 0.5, TRUE, FALSE)</f>
        <v>0</v>
      </c>
      <c r="AN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1" spans="1:40" x14ac:dyDescent="0.25">
      <c r="A51" s="21" t="s">
        <v>693</v>
      </c>
      <c r="B51" s="21" t="s">
        <v>694</v>
      </c>
      <c r="C51" s="21" t="b">
        <f>IF(ISNUMBER(SEARCH("SCIENCE", UPPER(NYC_SAT_Data[[#This Row],[School Name]]))), TRUE(), FALSE())</f>
        <v>1</v>
      </c>
      <c r="D51" s="21" t="b">
        <f>IF(ISNUMBER(SEARCH("MATH", UPPER(NYC_SAT_Data[[#This Row],[School Name]]))), TRUE(), FALSE())</f>
        <v>0</v>
      </c>
      <c r="E51" s="21" t="b">
        <f>IF(ISNUMBER(SEARCH("ART", UPPER(NYC_SAT_Data[[#This Row],[School Name]]))), TRUE(), FALSE())</f>
        <v>0</v>
      </c>
      <c r="F51" s="21" t="b">
        <f>IF(ISNUMBER(SEARCH("ACADEMY", UPPER(NYC_SAT_Data[[#This Row],[School Name]]))), TRUE(), FALSE())</f>
        <v>0</v>
      </c>
      <c r="G51" s="21" t="s">
        <v>431</v>
      </c>
      <c r="H51" s="21" t="s">
        <v>695</v>
      </c>
      <c r="I51" s="21" t="s">
        <v>696</v>
      </c>
      <c r="J51" s="21" t="s">
        <v>431</v>
      </c>
      <c r="K51" s="21" t="s">
        <v>51</v>
      </c>
      <c r="L51" s="1">
        <v>10475</v>
      </c>
      <c r="M51" s="1">
        <v>40.874130000000001</v>
      </c>
      <c r="N51" s="1">
        <v>-73.833799999999997</v>
      </c>
      <c r="O51" s="21" t="s">
        <v>697</v>
      </c>
      <c r="P51" s="22">
        <v>0.30208333333333331</v>
      </c>
      <c r="Q51" s="22">
        <v>0.625</v>
      </c>
      <c r="R51" s="36">
        <f xml:space="preserve"> 24* (NYC_SAT_Data[[#This Row],[End Time]] - NYC_SAT_Data[[#This Row],[Start Time]])</f>
        <v>7.75</v>
      </c>
      <c r="S5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1" s="33">
        <v>374</v>
      </c>
      <c r="U51" s="31">
        <v>2.7E-2</v>
      </c>
      <c r="V51" s="31">
        <v>0.51900000000000002</v>
      </c>
      <c r="W51" s="31">
        <v>0.34499999999999997</v>
      </c>
      <c r="X51" s="31">
        <v>7.4999999999999997E-2</v>
      </c>
      <c r="Y51" s="31">
        <f>1 - SUM(NYC_SAT_Data[[#This Row],[Percent White]:[Percent Asian]])</f>
        <v>3.400000000000003E-2</v>
      </c>
      <c r="Z51" s="1">
        <v>407</v>
      </c>
      <c r="AA51" s="1">
        <v>421</v>
      </c>
      <c r="AB51" s="1">
        <v>427</v>
      </c>
      <c r="AC51" s="31">
        <v>0.871</v>
      </c>
      <c r="AD51" s="23">
        <f>NYC_SAT_Data[[#This Row],[Average Score (SAT Math)]] + NYC_SAT_Data[[#This Row],[Average Score (SAT Reading)]]</f>
        <v>828</v>
      </c>
      <c r="AE51" s="24">
        <f>NYC_SAT_Data[[#This Row],[Average Score (SAT Math)]] + NYC_SAT_Data[[#This Row],[Average Score (SAT Reading)]] + NYC_SAT_Data[[#This Row],[Average Score (SAT Writing)]]</f>
        <v>1255</v>
      </c>
      <c r="AF51" s="25">
        <f>_xlfn.PERCENTRANK.INC(Z:Z, NYC_SAT_Data[[#This Row],[Average Score (SAT Math)]])</f>
        <v>0.45100000000000001</v>
      </c>
      <c r="AG51" s="26">
        <f>_xlfn.PERCENTRANK.INC(AA:AA, NYC_SAT_Data[[#This Row],[Average Score (SAT Reading)]])</f>
        <v>0.57999999999999996</v>
      </c>
      <c r="AH51" s="26">
        <f>_xlfn.PERCENTRANK.INC(AD:AD, NYC_SAT_Data[[#This Row],[SAT 1600]])</f>
        <v>0.51</v>
      </c>
      <c r="AI51" s="27">
        <f>_xlfn.XLOOKUP(10 * ROUND(NYC_SAT_Data[[#This Row],[Average Score (SAT Math)]] / 10, 0), 'SAT Section Percentiles'!$A:$A, 'SAT Section Percentiles'!$D:$D, 0)</f>
        <v>0.17</v>
      </c>
      <c r="AJ51" s="28">
        <f>_xlfn.XLOOKUP(10 * ROUND(NYC_SAT_Data[[#This Row],[Average Score (SAT Reading)]] / 10, 0), 'SAT Section Percentiles'!$A:$A, 'SAT Section Percentiles'!$B:$B, 0)</f>
        <v>0.22</v>
      </c>
      <c r="AK51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51" s="1" t="b">
        <f>IF(RANK(NYC_SAT_Data[[#This Row],[SAT 1600]], AD:AD, 0) &lt;= 50, TRUE, FALSE)</f>
        <v>0</v>
      </c>
      <c r="AM51" s="7" t="b">
        <f>IF(NYC_SAT_Data[[#This Row],[National Sample LOOKUP Total]] &gt; 0.5, TRUE, FALSE)</f>
        <v>0</v>
      </c>
      <c r="AN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2" spans="1:40" x14ac:dyDescent="0.25">
      <c r="A52" s="21" t="s">
        <v>665</v>
      </c>
      <c r="B52" s="21" t="s">
        <v>666</v>
      </c>
      <c r="C52" s="21" t="b">
        <f>IF(ISNUMBER(SEARCH("SCIENCE", UPPER(NYC_SAT_Data[[#This Row],[School Name]]))), TRUE(), FALSE())</f>
        <v>0</v>
      </c>
      <c r="D52" s="21" t="b">
        <f>IF(ISNUMBER(SEARCH("MATH", UPPER(NYC_SAT_Data[[#This Row],[School Name]]))), TRUE(), FALSE())</f>
        <v>0</v>
      </c>
      <c r="E52" s="21" t="b">
        <f>IF(ISNUMBER(SEARCH("ART", UPPER(NYC_SAT_Data[[#This Row],[School Name]]))), TRUE(), FALSE())</f>
        <v>0</v>
      </c>
      <c r="F52" s="21" t="b">
        <f>IF(ISNUMBER(SEARCH("ACADEMY", UPPER(NYC_SAT_Data[[#This Row],[School Name]]))), TRUE(), FALSE())</f>
        <v>0</v>
      </c>
      <c r="G52" s="21" t="s">
        <v>431</v>
      </c>
      <c r="H52" s="21" t="s">
        <v>629</v>
      </c>
      <c r="I52" s="21" t="s">
        <v>630</v>
      </c>
      <c r="J52" s="21" t="s">
        <v>431</v>
      </c>
      <c r="K52" s="21" t="s">
        <v>51</v>
      </c>
      <c r="L52" s="1">
        <v>10458</v>
      </c>
      <c r="M52" s="1">
        <v>40.860010000000003</v>
      </c>
      <c r="N52" s="1">
        <v>-73.888229999999993</v>
      </c>
      <c r="O52" s="21" t="s">
        <v>667</v>
      </c>
      <c r="P52" s="22">
        <v>0.34375</v>
      </c>
      <c r="Q52" s="22">
        <v>0.66666666666666663</v>
      </c>
      <c r="R52" s="36">
        <f xml:space="preserve"> 24* (NYC_SAT_Data[[#This Row],[End Time]] - NYC_SAT_Data[[#This Row],[Start Time]])</f>
        <v>7.7499999999999991</v>
      </c>
      <c r="S5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2" s="33">
        <v>398</v>
      </c>
      <c r="U52" s="31">
        <v>1.7999999999999999E-2</v>
      </c>
      <c r="V52" s="31">
        <v>0.24399999999999999</v>
      </c>
      <c r="W52" s="31">
        <v>0.70899999999999996</v>
      </c>
      <c r="X52" s="31">
        <v>1.2999999999999999E-2</v>
      </c>
      <c r="Y52" s="31">
        <f>1 - SUM(NYC_SAT_Data[[#This Row],[Percent White]:[Percent Asian]])</f>
        <v>1.6000000000000014E-2</v>
      </c>
      <c r="Z52" s="1">
        <v>401</v>
      </c>
      <c r="AA52" s="1">
        <v>402</v>
      </c>
      <c r="AB52" s="1">
        <v>386</v>
      </c>
      <c r="AC52" s="31">
        <v>0.64800000000000002</v>
      </c>
      <c r="AD52" s="23">
        <f>NYC_SAT_Data[[#This Row],[Average Score (SAT Math)]] + NYC_SAT_Data[[#This Row],[Average Score (SAT Reading)]]</f>
        <v>803</v>
      </c>
      <c r="AE52" s="24">
        <f>NYC_SAT_Data[[#This Row],[Average Score (SAT Math)]] + NYC_SAT_Data[[#This Row],[Average Score (SAT Reading)]] + NYC_SAT_Data[[#This Row],[Average Score (SAT Writing)]]</f>
        <v>1189</v>
      </c>
      <c r="AF52" s="25">
        <f>_xlfn.PERCENTRANK.INC(Z:Z, NYC_SAT_Data[[#This Row],[Average Score (SAT Math)]])</f>
        <v>0.41099999999999998</v>
      </c>
      <c r="AG52" s="26">
        <f>_xlfn.PERCENTRANK.INC(AA:AA, NYC_SAT_Data[[#This Row],[Average Score (SAT Reading)]])</f>
        <v>0.39800000000000002</v>
      </c>
      <c r="AH52" s="26">
        <f>_xlfn.PERCENTRANK.INC(AD:AD, NYC_SAT_Data[[#This Row],[SAT 1600]])</f>
        <v>0.41699999999999998</v>
      </c>
      <c r="AI52" s="27">
        <f>_xlfn.XLOOKUP(10 * ROUND(NYC_SAT_Data[[#This Row],[Average Score (SAT Math)]] / 10, 0), 'SAT Section Percentiles'!$A:$A, 'SAT Section Percentiles'!$D:$D, 0)</f>
        <v>0.15</v>
      </c>
      <c r="AJ52" s="28">
        <f>_xlfn.XLOOKUP(10 * ROUND(NYC_SAT_Data[[#This Row],[Average Score (SAT Reading)]] / 10, 0), 'SAT Section Percentiles'!$A:$A, 'SAT Section Percentiles'!$B:$B, 0)</f>
        <v>0.16</v>
      </c>
      <c r="AK52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52" s="1" t="b">
        <f>IF(RANK(NYC_SAT_Data[[#This Row],[SAT 1600]], AD:AD, 0) &lt;= 50, TRUE, FALSE)</f>
        <v>0</v>
      </c>
      <c r="AM52" s="7" t="b">
        <f>IF(NYC_SAT_Data[[#This Row],[National Sample LOOKUP Total]] &gt; 0.5, TRUE, FALSE)</f>
        <v>0</v>
      </c>
      <c r="AN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3" spans="1:40" x14ac:dyDescent="0.25">
      <c r="A53" s="21" t="s">
        <v>586</v>
      </c>
      <c r="B53" s="21" t="s">
        <v>587</v>
      </c>
      <c r="C53" s="21" t="b">
        <f>IF(ISNUMBER(SEARCH("SCIENCE", UPPER(NYC_SAT_Data[[#This Row],[School Name]]))), TRUE(), FALSE())</f>
        <v>1</v>
      </c>
      <c r="D53" s="21" t="b">
        <f>IF(ISNUMBER(SEARCH("MATH", UPPER(NYC_SAT_Data[[#This Row],[School Name]]))), TRUE(), FALSE())</f>
        <v>0</v>
      </c>
      <c r="E53" s="21" t="b">
        <f>IF(ISNUMBER(SEARCH("ART", UPPER(NYC_SAT_Data[[#This Row],[School Name]]))), TRUE(), FALSE())</f>
        <v>0</v>
      </c>
      <c r="F53" s="21" t="b">
        <f>IF(ISNUMBER(SEARCH("ACADEMY", UPPER(NYC_SAT_Data[[#This Row],[School Name]]))), TRUE(), FALSE())</f>
        <v>0</v>
      </c>
      <c r="G53" s="21" t="s">
        <v>431</v>
      </c>
      <c r="H53" s="21" t="s">
        <v>532</v>
      </c>
      <c r="I53" s="21" t="s">
        <v>533</v>
      </c>
      <c r="J53" s="21" t="s">
        <v>431</v>
      </c>
      <c r="K53" s="21" t="s">
        <v>51</v>
      </c>
      <c r="L53" s="1">
        <v>10457</v>
      </c>
      <c r="M53" s="1">
        <v>40.84037</v>
      </c>
      <c r="N53" s="1">
        <v>-73.910839999999993</v>
      </c>
      <c r="O53" s="21" t="s">
        <v>588</v>
      </c>
      <c r="P53" s="22">
        <v>0.32291666666666669</v>
      </c>
      <c r="Q53" s="22">
        <v>0.63541666666666663</v>
      </c>
      <c r="R53" s="36">
        <f xml:space="preserve"> 24* (NYC_SAT_Data[[#This Row],[End Time]] - NYC_SAT_Data[[#This Row],[Start Time]])</f>
        <v>7.4999999999999982</v>
      </c>
      <c r="S5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53" s="33">
        <v>472</v>
      </c>
      <c r="U53" s="31">
        <v>7.0000000000000001E-3</v>
      </c>
      <c r="V53" s="31">
        <v>0.36699999999999999</v>
      </c>
      <c r="W53" s="31">
        <v>0.53400000000000003</v>
      </c>
      <c r="X53" s="31">
        <v>7.0999999999999994E-2</v>
      </c>
      <c r="Y53" s="31">
        <f>1 - SUM(NYC_SAT_Data[[#This Row],[Percent White]:[Percent Asian]])</f>
        <v>2.1000000000000019E-2</v>
      </c>
      <c r="Z53" s="1">
        <v>431</v>
      </c>
      <c r="AA53" s="1">
        <v>421</v>
      </c>
      <c r="AB53" s="1">
        <v>426</v>
      </c>
      <c r="AC53" s="31">
        <v>0.83899999999999997</v>
      </c>
      <c r="AD53" s="23">
        <f>NYC_SAT_Data[[#This Row],[Average Score (SAT Math)]] + NYC_SAT_Data[[#This Row],[Average Score (SAT Reading)]]</f>
        <v>852</v>
      </c>
      <c r="AE53" s="24">
        <f>NYC_SAT_Data[[#This Row],[Average Score (SAT Math)]] + NYC_SAT_Data[[#This Row],[Average Score (SAT Reading)]] + NYC_SAT_Data[[#This Row],[Average Score (SAT Writing)]]</f>
        <v>1278</v>
      </c>
      <c r="AF53" s="25">
        <f>_xlfn.PERCENTRANK.INC(Z:Z, NYC_SAT_Data[[#This Row],[Average Score (SAT Math)]])</f>
        <v>0.625</v>
      </c>
      <c r="AG53" s="26">
        <f>_xlfn.PERCENTRANK.INC(AA:AA, NYC_SAT_Data[[#This Row],[Average Score (SAT Reading)]])</f>
        <v>0.57999999999999996</v>
      </c>
      <c r="AH53" s="26">
        <f>_xlfn.PERCENTRANK.INC(AD:AD, NYC_SAT_Data[[#This Row],[SAT 1600]])</f>
        <v>0.62</v>
      </c>
      <c r="AI53" s="27">
        <f>_xlfn.XLOOKUP(10 * ROUND(NYC_SAT_Data[[#This Row],[Average Score (SAT Math)]] / 10, 0), 'SAT Section Percentiles'!$A:$A, 'SAT Section Percentiles'!$D:$D, 0)</f>
        <v>0.23</v>
      </c>
      <c r="AJ53" s="28">
        <f>_xlfn.XLOOKUP(10 * ROUND(NYC_SAT_Data[[#This Row],[Average Score (SAT Reading)]] / 10, 0), 'SAT Section Percentiles'!$A:$A, 'SAT Section Percentiles'!$B:$B, 0)</f>
        <v>0.22</v>
      </c>
      <c r="AK53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53" s="1" t="b">
        <f>IF(RANK(NYC_SAT_Data[[#This Row],[SAT 1600]], AD:AD, 0) &lt;= 50, TRUE, FALSE)</f>
        <v>0</v>
      </c>
      <c r="AM53" s="7" t="b">
        <f>IF(NYC_SAT_Data[[#This Row],[National Sample LOOKUP Total]] &gt; 0.5, TRUE, FALSE)</f>
        <v>0</v>
      </c>
      <c r="AN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4" spans="1:40" x14ac:dyDescent="0.25">
      <c r="A54" s="21" t="s">
        <v>698</v>
      </c>
      <c r="B54" s="21" t="s">
        <v>699</v>
      </c>
      <c r="C54" s="21" t="b">
        <f>IF(ISNUMBER(SEARCH("SCIENCE", UPPER(NYC_SAT_Data[[#This Row],[School Name]]))), TRUE(), FALSE())</f>
        <v>0</v>
      </c>
      <c r="D54" s="21" t="b">
        <f>IF(ISNUMBER(SEARCH("MATH", UPPER(NYC_SAT_Data[[#This Row],[School Name]]))), TRUE(), FALSE())</f>
        <v>0</v>
      </c>
      <c r="E54" s="21" t="b">
        <f>IF(ISNUMBER(SEARCH("ART", UPPER(NYC_SAT_Data[[#This Row],[School Name]]))), TRUE(), FALSE())</f>
        <v>1</v>
      </c>
      <c r="F54" s="21" t="b">
        <f>IF(ISNUMBER(SEARCH("ACADEMY", UPPER(NYC_SAT_Data[[#This Row],[School Name]]))), TRUE(), FALSE())</f>
        <v>0</v>
      </c>
      <c r="G54" s="21" t="s">
        <v>431</v>
      </c>
      <c r="H54" s="21" t="s">
        <v>700</v>
      </c>
      <c r="I54" s="21" t="s">
        <v>701</v>
      </c>
      <c r="J54" s="21" t="s">
        <v>431</v>
      </c>
      <c r="K54" s="21" t="s">
        <v>51</v>
      </c>
      <c r="L54" s="1">
        <v>10467</v>
      </c>
      <c r="M54" s="1">
        <v>40.875749999999996</v>
      </c>
      <c r="N54" s="1">
        <v>-73.86139</v>
      </c>
      <c r="O54" s="21" t="s">
        <v>702</v>
      </c>
      <c r="P54" s="22">
        <v>0.33333333333333331</v>
      </c>
      <c r="Q54" s="22">
        <v>0.625</v>
      </c>
      <c r="R54" s="36">
        <f xml:space="preserve"> 24* (NYC_SAT_Data[[#This Row],[End Time]] - NYC_SAT_Data[[#This Row],[Start Time]])</f>
        <v>7</v>
      </c>
      <c r="S5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54" s="33">
        <v>389</v>
      </c>
      <c r="U54" s="31">
        <v>1.2999999999999999E-2</v>
      </c>
      <c r="V54" s="31">
        <v>0.45</v>
      </c>
      <c r="W54" s="31">
        <v>0.49099999999999999</v>
      </c>
      <c r="X54" s="31">
        <v>3.3000000000000002E-2</v>
      </c>
      <c r="Y54" s="31">
        <f>1 - SUM(NYC_SAT_Data[[#This Row],[Percent White]:[Percent Asian]])</f>
        <v>1.3000000000000012E-2</v>
      </c>
      <c r="Z54" s="1">
        <v>380</v>
      </c>
      <c r="AA54" s="1">
        <v>437</v>
      </c>
      <c r="AB54" s="1">
        <v>425</v>
      </c>
      <c r="AC54" s="31">
        <v>0.38100000000000001</v>
      </c>
      <c r="AD54" s="23">
        <f>NYC_SAT_Data[[#This Row],[Average Score (SAT Math)]] + NYC_SAT_Data[[#This Row],[Average Score (SAT Reading)]]</f>
        <v>817</v>
      </c>
      <c r="AE54" s="24">
        <f>NYC_SAT_Data[[#This Row],[Average Score (SAT Math)]] + NYC_SAT_Data[[#This Row],[Average Score (SAT Reading)]] + NYC_SAT_Data[[#This Row],[Average Score (SAT Writing)]]</f>
        <v>1242</v>
      </c>
      <c r="AF54" s="25">
        <f>_xlfn.PERCENTRANK.INC(Z:Z, NYC_SAT_Data[[#This Row],[Average Score (SAT Math)]])</f>
        <v>0.187</v>
      </c>
      <c r="AG54" s="26">
        <f>_xlfn.PERCENTRANK.INC(AA:AA, NYC_SAT_Data[[#This Row],[Average Score (SAT Reading)]])</f>
        <v>0.71899999999999997</v>
      </c>
      <c r="AH54" s="26">
        <f>_xlfn.PERCENTRANK.INC(AD:AD, NYC_SAT_Data[[#This Row],[SAT 1600]])</f>
        <v>0.47799999999999998</v>
      </c>
      <c r="AI54" s="27">
        <f>_xlfn.XLOOKUP(10 * ROUND(NYC_SAT_Data[[#This Row],[Average Score (SAT Math)]] / 10, 0), 'SAT Section Percentiles'!$A:$A, 'SAT Section Percentiles'!$D:$D, 0)</f>
        <v>0.1</v>
      </c>
      <c r="AJ54" s="28">
        <f>_xlfn.XLOOKUP(10 * ROUND(NYC_SAT_Data[[#This Row],[Average Score (SAT Reading)]] / 10, 0), 'SAT Section Percentiles'!$A:$A, 'SAT Section Percentiles'!$B:$B, 0)</f>
        <v>0.28000000000000003</v>
      </c>
      <c r="AK54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54" s="1" t="b">
        <f>IF(RANK(NYC_SAT_Data[[#This Row],[SAT 1600]], AD:AD, 0) &lt;= 50, TRUE, FALSE)</f>
        <v>0</v>
      </c>
      <c r="AM54" s="7" t="b">
        <f>IF(NYC_SAT_Data[[#This Row],[National Sample LOOKUP Total]] &gt; 0.5, TRUE, FALSE)</f>
        <v>0</v>
      </c>
      <c r="AN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5" spans="1:40" x14ac:dyDescent="0.25">
      <c r="A55" s="21" t="s">
        <v>725</v>
      </c>
      <c r="B55" s="21" t="s">
        <v>726</v>
      </c>
      <c r="C55" s="21" t="b">
        <f>IF(ISNUMBER(SEARCH("SCIENCE", UPPER(NYC_SAT_Data[[#This Row],[School Name]]))), TRUE(), FALSE())</f>
        <v>0</v>
      </c>
      <c r="D55" s="21" t="b">
        <f>IF(ISNUMBER(SEARCH("MATH", UPPER(NYC_SAT_Data[[#This Row],[School Name]]))), TRUE(), FALSE())</f>
        <v>0</v>
      </c>
      <c r="E55" s="21" t="b">
        <f>IF(ISNUMBER(SEARCH("ART", UPPER(NYC_SAT_Data[[#This Row],[School Name]]))), TRUE(), FALSE())</f>
        <v>1</v>
      </c>
      <c r="F55" s="21" t="b">
        <f>IF(ISNUMBER(SEARCH("ACADEMY", UPPER(NYC_SAT_Data[[#This Row],[School Name]]))), TRUE(), FALSE())</f>
        <v>0</v>
      </c>
      <c r="G55" s="21" t="s">
        <v>431</v>
      </c>
      <c r="H55" s="21" t="s">
        <v>727</v>
      </c>
      <c r="I55" s="21" t="s">
        <v>728</v>
      </c>
      <c r="J55" s="21" t="s">
        <v>431</v>
      </c>
      <c r="K55" s="21" t="s">
        <v>51</v>
      </c>
      <c r="L55" s="1">
        <v>10462</v>
      </c>
      <c r="M55" s="1">
        <v>40.851430000000001</v>
      </c>
      <c r="N55" s="1">
        <v>-73.865020000000001</v>
      </c>
      <c r="O55" s="21" t="s">
        <v>729</v>
      </c>
      <c r="P55" s="22">
        <v>0.34375</v>
      </c>
      <c r="Q55" s="22">
        <v>0.61458333333333337</v>
      </c>
      <c r="R55" s="36">
        <f xml:space="preserve"> 24* (NYC_SAT_Data[[#This Row],[End Time]] - NYC_SAT_Data[[#This Row],[Start Time]])</f>
        <v>6.5000000000000009</v>
      </c>
      <c r="S5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5" s="33">
        <v>483</v>
      </c>
      <c r="U55" s="31">
        <v>6.8000000000000005E-2</v>
      </c>
      <c r="V55" s="31">
        <v>0.27300000000000002</v>
      </c>
      <c r="W55" s="31">
        <v>0.61499999999999999</v>
      </c>
      <c r="X55" s="31">
        <v>3.6999999999999998E-2</v>
      </c>
      <c r="Y55" s="31">
        <f>1 - SUM(NYC_SAT_Data[[#This Row],[Percent White]:[Percent Asian]])</f>
        <v>7.0000000000000062E-3</v>
      </c>
      <c r="Z55" s="1">
        <v>408</v>
      </c>
      <c r="AA55" s="1">
        <v>428</v>
      </c>
      <c r="AB55" s="1">
        <v>404</v>
      </c>
      <c r="AC55" s="31">
        <v>0.32500000000000001</v>
      </c>
      <c r="AD55" s="23">
        <f>NYC_SAT_Data[[#This Row],[Average Score (SAT Math)]] + NYC_SAT_Data[[#This Row],[Average Score (SAT Reading)]]</f>
        <v>836</v>
      </c>
      <c r="AE55" s="24">
        <f>NYC_SAT_Data[[#This Row],[Average Score (SAT Math)]] + NYC_SAT_Data[[#This Row],[Average Score (SAT Reading)]] + NYC_SAT_Data[[#This Row],[Average Score (SAT Writing)]]</f>
        <v>1240</v>
      </c>
      <c r="AF55" s="25">
        <f>_xlfn.PERCENTRANK.INC(Z:Z, NYC_SAT_Data[[#This Row],[Average Score (SAT Math)]])</f>
        <v>0.46200000000000002</v>
      </c>
      <c r="AG55" s="26">
        <f>_xlfn.PERCENTRANK.INC(AA:AA, NYC_SAT_Data[[#This Row],[Average Score (SAT Reading)]])</f>
        <v>0.64700000000000002</v>
      </c>
      <c r="AH55" s="26">
        <f>_xlfn.PERCENTRANK.INC(AD:AD, NYC_SAT_Data[[#This Row],[SAT 1600]])</f>
        <v>0.54500000000000004</v>
      </c>
      <c r="AI55" s="27">
        <f>_xlfn.XLOOKUP(10 * ROUND(NYC_SAT_Data[[#This Row],[Average Score (SAT Math)]] / 10, 0), 'SAT Section Percentiles'!$A:$A, 'SAT Section Percentiles'!$D:$D, 0)</f>
        <v>0.17</v>
      </c>
      <c r="AJ55" s="28">
        <f>_xlfn.XLOOKUP(10 * ROUND(NYC_SAT_Data[[#This Row],[Average Score (SAT Reading)]] / 10, 0), 'SAT Section Percentiles'!$A:$A, 'SAT Section Percentiles'!$B:$B, 0)</f>
        <v>0.24</v>
      </c>
      <c r="AK55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55" s="1" t="b">
        <f>IF(RANK(NYC_SAT_Data[[#This Row],[SAT 1600]], AD:AD, 0) &lt;= 50, TRUE, FALSE)</f>
        <v>0</v>
      </c>
      <c r="AM55" s="7" t="b">
        <f>IF(NYC_SAT_Data[[#This Row],[National Sample LOOKUP Total]] &gt; 0.5, TRUE, FALSE)</f>
        <v>0</v>
      </c>
      <c r="AN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6" spans="1:40" x14ac:dyDescent="0.25">
      <c r="A56" s="21" t="s">
        <v>583</v>
      </c>
      <c r="B56" s="21" t="s">
        <v>584</v>
      </c>
      <c r="C56" s="21" t="b">
        <f>IF(ISNUMBER(SEARCH("SCIENCE", UPPER(NYC_SAT_Data[[#This Row],[School Name]]))), TRUE(), FALSE())</f>
        <v>0</v>
      </c>
      <c r="D56" s="21" t="b">
        <f>IF(ISNUMBER(SEARCH("MATH", UPPER(NYC_SAT_Data[[#This Row],[School Name]]))), TRUE(), FALSE())</f>
        <v>0</v>
      </c>
      <c r="E56" s="21" t="b">
        <f>IF(ISNUMBER(SEARCH("ART", UPPER(NYC_SAT_Data[[#This Row],[School Name]]))), TRUE(), FALSE())</f>
        <v>0</v>
      </c>
      <c r="F56" s="21" t="b">
        <f>IF(ISNUMBER(SEARCH("ACADEMY", UPPER(NYC_SAT_Data[[#This Row],[School Name]]))), TRUE(), FALSE())</f>
        <v>0</v>
      </c>
      <c r="G56" s="21" t="s">
        <v>431</v>
      </c>
      <c r="H56" s="21" t="s">
        <v>532</v>
      </c>
      <c r="I56" s="21" t="s">
        <v>533</v>
      </c>
      <c r="J56" s="21" t="s">
        <v>431</v>
      </c>
      <c r="K56" s="21" t="s">
        <v>51</v>
      </c>
      <c r="L56" s="1">
        <v>10457</v>
      </c>
      <c r="M56" s="1">
        <v>40.84037</v>
      </c>
      <c r="N56" s="1">
        <v>-73.910839999999993</v>
      </c>
      <c r="O56" s="21" t="s">
        <v>585</v>
      </c>
      <c r="P56" s="22">
        <v>0.32291666666666669</v>
      </c>
      <c r="Q56" s="22">
        <v>0.63541666666666663</v>
      </c>
      <c r="R56" s="36">
        <f xml:space="preserve"> 24* (NYC_SAT_Data[[#This Row],[End Time]] - NYC_SAT_Data[[#This Row],[Start Time]])</f>
        <v>7.4999999999999982</v>
      </c>
      <c r="S5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56" s="33">
        <v>339</v>
      </c>
      <c r="U56" s="31">
        <v>1.2E-2</v>
      </c>
      <c r="V56" s="31">
        <v>0.33300000000000002</v>
      </c>
      <c r="W56" s="31">
        <v>0.63100000000000001</v>
      </c>
      <c r="X56" s="31">
        <v>1.4999999999999999E-2</v>
      </c>
      <c r="Y56" s="31">
        <f>1 - SUM(NYC_SAT_Data[[#This Row],[Percent White]:[Percent Asian]])</f>
        <v>9.000000000000008E-3</v>
      </c>
      <c r="Z56" s="1">
        <v>365</v>
      </c>
      <c r="AA56" s="1">
        <v>360</v>
      </c>
      <c r="AB56" s="1">
        <v>346</v>
      </c>
      <c r="AC56" s="31">
        <v>0.33300000000000002</v>
      </c>
      <c r="AD56" s="23">
        <f>NYC_SAT_Data[[#This Row],[Average Score (SAT Math)]] + NYC_SAT_Data[[#This Row],[Average Score (SAT Reading)]]</f>
        <v>725</v>
      </c>
      <c r="AE56" s="24">
        <f>NYC_SAT_Data[[#This Row],[Average Score (SAT Math)]] + NYC_SAT_Data[[#This Row],[Average Score (SAT Reading)]] + NYC_SAT_Data[[#This Row],[Average Score (SAT Writing)]]</f>
        <v>1071</v>
      </c>
      <c r="AF56" s="25">
        <f>_xlfn.PERCENTRANK.INC(Z:Z, NYC_SAT_Data[[#This Row],[Average Score (SAT Math)]])</f>
        <v>6.4000000000000001E-2</v>
      </c>
      <c r="AG56" s="26">
        <f>_xlfn.PERCENTRANK.INC(AA:AA, NYC_SAT_Data[[#This Row],[Average Score (SAT Reading)]])</f>
        <v>7.1999999999999995E-2</v>
      </c>
      <c r="AH56" s="26">
        <f>_xlfn.PERCENTRANK.INC(AD:AD, NYC_SAT_Data[[#This Row],[SAT 1600]])</f>
        <v>5.6000000000000001E-2</v>
      </c>
      <c r="AI56" s="27">
        <f>_xlfn.XLOOKUP(10 * ROUND(NYC_SAT_Data[[#This Row],[Average Score (SAT Math)]] / 10, 0), 'SAT Section Percentiles'!$A:$A, 'SAT Section Percentiles'!$D:$D, 0)</f>
        <v>0.09</v>
      </c>
      <c r="AJ56" s="28">
        <f>_xlfn.XLOOKUP(10 * ROUND(NYC_SAT_Data[[#This Row],[Average Score (SAT Reading)]] / 10, 0), 'SAT Section Percentiles'!$A:$A, 'SAT Section Percentiles'!$B:$B, 0)</f>
        <v>7.0000000000000007E-2</v>
      </c>
      <c r="AK56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56" s="1" t="b">
        <f>IF(RANK(NYC_SAT_Data[[#This Row],[SAT 1600]], AD:AD, 0) &lt;= 50, TRUE, FALSE)</f>
        <v>0</v>
      </c>
      <c r="AM56" s="7" t="b">
        <f>IF(NYC_SAT_Data[[#This Row],[National Sample LOOKUP Total]] &gt; 0.5, TRUE, FALSE)</f>
        <v>0</v>
      </c>
      <c r="AN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7" spans="1:40" x14ac:dyDescent="0.25">
      <c r="A57" s="21" t="s">
        <v>674</v>
      </c>
      <c r="B57" s="21" t="s">
        <v>675</v>
      </c>
      <c r="C57" s="21" t="b">
        <f>IF(ISNUMBER(SEARCH("SCIENCE", UPPER(NYC_SAT_Data[[#This Row],[School Name]]))), TRUE(), FALSE())</f>
        <v>1</v>
      </c>
      <c r="D57" s="21" t="b">
        <f>IF(ISNUMBER(SEARCH("MATH", UPPER(NYC_SAT_Data[[#This Row],[School Name]]))), TRUE(), FALSE())</f>
        <v>0</v>
      </c>
      <c r="E57" s="21" t="b">
        <f>IF(ISNUMBER(SEARCH("ART", UPPER(NYC_SAT_Data[[#This Row],[School Name]]))), TRUE(), FALSE())</f>
        <v>0</v>
      </c>
      <c r="F57" s="21" t="b">
        <f>IF(ISNUMBER(SEARCH("ACADEMY", UPPER(NYC_SAT_Data[[#This Row],[School Name]]))), TRUE(), FALSE())</f>
        <v>0</v>
      </c>
      <c r="G57" s="21" t="s">
        <v>431</v>
      </c>
      <c r="H57" s="21" t="s">
        <v>676</v>
      </c>
      <c r="I57" s="21" t="s">
        <v>677</v>
      </c>
      <c r="J57" s="21" t="s">
        <v>431</v>
      </c>
      <c r="K57" s="21" t="s">
        <v>51</v>
      </c>
      <c r="L57" s="1">
        <v>10468</v>
      </c>
      <c r="M57" s="1">
        <v>40.87706</v>
      </c>
      <c r="N57" s="1">
        <v>-73.889780000000002</v>
      </c>
      <c r="O57" s="21" t="s">
        <v>678</v>
      </c>
      <c r="P57" s="22">
        <v>0.33333333333333331</v>
      </c>
      <c r="Q57" s="22">
        <v>0.65625</v>
      </c>
      <c r="R57" s="36">
        <f xml:space="preserve"> 24* (NYC_SAT_Data[[#This Row],[End Time]] - NYC_SAT_Data[[#This Row],[Start Time]])</f>
        <v>7.75</v>
      </c>
      <c r="S5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7" s="33">
        <v>3015</v>
      </c>
      <c r="U57" s="31">
        <v>0.221</v>
      </c>
      <c r="V57" s="31">
        <v>2.5999999999999999E-2</v>
      </c>
      <c r="W57" s="31">
        <v>5.5E-2</v>
      </c>
      <c r="X57" s="31">
        <v>0.628</v>
      </c>
      <c r="Y57" s="31">
        <f>1 - SUM(NYC_SAT_Data[[#This Row],[Percent White]:[Percent Asian]])</f>
        <v>7.0000000000000062E-2</v>
      </c>
      <c r="Z57" s="1">
        <v>714</v>
      </c>
      <c r="AA57" s="1">
        <v>660</v>
      </c>
      <c r="AB57" s="1">
        <v>667</v>
      </c>
      <c r="AC57" s="31">
        <v>0.97</v>
      </c>
      <c r="AD57" s="23">
        <f>NYC_SAT_Data[[#This Row],[Average Score (SAT Math)]] + NYC_SAT_Data[[#This Row],[Average Score (SAT Reading)]]</f>
        <v>1374</v>
      </c>
      <c r="AE57" s="24">
        <f>NYC_SAT_Data[[#This Row],[Average Score (SAT Math)]] + NYC_SAT_Data[[#This Row],[Average Score (SAT Reading)]] + NYC_SAT_Data[[#This Row],[Average Score (SAT Writing)]]</f>
        <v>2041</v>
      </c>
      <c r="AF57" s="25">
        <f>_xlfn.PERCENTRANK.INC(Z:Z, NYC_SAT_Data[[#This Row],[Average Score (SAT Math)]])</f>
        <v>0.997</v>
      </c>
      <c r="AG57" s="26">
        <f>_xlfn.PERCENTRANK.INC(AA:AA, NYC_SAT_Data[[#This Row],[Average Score (SAT Reading)]])</f>
        <v>0.99099999999999999</v>
      </c>
      <c r="AH57" s="26">
        <f>_xlfn.PERCENTRANK.INC(AD:AD, NYC_SAT_Data[[#This Row],[SAT 1600]])</f>
        <v>0.997</v>
      </c>
      <c r="AI57" s="27">
        <f>_xlfn.XLOOKUP(10 * ROUND(NYC_SAT_Data[[#This Row],[Average Score (SAT Math)]] / 10, 0), 'SAT Section Percentiles'!$A:$A, 'SAT Section Percentiles'!$D:$D, 0)</f>
        <v>0.96</v>
      </c>
      <c r="AJ57" s="28">
        <f>_xlfn.XLOOKUP(10 * ROUND(NYC_SAT_Data[[#This Row],[Average Score (SAT Reading)]] / 10, 0), 'SAT Section Percentiles'!$A:$A, 'SAT Section Percentiles'!$B:$B, 0)</f>
        <v>0.92</v>
      </c>
      <c r="AK57" s="29">
        <f>_xlfn.XLOOKUP(10 * ROUND((NYC_SAT_Data[[#This Row],[Average Score (SAT Math)]] + NYC_SAT_Data[[#This Row],[Average Score (SAT Reading)]]) / 10, 0), 'Total SAT Percentiles'!$A:$A, 'Total SAT Percentiles'!$B:$B, 0)</f>
        <v>0.96</v>
      </c>
      <c r="AL57" s="1" t="b">
        <f>IF(RANK(NYC_SAT_Data[[#This Row],[SAT 1600]], AD:AD, 0) &lt;= 50, TRUE, FALSE)</f>
        <v>1</v>
      </c>
      <c r="AM57" s="7" t="b">
        <f>IF(NYC_SAT_Data[[#This Row],[National Sample LOOKUP Total]] &gt; 0.5, TRUE, FALSE)</f>
        <v>1</v>
      </c>
      <c r="AN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8" spans="1:40" x14ac:dyDescent="0.25">
      <c r="A58" s="21" t="s">
        <v>577</v>
      </c>
      <c r="B58" s="21" t="s">
        <v>578</v>
      </c>
      <c r="C58" s="21" t="b">
        <f>IF(ISNUMBER(SEARCH("SCIENCE", UPPER(NYC_SAT_Data[[#This Row],[School Name]]))), TRUE(), FALSE())</f>
        <v>0</v>
      </c>
      <c r="D58" s="21" t="b">
        <f>IF(ISNUMBER(SEARCH("MATH", UPPER(NYC_SAT_Data[[#This Row],[School Name]]))), TRUE(), FALSE())</f>
        <v>0</v>
      </c>
      <c r="E58" s="21" t="b">
        <f>IF(ISNUMBER(SEARCH("ART", UPPER(NYC_SAT_Data[[#This Row],[School Name]]))), TRUE(), FALSE())</f>
        <v>0</v>
      </c>
      <c r="F58" s="21" t="b">
        <f>IF(ISNUMBER(SEARCH("ACADEMY", UPPER(NYC_SAT_Data[[#This Row],[School Name]]))), TRUE(), FALSE())</f>
        <v>0</v>
      </c>
      <c r="G58" s="21" t="s">
        <v>431</v>
      </c>
      <c r="H58" s="21" t="s">
        <v>561</v>
      </c>
      <c r="I58" s="21" t="s">
        <v>562</v>
      </c>
      <c r="J58" s="21" t="s">
        <v>431</v>
      </c>
      <c r="K58" s="21" t="s">
        <v>51</v>
      </c>
      <c r="L58" s="1">
        <v>10456</v>
      </c>
      <c r="M58" s="1">
        <v>40.827599999999997</v>
      </c>
      <c r="N58" s="1">
        <v>-73.904480000000007</v>
      </c>
      <c r="O58" s="21" t="s">
        <v>579</v>
      </c>
      <c r="P58" s="22">
        <v>0.375</v>
      </c>
      <c r="Q58" s="22">
        <v>0.65625</v>
      </c>
      <c r="R58" s="36">
        <f xml:space="preserve"> 24* (NYC_SAT_Data[[#This Row],[End Time]] - NYC_SAT_Data[[#This Row],[Start Time]])</f>
        <v>6.75</v>
      </c>
      <c r="S5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58" s="33">
        <v>409</v>
      </c>
      <c r="U58" s="31">
        <v>1.7000000000000001E-2</v>
      </c>
      <c r="V58" s="31">
        <v>0.2</v>
      </c>
      <c r="W58" s="31">
        <v>0.74099999999999999</v>
      </c>
      <c r="X58" s="31">
        <v>3.4000000000000002E-2</v>
      </c>
      <c r="Y58" s="31">
        <f>1 - SUM(NYC_SAT_Data[[#This Row],[Percent White]:[Percent Asian]])</f>
        <v>8.0000000000000071E-3</v>
      </c>
      <c r="Z58" s="1">
        <v>355</v>
      </c>
      <c r="AA58" s="1">
        <v>330</v>
      </c>
      <c r="AB58" s="1">
        <v>320</v>
      </c>
      <c r="AC58" s="31">
        <v>0.59099999999999997</v>
      </c>
      <c r="AD58" s="23">
        <f>NYC_SAT_Data[[#This Row],[Average Score (SAT Math)]] + NYC_SAT_Data[[#This Row],[Average Score (SAT Reading)]]</f>
        <v>685</v>
      </c>
      <c r="AE58" s="24">
        <f>NYC_SAT_Data[[#This Row],[Average Score (SAT Math)]] + NYC_SAT_Data[[#This Row],[Average Score (SAT Reading)]] + NYC_SAT_Data[[#This Row],[Average Score (SAT Writing)]]</f>
        <v>1005</v>
      </c>
      <c r="AF58" s="25">
        <f>_xlfn.PERCENTRANK.INC(Z:Z, NYC_SAT_Data[[#This Row],[Average Score (SAT Math)]])</f>
        <v>2.9000000000000001E-2</v>
      </c>
      <c r="AG58" s="26">
        <f>_xlfn.PERCENTRANK.INC(AA:AA, NYC_SAT_Data[[#This Row],[Average Score (SAT Reading)]])</f>
        <v>1.6E-2</v>
      </c>
      <c r="AH58" s="26">
        <f>_xlfn.PERCENTRANK.INC(AD:AD, NYC_SAT_Data[[#This Row],[SAT 1600]])</f>
        <v>2.4E-2</v>
      </c>
      <c r="AI58" s="27">
        <f>_xlfn.XLOOKUP(10 * ROUND(NYC_SAT_Data[[#This Row],[Average Score (SAT Math)]] / 10, 0), 'SAT Section Percentiles'!$A:$A, 'SAT Section Percentiles'!$D:$D, 0)</f>
        <v>7.0000000000000007E-2</v>
      </c>
      <c r="AJ58" s="28">
        <f>_xlfn.XLOOKUP(10 * ROUND(NYC_SAT_Data[[#This Row],[Average Score (SAT Reading)]] / 10, 0), 'SAT Section Percentiles'!$A:$A, 'SAT Section Percentiles'!$B:$B, 0)</f>
        <v>0.02</v>
      </c>
      <c r="AK58" s="29">
        <f>_xlfn.XLOOKUP(10 * ROUND((NYC_SAT_Data[[#This Row],[Average Score (SAT Math)]] + NYC_SAT_Data[[#This Row],[Average Score (SAT Reading)]]) / 10, 0), 'Total SAT Percentiles'!$A:$A, 'Total SAT Percentiles'!$B:$B, 0)</f>
        <v>0.03</v>
      </c>
      <c r="AL58" s="1" t="b">
        <f>IF(RANK(NYC_SAT_Data[[#This Row],[SAT 1600]], AD:AD, 0) &lt;= 50, TRUE, FALSE)</f>
        <v>0</v>
      </c>
      <c r="AM58" s="7" t="b">
        <f>IF(NYC_SAT_Data[[#This Row],[National Sample LOOKUP Total]] &gt; 0.5, TRUE, FALSE)</f>
        <v>0</v>
      </c>
      <c r="AN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9" spans="1:40" x14ac:dyDescent="0.25">
      <c r="A59" s="21" t="s">
        <v>703</v>
      </c>
      <c r="B59" s="21" t="s">
        <v>704</v>
      </c>
      <c r="C59" s="21" t="b">
        <f>IF(ISNUMBER(SEARCH("SCIENCE", UPPER(NYC_SAT_Data[[#This Row],[School Name]]))), TRUE(), FALSE())</f>
        <v>0</v>
      </c>
      <c r="D59" s="21" t="b">
        <f>IF(ISNUMBER(SEARCH("MATH", UPPER(NYC_SAT_Data[[#This Row],[School Name]]))), TRUE(), FALSE())</f>
        <v>0</v>
      </c>
      <c r="E59" s="21" t="b">
        <f>IF(ISNUMBER(SEARCH("ART", UPPER(NYC_SAT_Data[[#This Row],[School Name]]))), TRUE(), FALSE())</f>
        <v>0</v>
      </c>
      <c r="F59" s="21" t="b">
        <f>IF(ISNUMBER(SEARCH("ACADEMY", UPPER(NYC_SAT_Data[[#This Row],[School Name]]))), TRUE(), FALSE())</f>
        <v>0</v>
      </c>
      <c r="G59" s="21" t="s">
        <v>431</v>
      </c>
      <c r="H59" s="21" t="s">
        <v>700</v>
      </c>
      <c r="I59" s="21" t="s">
        <v>701</v>
      </c>
      <c r="J59" s="21" t="s">
        <v>431</v>
      </c>
      <c r="K59" s="21" t="s">
        <v>51</v>
      </c>
      <c r="L59" s="1">
        <v>10467</v>
      </c>
      <c r="M59" s="1">
        <v>40.875749999999996</v>
      </c>
      <c r="N59" s="1">
        <v>-73.86139</v>
      </c>
      <c r="O59" s="21" t="s">
        <v>705</v>
      </c>
      <c r="P59" s="22">
        <v>0.36458333333333331</v>
      </c>
      <c r="Q59" s="22">
        <v>0.70833333333333337</v>
      </c>
      <c r="R59" s="36">
        <f xml:space="preserve"> 24* (NYC_SAT_Data[[#This Row],[End Time]] - NYC_SAT_Data[[#This Row],[Start Time]])</f>
        <v>8.2500000000000018</v>
      </c>
      <c r="S5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59" s="33">
        <v>471</v>
      </c>
      <c r="U59" s="31">
        <v>1.4999999999999999E-2</v>
      </c>
      <c r="V59" s="31">
        <v>0.39900000000000002</v>
      </c>
      <c r="W59" s="31">
        <v>0.54400000000000004</v>
      </c>
      <c r="X59" s="31">
        <v>3.5999999999999997E-2</v>
      </c>
      <c r="Y59" s="31">
        <f>1 - SUM(NYC_SAT_Data[[#This Row],[Percent White]:[Percent Asian]])</f>
        <v>5.9999999999998943E-3</v>
      </c>
      <c r="Z59" s="1">
        <v>407</v>
      </c>
      <c r="AA59" s="1">
        <v>416</v>
      </c>
      <c r="AB59" s="1">
        <v>401</v>
      </c>
      <c r="AC59" s="31">
        <v>0.77400000000000002</v>
      </c>
      <c r="AD59" s="23">
        <f>NYC_SAT_Data[[#This Row],[Average Score (SAT Math)]] + NYC_SAT_Data[[#This Row],[Average Score (SAT Reading)]]</f>
        <v>823</v>
      </c>
      <c r="AE59" s="24">
        <f>NYC_SAT_Data[[#This Row],[Average Score (SAT Math)]] + NYC_SAT_Data[[#This Row],[Average Score (SAT Reading)]] + NYC_SAT_Data[[#This Row],[Average Score (SAT Writing)]]</f>
        <v>1224</v>
      </c>
      <c r="AF59" s="25">
        <f>_xlfn.PERCENTRANK.INC(Z:Z, NYC_SAT_Data[[#This Row],[Average Score (SAT Math)]])</f>
        <v>0.45100000000000001</v>
      </c>
      <c r="AG59" s="26">
        <f>_xlfn.PERCENTRANK.INC(AA:AA, NYC_SAT_Data[[#This Row],[Average Score (SAT Reading)]])</f>
        <v>0.52900000000000003</v>
      </c>
      <c r="AH59" s="26">
        <f>_xlfn.PERCENTRANK.INC(AD:AD, NYC_SAT_Data[[#This Row],[SAT 1600]])</f>
        <v>0.49399999999999999</v>
      </c>
      <c r="AI59" s="27">
        <f>_xlfn.XLOOKUP(10 * ROUND(NYC_SAT_Data[[#This Row],[Average Score (SAT Math)]] / 10, 0), 'SAT Section Percentiles'!$A:$A, 'SAT Section Percentiles'!$D:$D, 0)</f>
        <v>0.17</v>
      </c>
      <c r="AJ59" s="28">
        <f>_xlfn.XLOOKUP(10 * ROUND(NYC_SAT_Data[[#This Row],[Average Score (SAT Reading)]] / 10, 0), 'SAT Section Percentiles'!$A:$A, 'SAT Section Percentiles'!$B:$B, 0)</f>
        <v>0.22</v>
      </c>
      <c r="AK59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59" s="1" t="b">
        <f>IF(RANK(NYC_SAT_Data[[#This Row],[SAT 1600]], AD:AD, 0) &lt;= 50, TRUE, FALSE)</f>
        <v>0</v>
      </c>
      <c r="AM59" s="7" t="b">
        <f>IF(NYC_SAT_Data[[#This Row],[National Sample LOOKUP Total]] &gt; 0.5, TRUE, FALSE)</f>
        <v>0</v>
      </c>
      <c r="AN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0" spans="1:40" x14ac:dyDescent="0.25">
      <c r="A60" s="21" t="s">
        <v>769</v>
      </c>
      <c r="B60" s="21" t="s">
        <v>770</v>
      </c>
      <c r="C60" s="21" t="b">
        <f>IF(ISNUMBER(SEARCH("SCIENCE", UPPER(NYC_SAT_Data[[#This Row],[School Name]]))), TRUE(), FALSE())</f>
        <v>0</v>
      </c>
      <c r="D60" s="21" t="b">
        <f>IF(ISNUMBER(SEARCH("MATH", UPPER(NYC_SAT_Data[[#This Row],[School Name]]))), TRUE(), FALSE())</f>
        <v>0</v>
      </c>
      <c r="E60" s="21" t="b">
        <f>IF(ISNUMBER(SEARCH("ART", UPPER(NYC_SAT_Data[[#This Row],[School Name]]))), TRUE(), FALSE())</f>
        <v>0</v>
      </c>
      <c r="F60" s="21" t="b">
        <f>IF(ISNUMBER(SEARCH("ACADEMY", UPPER(NYC_SAT_Data[[#This Row],[School Name]]))), TRUE(), FALSE())</f>
        <v>0</v>
      </c>
      <c r="G60" s="21" t="s">
        <v>431</v>
      </c>
      <c r="H60" s="21" t="s">
        <v>771</v>
      </c>
      <c r="I60" s="21" t="s">
        <v>772</v>
      </c>
      <c r="J60" s="21" t="s">
        <v>431</v>
      </c>
      <c r="K60" s="21" t="s">
        <v>51</v>
      </c>
      <c r="L60" s="1">
        <v>10456</v>
      </c>
      <c r="M60" s="1">
        <v>40.827759999999998</v>
      </c>
      <c r="N60" s="1">
        <v>-73.900390000000002</v>
      </c>
      <c r="O60" s="21" t="s">
        <v>773</v>
      </c>
      <c r="P60" s="22">
        <v>0.35416666666666669</v>
      </c>
      <c r="Q60" s="22">
        <v>0.63541666666666663</v>
      </c>
      <c r="R60" s="36">
        <f xml:space="preserve"> 24* (NYC_SAT_Data[[#This Row],[End Time]] - NYC_SAT_Data[[#This Row],[Start Time]])</f>
        <v>6.7499999999999982</v>
      </c>
      <c r="S6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0" s="33">
        <v>546</v>
      </c>
      <c r="U60" s="31">
        <v>0</v>
      </c>
      <c r="V60" s="31">
        <v>0.21199999999999999</v>
      </c>
      <c r="W60" s="31">
        <v>0.77100000000000002</v>
      </c>
      <c r="X60" s="31">
        <v>1.7000000000000001E-2</v>
      </c>
      <c r="Y60" s="31">
        <f>1 - SUM(NYC_SAT_Data[[#This Row],[Percent White]:[Percent Asian]])</f>
        <v>0</v>
      </c>
      <c r="Z60" s="1">
        <v>394</v>
      </c>
      <c r="AA60" s="1">
        <v>381</v>
      </c>
      <c r="AB60" s="1">
        <v>363</v>
      </c>
      <c r="AC60" s="31">
        <v>0.81</v>
      </c>
      <c r="AD60" s="23">
        <f>NYC_SAT_Data[[#This Row],[Average Score (SAT Math)]] + NYC_SAT_Data[[#This Row],[Average Score (SAT Reading)]]</f>
        <v>775</v>
      </c>
      <c r="AE60" s="24">
        <f>NYC_SAT_Data[[#This Row],[Average Score (SAT Math)]] + NYC_SAT_Data[[#This Row],[Average Score (SAT Reading)]] + NYC_SAT_Data[[#This Row],[Average Score (SAT Writing)]]</f>
        <v>1138</v>
      </c>
      <c r="AF60" s="25">
        <f>_xlfn.PERCENTRANK.INC(Z:Z, NYC_SAT_Data[[#This Row],[Average Score (SAT Math)]])</f>
        <v>0.33400000000000002</v>
      </c>
      <c r="AG60" s="26">
        <f>_xlfn.PERCENTRANK.INC(AA:AA, NYC_SAT_Data[[#This Row],[Average Score (SAT Reading)]])</f>
        <v>0.18099999999999999</v>
      </c>
      <c r="AH60" s="26">
        <f>_xlfn.PERCENTRANK.INC(AD:AD, NYC_SAT_Data[[#This Row],[SAT 1600]])</f>
        <v>0.25900000000000001</v>
      </c>
      <c r="AI60" s="27">
        <f>_xlfn.XLOOKUP(10 * ROUND(NYC_SAT_Data[[#This Row],[Average Score (SAT Math)]] / 10, 0), 'SAT Section Percentiles'!$A:$A, 'SAT Section Percentiles'!$D:$D, 0)</f>
        <v>0.13</v>
      </c>
      <c r="AJ60" s="28">
        <f>_xlfn.XLOOKUP(10 * ROUND(NYC_SAT_Data[[#This Row],[Average Score (SAT Reading)]] / 10, 0), 'SAT Section Percentiles'!$A:$A, 'SAT Section Percentiles'!$B:$B, 0)</f>
        <v>0.11</v>
      </c>
      <c r="AK60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60" s="1" t="b">
        <f>IF(RANK(NYC_SAT_Data[[#This Row],[SAT 1600]], AD:AD, 0) &lt;= 50, TRUE, FALSE)</f>
        <v>0</v>
      </c>
      <c r="AM60" s="7" t="b">
        <f>IF(NYC_SAT_Data[[#This Row],[National Sample LOOKUP Total]] &gt; 0.5, TRUE, FALSE)</f>
        <v>0</v>
      </c>
      <c r="AN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1" spans="1:40" x14ac:dyDescent="0.25">
      <c r="A61" s="21" t="s">
        <v>599</v>
      </c>
      <c r="B61" s="21" t="s">
        <v>600</v>
      </c>
      <c r="C61" s="21" t="b">
        <f>IF(ISNUMBER(SEARCH("SCIENCE", UPPER(NYC_SAT_Data[[#This Row],[School Name]]))), TRUE(), FALSE())</f>
        <v>0</v>
      </c>
      <c r="D61" s="21" t="b">
        <f>IF(ISNUMBER(SEARCH("MATH", UPPER(NYC_SAT_Data[[#This Row],[School Name]]))), TRUE(), FALSE())</f>
        <v>0</v>
      </c>
      <c r="E61" s="21" t="b">
        <f>IF(ISNUMBER(SEARCH("ART", UPPER(NYC_SAT_Data[[#This Row],[School Name]]))), TRUE(), FALSE())</f>
        <v>0</v>
      </c>
      <c r="F61" s="21" t="b">
        <f>IF(ISNUMBER(SEARCH("ACADEMY", UPPER(NYC_SAT_Data[[#This Row],[School Name]]))), TRUE(), FALSE())</f>
        <v>1</v>
      </c>
      <c r="G61" s="21" t="s">
        <v>431</v>
      </c>
      <c r="H61" s="21" t="s">
        <v>601</v>
      </c>
      <c r="I61" s="21" t="s">
        <v>602</v>
      </c>
      <c r="J61" s="21" t="s">
        <v>431</v>
      </c>
      <c r="K61" s="21" t="s">
        <v>51</v>
      </c>
      <c r="L61" s="1">
        <v>10457</v>
      </c>
      <c r="M61" s="1">
        <v>40.843580000000003</v>
      </c>
      <c r="N61" s="1">
        <v>-73.903220000000005</v>
      </c>
      <c r="O61" s="21" t="s">
        <v>603</v>
      </c>
      <c r="P61" s="22">
        <v>0.33333333333333331</v>
      </c>
      <c r="Q61" s="22">
        <v>0.65555555555555556</v>
      </c>
      <c r="R61" s="36">
        <f xml:space="preserve"> 24* (NYC_SAT_Data[[#This Row],[End Time]] - NYC_SAT_Data[[#This Row],[Start Time]])</f>
        <v>7.7333333333333343</v>
      </c>
      <c r="S6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44min</v>
      </c>
      <c r="T61" s="33">
        <v>686</v>
      </c>
      <c r="U61" s="31">
        <v>6.0000000000000001E-3</v>
      </c>
      <c r="V61" s="31">
        <v>0.35699999999999998</v>
      </c>
      <c r="W61" s="31">
        <v>0.61699999999999999</v>
      </c>
      <c r="X61" s="31">
        <v>4.0000000000000001E-3</v>
      </c>
      <c r="Y61" s="31">
        <f>1 - SUM(NYC_SAT_Data[[#This Row],[Percent White]:[Percent Asian]])</f>
        <v>1.6000000000000014E-2</v>
      </c>
      <c r="Z61" s="1">
        <v>375</v>
      </c>
      <c r="AA61" s="1">
        <v>372</v>
      </c>
      <c r="AB61" s="1">
        <v>374</v>
      </c>
      <c r="AC61" s="31">
        <v>0.49099999999999999</v>
      </c>
      <c r="AD61" s="23">
        <f>NYC_SAT_Data[[#This Row],[Average Score (SAT Math)]] + NYC_SAT_Data[[#This Row],[Average Score (SAT Reading)]]</f>
        <v>747</v>
      </c>
      <c r="AE61" s="24">
        <f>NYC_SAT_Data[[#This Row],[Average Score (SAT Math)]] + NYC_SAT_Data[[#This Row],[Average Score (SAT Reading)]] + NYC_SAT_Data[[#This Row],[Average Score (SAT Writing)]]</f>
        <v>1121</v>
      </c>
      <c r="AF61" s="25">
        <f>_xlfn.PERCENTRANK.INC(Z:Z, NYC_SAT_Data[[#This Row],[Average Score (SAT Math)]])</f>
        <v>0.13300000000000001</v>
      </c>
      <c r="AG61" s="26">
        <f>_xlfn.PERCENTRANK.INC(AA:AA, NYC_SAT_Data[[#This Row],[Average Score (SAT Reading)]])</f>
        <v>0.106</v>
      </c>
      <c r="AH61" s="26">
        <f>_xlfn.PERCENTRANK.INC(AD:AD, NYC_SAT_Data[[#This Row],[SAT 1600]])</f>
        <v>0.106</v>
      </c>
      <c r="AI61" s="27">
        <f>_xlfn.XLOOKUP(10 * ROUND(NYC_SAT_Data[[#This Row],[Average Score (SAT Math)]] / 10, 0), 'SAT Section Percentiles'!$A:$A, 'SAT Section Percentiles'!$D:$D, 0)</f>
        <v>0.1</v>
      </c>
      <c r="AJ61" s="28">
        <f>_xlfn.XLOOKUP(10 * ROUND(NYC_SAT_Data[[#This Row],[Average Score (SAT Reading)]] / 10, 0), 'SAT Section Percentiles'!$A:$A, 'SAT Section Percentiles'!$B:$B, 0)</f>
        <v>0.09</v>
      </c>
      <c r="AK61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61" s="1" t="b">
        <f>IF(RANK(NYC_SAT_Data[[#This Row],[SAT 1600]], AD:AD, 0) &lt;= 50, TRUE, FALSE)</f>
        <v>0</v>
      </c>
      <c r="AM61" s="7" t="b">
        <f>IF(NYC_SAT_Data[[#This Row],[National Sample LOOKUP Total]] &gt; 0.5, TRUE, FALSE)</f>
        <v>0</v>
      </c>
      <c r="AN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2" spans="1:40" x14ac:dyDescent="0.25">
      <c r="A62" s="21" t="s">
        <v>460</v>
      </c>
      <c r="B62" s="21" t="s">
        <v>461</v>
      </c>
      <c r="C62" s="21" t="b">
        <f>IF(ISNUMBER(SEARCH("SCIENCE", UPPER(NYC_SAT_Data[[#This Row],[School Name]]))), TRUE(), FALSE())</f>
        <v>0</v>
      </c>
      <c r="D62" s="21" t="b">
        <f>IF(ISNUMBER(SEARCH("MATH", UPPER(NYC_SAT_Data[[#This Row],[School Name]]))), TRUE(), FALSE())</f>
        <v>0</v>
      </c>
      <c r="E62" s="21" t="b">
        <f>IF(ISNUMBER(SEARCH("ART", UPPER(NYC_SAT_Data[[#This Row],[School Name]]))), TRUE(), FALSE())</f>
        <v>0</v>
      </c>
      <c r="F62" s="21" t="b">
        <f>IF(ISNUMBER(SEARCH("ACADEMY", UPPER(NYC_SAT_Data[[#This Row],[School Name]]))), TRUE(), FALSE())</f>
        <v>1</v>
      </c>
      <c r="G62" s="21" t="s">
        <v>431</v>
      </c>
      <c r="H62" s="21" t="s">
        <v>462</v>
      </c>
      <c r="I62" s="21" t="s">
        <v>463</v>
      </c>
      <c r="J62" s="21" t="s">
        <v>431</v>
      </c>
      <c r="K62" s="21" t="s">
        <v>51</v>
      </c>
      <c r="L62" s="1">
        <v>10451</v>
      </c>
      <c r="M62" s="1">
        <v>40.822780000000002</v>
      </c>
      <c r="N62" s="1">
        <v>-73.923519999999996</v>
      </c>
      <c r="O62" s="21" t="s">
        <v>464</v>
      </c>
      <c r="P62" s="22">
        <v>0.35416666666666669</v>
      </c>
      <c r="Q62" s="22">
        <v>0.63541666666666663</v>
      </c>
      <c r="R62" s="36">
        <f xml:space="preserve"> 24* (NYC_SAT_Data[[#This Row],[End Time]] - NYC_SAT_Data[[#This Row],[Start Time]])</f>
        <v>6.7499999999999982</v>
      </c>
      <c r="S6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2" s="33">
        <v>495</v>
      </c>
      <c r="U62" s="31">
        <v>8.0000000000000002E-3</v>
      </c>
      <c r="V62" s="31">
        <v>0.32300000000000001</v>
      </c>
      <c r="W62" s="31">
        <v>0.63400000000000001</v>
      </c>
      <c r="X62" s="31">
        <v>2.1999999999999999E-2</v>
      </c>
      <c r="Y62" s="31">
        <f>1 - SUM(NYC_SAT_Data[[#This Row],[Percent White]:[Percent Asian]])</f>
        <v>1.2999999999999901E-2</v>
      </c>
      <c r="Z62" s="1">
        <v>384</v>
      </c>
      <c r="AA62" s="1">
        <v>355</v>
      </c>
      <c r="AB62" s="1">
        <v>361</v>
      </c>
      <c r="AC62" s="31">
        <v>0.61299999999999999</v>
      </c>
      <c r="AD62" s="23">
        <f>NYC_SAT_Data[[#This Row],[Average Score (SAT Math)]] + NYC_SAT_Data[[#This Row],[Average Score (SAT Reading)]]</f>
        <v>739</v>
      </c>
      <c r="AE62" s="24">
        <f>NYC_SAT_Data[[#This Row],[Average Score (SAT Math)]] + NYC_SAT_Data[[#This Row],[Average Score (SAT Reading)]] + NYC_SAT_Data[[#This Row],[Average Score (SAT Writing)]]</f>
        <v>1100</v>
      </c>
      <c r="AF62" s="25">
        <f>_xlfn.PERCENTRANK.INC(Z:Z, NYC_SAT_Data[[#This Row],[Average Score (SAT Math)]])</f>
        <v>0.22700000000000001</v>
      </c>
      <c r="AG62" s="26">
        <f>_xlfn.PERCENTRANK.INC(AA:AA, NYC_SAT_Data[[#This Row],[Average Score (SAT Reading)]])</f>
        <v>0.05</v>
      </c>
      <c r="AH62" s="26">
        <f>_xlfn.PERCENTRANK.INC(AD:AD, NYC_SAT_Data[[#This Row],[SAT 1600]])</f>
        <v>0.09</v>
      </c>
      <c r="AI62" s="27">
        <f>_xlfn.XLOOKUP(10 * ROUND(NYC_SAT_Data[[#This Row],[Average Score (SAT Math)]] / 10, 0), 'SAT Section Percentiles'!$A:$A, 'SAT Section Percentiles'!$D:$D, 0)</f>
        <v>0.1</v>
      </c>
      <c r="AJ62" s="28">
        <f>_xlfn.XLOOKUP(10 * ROUND(NYC_SAT_Data[[#This Row],[Average Score (SAT Reading)]] / 10, 0), 'SAT Section Percentiles'!$A:$A, 'SAT Section Percentiles'!$B:$B, 0)</f>
        <v>7.0000000000000007E-2</v>
      </c>
      <c r="AK62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62" s="1" t="b">
        <f>IF(RANK(NYC_SAT_Data[[#This Row],[SAT 1600]], AD:AD, 0) &lt;= 50, TRUE, FALSE)</f>
        <v>0</v>
      </c>
      <c r="AM62" s="7" t="b">
        <f>IF(NYC_SAT_Data[[#This Row],[National Sample LOOKUP Total]] &gt; 0.5, TRUE, FALSE)</f>
        <v>0</v>
      </c>
      <c r="AN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3" spans="1:40" x14ac:dyDescent="0.25">
      <c r="A63" s="21" t="s">
        <v>589</v>
      </c>
      <c r="B63" s="21" t="s">
        <v>590</v>
      </c>
      <c r="C63" s="21" t="b">
        <f>IF(ISNUMBER(SEARCH("SCIENCE", UPPER(NYC_SAT_Data[[#This Row],[School Name]]))), TRUE(), FALSE())</f>
        <v>0</v>
      </c>
      <c r="D63" s="21" t="b">
        <f>IF(ISNUMBER(SEARCH("MATH", UPPER(NYC_SAT_Data[[#This Row],[School Name]]))), TRUE(), FALSE())</f>
        <v>0</v>
      </c>
      <c r="E63" s="21" t="b">
        <f>IF(ISNUMBER(SEARCH("ART", UPPER(NYC_SAT_Data[[#This Row],[School Name]]))), TRUE(), FALSE())</f>
        <v>0</v>
      </c>
      <c r="F63" s="21" t="b">
        <f>IF(ISNUMBER(SEARCH("ACADEMY", UPPER(NYC_SAT_Data[[#This Row],[School Name]]))), TRUE(), FALSE())</f>
        <v>0</v>
      </c>
      <c r="G63" s="21" t="s">
        <v>431</v>
      </c>
      <c r="H63" s="21" t="s">
        <v>591</v>
      </c>
      <c r="I63" s="21" t="s">
        <v>592</v>
      </c>
      <c r="J63" s="21" t="s">
        <v>431</v>
      </c>
      <c r="K63" s="21" t="s">
        <v>51</v>
      </c>
      <c r="L63" s="1">
        <v>10451</v>
      </c>
      <c r="M63" s="1">
        <v>40.827590000000001</v>
      </c>
      <c r="N63" s="1">
        <v>-73.918670000000006</v>
      </c>
      <c r="O63" s="21" t="s">
        <v>593</v>
      </c>
      <c r="P63" s="22">
        <v>0.34375</v>
      </c>
      <c r="Q63" s="22">
        <v>0.625</v>
      </c>
      <c r="R63" s="36">
        <f xml:space="preserve"> 24* (NYC_SAT_Data[[#This Row],[End Time]] - NYC_SAT_Data[[#This Row],[Start Time]])</f>
        <v>6.75</v>
      </c>
      <c r="S6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3" s="33">
        <v>778</v>
      </c>
      <c r="U63" s="31">
        <v>0.01</v>
      </c>
      <c r="V63" s="31">
        <v>0.23100000000000001</v>
      </c>
      <c r="W63" s="31">
        <v>0.72</v>
      </c>
      <c r="X63" s="31">
        <v>2.1999999999999999E-2</v>
      </c>
      <c r="Y63" s="31">
        <f>1 - SUM(NYC_SAT_Data[[#This Row],[Percent White]:[Percent Asian]])</f>
        <v>1.7000000000000015E-2</v>
      </c>
      <c r="Z63" s="1">
        <v>403</v>
      </c>
      <c r="AA63" s="1">
        <v>409</v>
      </c>
      <c r="AB63" s="1">
        <v>415</v>
      </c>
      <c r="AC63" s="31">
        <v>0.63800000000000001</v>
      </c>
      <c r="AD63" s="23">
        <f>NYC_SAT_Data[[#This Row],[Average Score (SAT Math)]] + NYC_SAT_Data[[#This Row],[Average Score (SAT Reading)]]</f>
        <v>812</v>
      </c>
      <c r="AE63" s="24">
        <f>NYC_SAT_Data[[#This Row],[Average Score (SAT Math)]] + NYC_SAT_Data[[#This Row],[Average Score (SAT Reading)]] + NYC_SAT_Data[[#This Row],[Average Score (SAT Writing)]]</f>
        <v>1227</v>
      </c>
      <c r="AF63" s="25">
        <f>_xlfn.PERCENTRANK.INC(Z:Z, NYC_SAT_Data[[#This Row],[Average Score (SAT Math)]])</f>
        <v>0.42699999999999999</v>
      </c>
      <c r="AG63" s="26">
        <f>_xlfn.PERCENTRANK.INC(AA:AA, NYC_SAT_Data[[#This Row],[Average Score (SAT Reading)]])</f>
        <v>0.46200000000000002</v>
      </c>
      <c r="AH63" s="26">
        <f>_xlfn.PERCENTRANK.INC(AD:AD, NYC_SAT_Data[[#This Row],[SAT 1600]])</f>
        <v>0.45100000000000001</v>
      </c>
      <c r="AI63" s="27">
        <f>_xlfn.XLOOKUP(10 * ROUND(NYC_SAT_Data[[#This Row],[Average Score (SAT Math)]] / 10, 0), 'SAT Section Percentiles'!$A:$A, 'SAT Section Percentiles'!$D:$D, 0)</f>
        <v>0.15</v>
      </c>
      <c r="AJ63" s="28">
        <f>_xlfn.XLOOKUP(10 * ROUND(NYC_SAT_Data[[#This Row],[Average Score (SAT Reading)]] / 10, 0), 'SAT Section Percentiles'!$A:$A, 'SAT Section Percentiles'!$B:$B, 0)</f>
        <v>0.19</v>
      </c>
      <c r="AK63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63" s="1" t="b">
        <f>IF(RANK(NYC_SAT_Data[[#This Row],[SAT 1600]], AD:AD, 0) &lt;= 50, TRUE, FALSE)</f>
        <v>0</v>
      </c>
      <c r="AM63" s="7" t="b">
        <f>IF(NYC_SAT_Data[[#This Row],[National Sample LOOKUP Total]] &gt; 0.5, TRUE, FALSE)</f>
        <v>0</v>
      </c>
      <c r="AN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4" spans="1:40" x14ac:dyDescent="0.25">
      <c r="A64" s="21" t="s">
        <v>637</v>
      </c>
      <c r="B64" s="21" t="s">
        <v>638</v>
      </c>
      <c r="C64" s="21" t="b">
        <f>IF(ISNUMBER(SEARCH("SCIENCE", UPPER(NYC_SAT_Data[[#This Row],[School Name]]))), TRUE(), FALSE())</f>
        <v>0</v>
      </c>
      <c r="D64" s="21" t="b">
        <f>IF(ISNUMBER(SEARCH("MATH", UPPER(NYC_SAT_Data[[#This Row],[School Name]]))), TRUE(), FALSE())</f>
        <v>0</v>
      </c>
      <c r="E64" s="21" t="b">
        <f>IF(ISNUMBER(SEARCH("ART", UPPER(NYC_SAT_Data[[#This Row],[School Name]]))), TRUE(), FALSE())</f>
        <v>0</v>
      </c>
      <c r="F64" s="21" t="b">
        <f>IF(ISNUMBER(SEARCH("ACADEMY", UPPER(NYC_SAT_Data[[#This Row],[School Name]]))), TRUE(), FALSE())</f>
        <v>0</v>
      </c>
      <c r="G64" s="21" t="s">
        <v>431</v>
      </c>
      <c r="H64" s="21" t="s">
        <v>614</v>
      </c>
      <c r="I64" s="21" t="s">
        <v>615</v>
      </c>
      <c r="J64" s="21" t="s">
        <v>431</v>
      </c>
      <c r="K64" s="21" t="s">
        <v>51</v>
      </c>
      <c r="L64" s="1">
        <v>10463</v>
      </c>
      <c r="M64" s="1">
        <v>40.877049999999997</v>
      </c>
      <c r="N64" s="1">
        <v>-73.91234</v>
      </c>
      <c r="O64" s="21" t="s">
        <v>639</v>
      </c>
      <c r="P64" s="22">
        <v>0.33333333333333331</v>
      </c>
      <c r="Q64" s="22">
        <v>0.61458333333333337</v>
      </c>
      <c r="R64" s="36">
        <f xml:space="preserve"> 24* (NYC_SAT_Data[[#This Row],[End Time]] - NYC_SAT_Data[[#This Row],[Start Time]])</f>
        <v>6.7500000000000018</v>
      </c>
      <c r="S6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4" s="33">
        <v>426</v>
      </c>
      <c r="U64" s="31">
        <v>2.5999999999999999E-2</v>
      </c>
      <c r="V64" s="31">
        <v>0.30299999999999999</v>
      </c>
      <c r="W64" s="31">
        <v>0.64800000000000002</v>
      </c>
      <c r="X64" s="31">
        <v>2.1000000000000001E-2</v>
      </c>
      <c r="Y64" s="31">
        <f>1 - SUM(NYC_SAT_Data[[#This Row],[Percent White]:[Percent Asian]])</f>
        <v>1.9999999999998908E-3</v>
      </c>
      <c r="Z64" s="1">
        <v>384</v>
      </c>
      <c r="AA64" s="1">
        <v>394</v>
      </c>
      <c r="AB64" s="1">
        <v>366</v>
      </c>
      <c r="AC64" s="31">
        <v>0.48299999999999998</v>
      </c>
      <c r="AD64" s="23">
        <f>NYC_SAT_Data[[#This Row],[Average Score (SAT Math)]] + NYC_SAT_Data[[#This Row],[Average Score (SAT Reading)]]</f>
        <v>778</v>
      </c>
      <c r="AE64" s="24">
        <f>NYC_SAT_Data[[#This Row],[Average Score (SAT Math)]] + NYC_SAT_Data[[#This Row],[Average Score (SAT Reading)]] + NYC_SAT_Data[[#This Row],[Average Score (SAT Writing)]]</f>
        <v>1144</v>
      </c>
      <c r="AF64" s="25">
        <f>_xlfn.PERCENTRANK.INC(Z:Z, NYC_SAT_Data[[#This Row],[Average Score (SAT Math)]])</f>
        <v>0.22700000000000001</v>
      </c>
      <c r="AG64" s="26">
        <f>_xlfn.PERCENTRANK.INC(AA:AA, NYC_SAT_Data[[#This Row],[Average Score (SAT Reading)]])</f>
        <v>0.307</v>
      </c>
      <c r="AH64" s="26">
        <f>_xlfn.PERCENTRANK.INC(AD:AD, NYC_SAT_Data[[#This Row],[SAT 1600]])</f>
        <v>0.28299999999999997</v>
      </c>
      <c r="AI64" s="27">
        <f>_xlfn.XLOOKUP(10 * ROUND(NYC_SAT_Data[[#This Row],[Average Score (SAT Math)]] / 10, 0), 'SAT Section Percentiles'!$A:$A, 'SAT Section Percentiles'!$D:$D, 0)</f>
        <v>0.1</v>
      </c>
      <c r="AJ64" s="28">
        <f>_xlfn.XLOOKUP(10 * ROUND(NYC_SAT_Data[[#This Row],[Average Score (SAT Reading)]] / 10, 0), 'SAT Section Percentiles'!$A:$A, 'SAT Section Percentiles'!$B:$B, 0)</f>
        <v>0.13</v>
      </c>
      <c r="AK64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64" s="1" t="b">
        <f>IF(RANK(NYC_SAT_Data[[#This Row],[SAT 1600]], AD:AD, 0) &lt;= 50, TRUE, FALSE)</f>
        <v>0</v>
      </c>
      <c r="AM64" s="7" t="b">
        <f>IF(NYC_SAT_Data[[#This Row],[National Sample LOOKUP Total]] &gt; 0.5, TRUE, FALSE)</f>
        <v>0</v>
      </c>
      <c r="AN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5" spans="1:40" x14ac:dyDescent="0.25">
      <c r="A65" s="21" t="s">
        <v>482</v>
      </c>
      <c r="B65" s="21" t="s">
        <v>483</v>
      </c>
      <c r="C65" s="21" t="b">
        <f>IF(ISNUMBER(SEARCH("SCIENCE", UPPER(NYC_SAT_Data[[#This Row],[School Name]]))), TRUE(), FALSE())</f>
        <v>0</v>
      </c>
      <c r="D65" s="21" t="b">
        <f>IF(ISNUMBER(SEARCH("MATH", UPPER(NYC_SAT_Data[[#This Row],[School Name]]))), TRUE(), FALSE())</f>
        <v>0</v>
      </c>
      <c r="E65" s="21" t="b">
        <f>IF(ISNUMBER(SEARCH("ART", UPPER(NYC_SAT_Data[[#This Row],[School Name]]))), TRUE(), FALSE())</f>
        <v>1</v>
      </c>
      <c r="F65" s="21" t="b">
        <f>IF(ISNUMBER(SEARCH("ACADEMY", UPPER(NYC_SAT_Data[[#This Row],[School Name]]))), TRUE(), FALSE())</f>
        <v>0</v>
      </c>
      <c r="G65" s="21" t="s">
        <v>431</v>
      </c>
      <c r="H65" s="21" t="s">
        <v>484</v>
      </c>
      <c r="I65" s="21" t="s">
        <v>485</v>
      </c>
      <c r="J65" s="21" t="s">
        <v>431</v>
      </c>
      <c r="K65" s="21" t="s">
        <v>51</v>
      </c>
      <c r="L65" s="1">
        <v>10459</v>
      </c>
      <c r="M65" s="1">
        <v>40.820619999999998</v>
      </c>
      <c r="N65" s="1">
        <v>-73.893069999999994</v>
      </c>
      <c r="O65" s="21" t="s">
        <v>486</v>
      </c>
      <c r="P65" s="22">
        <v>0.34722222222222221</v>
      </c>
      <c r="Q65" s="22">
        <v>0.63888888888888884</v>
      </c>
      <c r="R65" s="36">
        <f xml:space="preserve"> 24* (NYC_SAT_Data[[#This Row],[End Time]] - NYC_SAT_Data[[#This Row],[Start Time]])</f>
        <v>6.9999999999999991</v>
      </c>
      <c r="S6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65" s="33">
        <v>565</v>
      </c>
      <c r="U65" s="31">
        <v>6.0000000000000001E-3</v>
      </c>
      <c r="V65" s="31">
        <v>0.20300000000000001</v>
      </c>
      <c r="W65" s="31">
        <v>0.76900000000000002</v>
      </c>
      <c r="X65" s="31">
        <v>1.2E-2</v>
      </c>
      <c r="Y65" s="31">
        <f>1 - SUM(NYC_SAT_Data[[#This Row],[Percent White]:[Percent Asian]])</f>
        <v>1.0000000000000009E-2</v>
      </c>
      <c r="Z65" s="1">
        <v>417</v>
      </c>
      <c r="AA65" s="1">
        <v>412</v>
      </c>
      <c r="AB65" s="1">
        <v>403</v>
      </c>
      <c r="AC65" s="31">
        <v>0.71599999999999997</v>
      </c>
      <c r="AD65" s="23">
        <f>NYC_SAT_Data[[#This Row],[Average Score (SAT Math)]] + NYC_SAT_Data[[#This Row],[Average Score (SAT Reading)]]</f>
        <v>829</v>
      </c>
      <c r="AE65" s="24">
        <f>NYC_SAT_Data[[#This Row],[Average Score (SAT Math)]] + NYC_SAT_Data[[#This Row],[Average Score (SAT Reading)]] + NYC_SAT_Data[[#This Row],[Average Score (SAT Writing)]]</f>
        <v>1232</v>
      </c>
      <c r="AF65" s="25">
        <f>_xlfn.PERCENTRANK.INC(Z:Z, NYC_SAT_Data[[#This Row],[Average Score (SAT Math)]])</f>
        <v>0.51800000000000002</v>
      </c>
      <c r="AG65" s="26">
        <f>_xlfn.PERCENTRANK.INC(AA:AA, NYC_SAT_Data[[#This Row],[Average Score (SAT Reading)]])</f>
        <v>0.497</v>
      </c>
      <c r="AH65" s="26">
        <f>_xlfn.PERCENTRANK.INC(AD:AD, NYC_SAT_Data[[#This Row],[SAT 1600]])</f>
        <v>0.51800000000000002</v>
      </c>
      <c r="AI65" s="27">
        <f>_xlfn.XLOOKUP(10 * ROUND(NYC_SAT_Data[[#This Row],[Average Score (SAT Math)]] / 10, 0), 'SAT Section Percentiles'!$A:$A, 'SAT Section Percentiles'!$D:$D, 0)</f>
        <v>0.2</v>
      </c>
      <c r="AJ65" s="28">
        <f>_xlfn.XLOOKUP(10 * ROUND(NYC_SAT_Data[[#This Row],[Average Score (SAT Reading)]] / 10, 0), 'SAT Section Percentiles'!$A:$A, 'SAT Section Percentiles'!$B:$B, 0)</f>
        <v>0.19</v>
      </c>
      <c r="AK65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65" s="1" t="b">
        <f>IF(RANK(NYC_SAT_Data[[#This Row],[SAT 1600]], AD:AD, 0) &lt;= 50, TRUE, FALSE)</f>
        <v>0</v>
      </c>
      <c r="AM65" s="7" t="b">
        <f>IF(NYC_SAT_Data[[#This Row],[National Sample LOOKUP Total]] &gt; 0.5, TRUE, FALSE)</f>
        <v>0</v>
      </c>
      <c r="AN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6" spans="1:40" x14ac:dyDescent="0.25">
      <c r="A66" s="21" t="s">
        <v>682</v>
      </c>
      <c r="B66" s="21" t="s">
        <v>683</v>
      </c>
      <c r="C66" s="21" t="b">
        <f>IF(ISNUMBER(SEARCH("SCIENCE", UPPER(NYC_SAT_Data[[#This Row],[School Name]]))), TRUE(), FALSE())</f>
        <v>0</v>
      </c>
      <c r="D66" s="21" t="b">
        <f>IF(ISNUMBER(SEARCH("MATH", UPPER(NYC_SAT_Data[[#This Row],[School Name]]))), TRUE(), FALSE())</f>
        <v>0</v>
      </c>
      <c r="E66" s="21" t="b">
        <f>IF(ISNUMBER(SEARCH("ART", UPPER(NYC_SAT_Data[[#This Row],[School Name]]))), TRUE(), FALSE())</f>
        <v>0</v>
      </c>
      <c r="F66" s="21" t="b">
        <f>IF(ISNUMBER(SEARCH("ACADEMY", UPPER(NYC_SAT_Data[[#This Row],[School Name]]))), TRUE(), FALSE())</f>
        <v>0</v>
      </c>
      <c r="G66" s="21" t="s">
        <v>431</v>
      </c>
      <c r="H66" s="21" t="s">
        <v>614</v>
      </c>
      <c r="I66" s="21" t="s">
        <v>615</v>
      </c>
      <c r="J66" s="21" t="s">
        <v>431</v>
      </c>
      <c r="K66" s="21" t="s">
        <v>51</v>
      </c>
      <c r="L66" s="1">
        <v>10463</v>
      </c>
      <c r="M66" s="1">
        <v>40.877049999999997</v>
      </c>
      <c r="N66" s="1">
        <v>-73.91234</v>
      </c>
      <c r="O66" s="21" t="s">
        <v>684</v>
      </c>
      <c r="P66" s="22">
        <v>0.3611111111111111</v>
      </c>
      <c r="Q66" s="22">
        <v>0.66666666666666663</v>
      </c>
      <c r="R66" s="36">
        <f xml:space="preserve"> 24* (NYC_SAT_Data[[#This Row],[End Time]] - NYC_SAT_Data[[#This Row],[Start Time]])</f>
        <v>7.3333333333333321</v>
      </c>
      <c r="S6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66" s="33">
        <v>428</v>
      </c>
      <c r="U66" s="31">
        <v>1.6E-2</v>
      </c>
      <c r="V66" s="31">
        <v>0.30099999999999999</v>
      </c>
      <c r="W66" s="31">
        <v>0.67100000000000004</v>
      </c>
      <c r="X66" s="31">
        <v>5.0000000000000001E-3</v>
      </c>
      <c r="Y66" s="31">
        <f>1 - SUM(NYC_SAT_Data[[#This Row],[Percent White]:[Percent Asian]])</f>
        <v>7.0000000000000062E-3</v>
      </c>
      <c r="Z66" s="1">
        <v>382</v>
      </c>
      <c r="AA66" s="1">
        <v>384</v>
      </c>
      <c r="AB66" s="1">
        <v>390</v>
      </c>
      <c r="AC66" s="31">
        <v>0.66700000000000004</v>
      </c>
      <c r="AD66" s="23">
        <f>NYC_SAT_Data[[#This Row],[Average Score (SAT Math)]] + NYC_SAT_Data[[#This Row],[Average Score (SAT Reading)]]</f>
        <v>766</v>
      </c>
      <c r="AE66" s="24">
        <f>NYC_SAT_Data[[#This Row],[Average Score (SAT Math)]] + NYC_SAT_Data[[#This Row],[Average Score (SAT Reading)]] + NYC_SAT_Data[[#This Row],[Average Score (SAT Writing)]]</f>
        <v>1156</v>
      </c>
      <c r="AF66" s="25">
        <f>_xlfn.PERCENTRANK.INC(Z:Z, NYC_SAT_Data[[#This Row],[Average Score (SAT Math)]])</f>
        <v>0.20799999999999999</v>
      </c>
      <c r="AG66" s="26">
        <f>_xlfn.PERCENTRANK.INC(AA:AA, NYC_SAT_Data[[#This Row],[Average Score (SAT Reading)]])</f>
        <v>0.21299999999999999</v>
      </c>
      <c r="AH66" s="26">
        <f>_xlfn.PERCENTRANK.INC(AD:AD, NYC_SAT_Data[[#This Row],[SAT 1600]])</f>
        <v>0.19700000000000001</v>
      </c>
      <c r="AI66" s="27">
        <f>_xlfn.XLOOKUP(10 * ROUND(NYC_SAT_Data[[#This Row],[Average Score (SAT Math)]] / 10, 0), 'SAT Section Percentiles'!$A:$A, 'SAT Section Percentiles'!$D:$D, 0)</f>
        <v>0.1</v>
      </c>
      <c r="AJ66" s="28">
        <f>_xlfn.XLOOKUP(10 * ROUND(NYC_SAT_Data[[#This Row],[Average Score (SAT Reading)]] / 10, 0), 'SAT Section Percentiles'!$A:$A, 'SAT Section Percentiles'!$B:$B, 0)</f>
        <v>0.11</v>
      </c>
      <c r="AK66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66" s="1" t="b">
        <f>IF(RANK(NYC_SAT_Data[[#This Row],[SAT 1600]], AD:AD, 0) &lt;= 50, TRUE, FALSE)</f>
        <v>0</v>
      </c>
      <c r="AM66" s="7" t="b">
        <f>IF(NYC_SAT_Data[[#This Row],[National Sample LOOKUP Total]] &gt; 0.5, TRUE, FALSE)</f>
        <v>0</v>
      </c>
      <c r="AN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7" spans="1:40" x14ac:dyDescent="0.25">
      <c r="A67" s="21" t="s">
        <v>733</v>
      </c>
      <c r="B67" s="21" t="s">
        <v>734</v>
      </c>
      <c r="C67" s="21" t="b">
        <f>IF(ISNUMBER(SEARCH("SCIENCE", UPPER(NYC_SAT_Data[[#This Row],[School Name]]))), TRUE(), FALSE())</f>
        <v>0</v>
      </c>
      <c r="D67" s="21" t="b">
        <f>IF(ISNUMBER(SEARCH("MATH", UPPER(NYC_SAT_Data[[#This Row],[School Name]]))), TRUE(), FALSE())</f>
        <v>0</v>
      </c>
      <c r="E67" s="21" t="b">
        <f>IF(ISNUMBER(SEARCH("ART", UPPER(NYC_SAT_Data[[#This Row],[School Name]]))), TRUE(), FALSE())</f>
        <v>0</v>
      </c>
      <c r="F67" s="21" t="b">
        <f>IF(ISNUMBER(SEARCH("ACADEMY", UPPER(NYC_SAT_Data[[#This Row],[School Name]]))), TRUE(), FALSE())</f>
        <v>0</v>
      </c>
      <c r="G67" s="21" t="s">
        <v>431</v>
      </c>
      <c r="H67" s="21" t="s">
        <v>716</v>
      </c>
      <c r="I67" s="21" t="s">
        <v>717</v>
      </c>
      <c r="J67" s="21" t="s">
        <v>431</v>
      </c>
      <c r="K67" s="21" t="s">
        <v>51</v>
      </c>
      <c r="L67" s="1">
        <v>10469</v>
      </c>
      <c r="M67" s="1">
        <v>40.859699999999997</v>
      </c>
      <c r="N67" s="1">
        <v>-73.860740000000007</v>
      </c>
      <c r="O67" s="21" t="s">
        <v>735</v>
      </c>
      <c r="P67" s="22">
        <v>0.35069444444444442</v>
      </c>
      <c r="Q67" s="22">
        <v>0.66319444444444442</v>
      </c>
      <c r="R67" s="36">
        <f xml:space="preserve"> 24* (NYC_SAT_Data[[#This Row],[End Time]] - NYC_SAT_Data[[#This Row],[Start Time]])</f>
        <v>7.5</v>
      </c>
      <c r="S6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67" s="33">
        <v>427</v>
      </c>
      <c r="U67" s="31">
        <v>9.4E-2</v>
      </c>
      <c r="V67" s="31">
        <v>0.28799999999999998</v>
      </c>
      <c r="W67" s="31">
        <v>0.57099999999999995</v>
      </c>
      <c r="X67" s="31">
        <v>0.03</v>
      </c>
      <c r="Y67" s="31">
        <f>1 - SUM(NYC_SAT_Data[[#This Row],[Percent White]:[Percent Asian]])</f>
        <v>1.7000000000000015E-2</v>
      </c>
      <c r="Z67" s="1">
        <v>418</v>
      </c>
      <c r="AA67" s="1">
        <v>432</v>
      </c>
      <c r="AB67" s="1">
        <v>436</v>
      </c>
      <c r="AC67" s="31">
        <v>0.72499999999999998</v>
      </c>
      <c r="AD67" s="23">
        <f>NYC_SAT_Data[[#This Row],[Average Score (SAT Math)]] + NYC_SAT_Data[[#This Row],[Average Score (SAT Reading)]]</f>
        <v>850</v>
      </c>
      <c r="AE67" s="24">
        <f>NYC_SAT_Data[[#This Row],[Average Score (SAT Math)]] + NYC_SAT_Data[[#This Row],[Average Score (SAT Reading)]] + NYC_SAT_Data[[#This Row],[Average Score (SAT Writing)]]</f>
        <v>1286</v>
      </c>
      <c r="AF67" s="25">
        <f>_xlfn.PERCENTRANK.INC(Z:Z, NYC_SAT_Data[[#This Row],[Average Score (SAT Math)]])</f>
        <v>0.52900000000000003</v>
      </c>
      <c r="AG67" s="26">
        <f>_xlfn.PERCENTRANK.INC(AA:AA, NYC_SAT_Data[[#This Row],[Average Score (SAT Reading)]])</f>
        <v>0.67600000000000005</v>
      </c>
      <c r="AH67" s="26">
        <f>_xlfn.PERCENTRANK.INC(AD:AD, NYC_SAT_Data[[#This Row],[SAT 1600]])</f>
        <v>0.60599999999999998</v>
      </c>
      <c r="AI67" s="27">
        <f>_xlfn.XLOOKUP(10 * ROUND(NYC_SAT_Data[[#This Row],[Average Score (SAT Math)]] / 10, 0), 'SAT Section Percentiles'!$A:$A, 'SAT Section Percentiles'!$D:$D, 0)</f>
        <v>0.2</v>
      </c>
      <c r="AJ67" s="28">
        <f>_xlfn.XLOOKUP(10 * ROUND(NYC_SAT_Data[[#This Row],[Average Score (SAT Reading)]] / 10, 0), 'SAT Section Percentiles'!$A:$A, 'SAT Section Percentiles'!$B:$B, 0)</f>
        <v>0.24</v>
      </c>
      <c r="AK67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67" s="1" t="b">
        <f>IF(RANK(NYC_SAT_Data[[#This Row],[SAT 1600]], AD:AD, 0) &lt;= 50, TRUE, FALSE)</f>
        <v>0</v>
      </c>
      <c r="AM67" s="7" t="b">
        <f>IF(NYC_SAT_Data[[#This Row],[National Sample LOOKUP Total]] &gt; 0.5, TRUE, FALSE)</f>
        <v>0</v>
      </c>
      <c r="AN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8" spans="1:40" x14ac:dyDescent="0.25">
      <c r="A68" s="21" t="s">
        <v>742</v>
      </c>
      <c r="B68" s="21" t="s">
        <v>743</v>
      </c>
      <c r="C68" s="21" t="b">
        <f>IF(ISNUMBER(SEARCH("SCIENCE", UPPER(NYC_SAT_Data[[#This Row],[School Name]]))), TRUE(), FALSE())</f>
        <v>0</v>
      </c>
      <c r="D68" s="21" t="b">
        <f>IF(ISNUMBER(SEARCH("MATH", UPPER(NYC_SAT_Data[[#This Row],[School Name]]))), TRUE(), FALSE())</f>
        <v>0</v>
      </c>
      <c r="E68" s="21" t="b">
        <f>IF(ISNUMBER(SEARCH("ART", UPPER(NYC_SAT_Data[[#This Row],[School Name]]))), TRUE(), FALSE())</f>
        <v>0</v>
      </c>
      <c r="F68" s="21" t="b">
        <f>IF(ISNUMBER(SEARCH("ACADEMY", UPPER(NYC_SAT_Data[[#This Row],[School Name]]))), TRUE(), FALSE())</f>
        <v>1</v>
      </c>
      <c r="G68" s="21" t="s">
        <v>431</v>
      </c>
      <c r="H68" s="21" t="s">
        <v>708</v>
      </c>
      <c r="I68" s="21" t="s">
        <v>709</v>
      </c>
      <c r="J68" s="21" t="s">
        <v>431</v>
      </c>
      <c r="K68" s="21" t="s">
        <v>51</v>
      </c>
      <c r="L68" s="1">
        <v>10466</v>
      </c>
      <c r="M68" s="1">
        <v>40.887920000000001</v>
      </c>
      <c r="N68" s="1">
        <v>-73.852869999999996</v>
      </c>
      <c r="O68" s="21" t="s">
        <v>744</v>
      </c>
      <c r="P68" s="22">
        <v>0.33333333333333331</v>
      </c>
      <c r="Q68" s="22">
        <v>0.625</v>
      </c>
      <c r="R68" s="36">
        <f xml:space="preserve"> 24* (NYC_SAT_Data[[#This Row],[End Time]] - NYC_SAT_Data[[#This Row],[Start Time]])</f>
        <v>7</v>
      </c>
      <c r="S6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68" s="33">
        <v>423</v>
      </c>
      <c r="U68" s="31">
        <v>3.7999999999999999E-2</v>
      </c>
      <c r="V68" s="31">
        <v>0.61899999999999999</v>
      </c>
      <c r="W68" s="31">
        <v>0.28799999999999998</v>
      </c>
      <c r="X68" s="31">
        <v>3.3000000000000002E-2</v>
      </c>
      <c r="Y68" s="31">
        <f>1 - SUM(NYC_SAT_Data[[#This Row],[Percent White]:[Percent Asian]])</f>
        <v>2.1999999999999909E-2</v>
      </c>
      <c r="Z68" s="1">
        <v>392</v>
      </c>
      <c r="AA68" s="1">
        <v>408</v>
      </c>
      <c r="AB68" s="1">
        <v>392</v>
      </c>
      <c r="AC68" s="31">
        <v>0.433</v>
      </c>
      <c r="AD68" s="23">
        <f>NYC_SAT_Data[[#This Row],[Average Score (SAT Math)]] + NYC_SAT_Data[[#This Row],[Average Score (SAT Reading)]]</f>
        <v>800</v>
      </c>
      <c r="AE68" s="24">
        <f>NYC_SAT_Data[[#This Row],[Average Score (SAT Math)]] + NYC_SAT_Data[[#This Row],[Average Score (SAT Reading)]] + NYC_SAT_Data[[#This Row],[Average Score (SAT Writing)]]</f>
        <v>1192</v>
      </c>
      <c r="AF68" s="25">
        <f>_xlfn.PERCENTRANK.INC(Z:Z, NYC_SAT_Data[[#This Row],[Average Score (SAT Math)]])</f>
        <v>0.307</v>
      </c>
      <c r="AG68" s="26">
        <f>_xlfn.PERCENTRANK.INC(AA:AA, NYC_SAT_Data[[#This Row],[Average Score (SAT Reading)]])</f>
        <v>0.44900000000000001</v>
      </c>
      <c r="AH68" s="26">
        <f>_xlfn.PERCENTRANK.INC(AD:AD, NYC_SAT_Data[[#This Row],[SAT 1600]])</f>
        <v>0.39500000000000002</v>
      </c>
      <c r="AI68" s="27">
        <f>_xlfn.XLOOKUP(10 * ROUND(NYC_SAT_Data[[#This Row],[Average Score (SAT Math)]] / 10, 0), 'SAT Section Percentiles'!$A:$A, 'SAT Section Percentiles'!$D:$D, 0)</f>
        <v>0.13</v>
      </c>
      <c r="AJ68" s="28">
        <f>_xlfn.XLOOKUP(10 * ROUND(NYC_SAT_Data[[#This Row],[Average Score (SAT Reading)]] / 10, 0), 'SAT Section Percentiles'!$A:$A, 'SAT Section Percentiles'!$B:$B, 0)</f>
        <v>0.19</v>
      </c>
      <c r="AK68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68" s="1" t="b">
        <f>IF(RANK(NYC_SAT_Data[[#This Row],[SAT 1600]], AD:AD, 0) &lt;= 50, TRUE, FALSE)</f>
        <v>0</v>
      </c>
      <c r="AM68" s="7" t="b">
        <f>IF(NYC_SAT_Data[[#This Row],[National Sample LOOKUP Total]] &gt; 0.5, TRUE, FALSE)</f>
        <v>0</v>
      </c>
      <c r="AN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9" spans="1:40" x14ac:dyDescent="0.25">
      <c r="A69" s="21" t="s">
        <v>985</v>
      </c>
      <c r="B69" s="21" t="s">
        <v>986</v>
      </c>
      <c r="C69" s="21" t="b">
        <f>IF(ISNUMBER(SEARCH("SCIENCE", UPPER(NYC_SAT_Data[[#This Row],[School Name]]))), TRUE(), FALSE())</f>
        <v>0</v>
      </c>
      <c r="D69" s="21" t="b">
        <f>IF(ISNUMBER(SEARCH("MATH", UPPER(NYC_SAT_Data[[#This Row],[School Name]]))), TRUE(), FALSE())</f>
        <v>0</v>
      </c>
      <c r="E69" s="21" t="b">
        <f>IF(ISNUMBER(SEARCH("ART", UPPER(NYC_SAT_Data[[#This Row],[School Name]]))), TRUE(), FALSE())</f>
        <v>0</v>
      </c>
      <c r="F69" s="21" t="b">
        <f>IF(ISNUMBER(SEARCH("ACADEMY", UPPER(NYC_SAT_Data[[#This Row],[School Name]]))), TRUE(), FALSE())</f>
        <v>1</v>
      </c>
      <c r="G69" s="21" t="s">
        <v>822</v>
      </c>
      <c r="H69" s="21" t="s">
        <v>987</v>
      </c>
      <c r="I69" s="21" t="s">
        <v>988</v>
      </c>
      <c r="J69" s="21" t="s">
        <v>822</v>
      </c>
      <c r="K69" s="21" t="s">
        <v>51</v>
      </c>
      <c r="L69" s="1">
        <v>11221</v>
      </c>
      <c r="M69" s="1">
        <v>40.691540000000003</v>
      </c>
      <c r="N69" s="1">
        <v>-73.933729999999997</v>
      </c>
      <c r="O69" s="21" t="s">
        <v>989</v>
      </c>
      <c r="P69" s="22">
        <v>0.34375</v>
      </c>
      <c r="Q69" s="22">
        <v>0.6333333333333333</v>
      </c>
      <c r="R69" s="36">
        <f xml:space="preserve"> 24* (NYC_SAT_Data[[#This Row],[End Time]] - NYC_SAT_Data[[#This Row],[Start Time]])</f>
        <v>6.9499999999999993</v>
      </c>
      <c r="S6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69" s="33">
        <v>152</v>
      </c>
      <c r="U69" s="31">
        <v>0.02</v>
      </c>
      <c r="V69" s="31">
        <v>0.71699999999999997</v>
      </c>
      <c r="W69" s="31">
        <v>0.20399999999999999</v>
      </c>
      <c r="X69" s="31">
        <v>5.8999999999999997E-2</v>
      </c>
      <c r="Y69" s="31">
        <f>1 - SUM(NYC_SAT_Data[[#This Row],[Percent White]:[Percent Asian]])</f>
        <v>0</v>
      </c>
      <c r="Z69" s="1">
        <v>395</v>
      </c>
      <c r="AA69" s="1">
        <v>382</v>
      </c>
      <c r="AB69" s="1">
        <v>391</v>
      </c>
      <c r="AC69" s="31">
        <v>0.45900000000000002</v>
      </c>
      <c r="AD69" s="23">
        <f>NYC_SAT_Data[[#This Row],[Average Score (SAT Math)]] + NYC_SAT_Data[[#This Row],[Average Score (SAT Reading)]]</f>
        <v>777</v>
      </c>
      <c r="AE69" s="24">
        <f>NYC_SAT_Data[[#This Row],[Average Score (SAT Math)]] + NYC_SAT_Data[[#This Row],[Average Score (SAT Reading)]] + NYC_SAT_Data[[#This Row],[Average Score (SAT Writing)]]</f>
        <v>1168</v>
      </c>
      <c r="AF69" s="25">
        <f>_xlfn.PERCENTRANK.INC(Z:Z, NYC_SAT_Data[[#This Row],[Average Score (SAT Math)]])</f>
        <v>0.35</v>
      </c>
      <c r="AG69" s="26">
        <f>_xlfn.PERCENTRANK.INC(AA:AA, NYC_SAT_Data[[#This Row],[Average Score (SAT Reading)]])</f>
        <v>0.19700000000000001</v>
      </c>
      <c r="AH69" s="26">
        <f>_xlfn.PERCENTRANK.INC(AD:AD, NYC_SAT_Data[[#This Row],[SAT 1600]])</f>
        <v>0.27200000000000002</v>
      </c>
      <c r="AI69" s="27">
        <f>_xlfn.XLOOKUP(10 * ROUND(NYC_SAT_Data[[#This Row],[Average Score (SAT Math)]] / 10, 0), 'SAT Section Percentiles'!$A:$A, 'SAT Section Percentiles'!$D:$D, 0)</f>
        <v>0.15</v>
      </c>
      <c r="AJ69" s="28">
        <f>_xlfn.XLOOKUP(10 * ROUND(NYC_SAT_Data[[#This Row],[Average Score (SAT Reading)]] / 10, 0), 'SAT Section Percentiles'!$A:$A, 'SAT Section Percentiles'!$B:$B, 0)</f>
        <v>0.11</v>
      </c>
      <c r="AK69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69" s="1" t="b">
        <f>IF(RANK(NYC_SAT_Data[[#This Row],[SAT 1600]], AD:AD, 0) &lt;= 50, TRUE, FALSE)</f>
        <v>0</v>
      </c>
      <c r="AM69" s="7" t="b">
        <f>IF(NYC_SAT_Data[[#This Row],[National Sample LOOKUP Total]] &gt; 0.5, TRUE, FALSE)</f>
        <v>0</v>
      </c>
      <c r="AN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0" spans="1:40" x14ac:dyDescent="0.25">
      <c r="A70" s="21" t="s">
        <v>1031</v>
      </c>
      <c r="B70" s="21" t="s">
        <v>1032</v>
      </c>
      <c r="C70" s="21" t="b">
        <f>IF(ISNUMBER(SEARCH("SCIENCE", UPPER(NYC_SAT_Data[[#This Row],[School Name]]))), TRUE(), FALSE())</f>
        <v>1</v>
      </c>
      <c r="D70" s="21" t="b">
        <f>IF(ISNUMBER(SEARCH("MATH", UPPER(NYC_SAT_Data[[#This Row],[School Name]]))), TRUE(), FALSE())</f>
        <v>0</v>
      </c>
      <c r="E70" s="21" t="b">
        <f>IF(ISNUMBER(SEARCH("ART", UPPER(NYC_SAT_Data[[#This Row],[School Name]]))), TRUE(), FALSE())</f>
        <v>0</v>
      </c>
      <c r="F70" s="21" t="b">
        <f>IF(ISNUMBER(SEARCH("ACADEMY", UPPER(NYC_SAT_Data[[#This Row],[School Name]]))), TRUE(), FALSE())</f>
        <v>1</v>
      </c>
      <c r="G70" s="21" t="s">
        <v>822</v>
      </c>
      <c r="H70" s="21" t="s">
        <v>1005</v>
      </c>
      <c r="I70" s="21" t="s">
        <v>1006</v>
      </c>
      <c r="J70" s="21" t="s">
        <v>822</v>
      </c>
      <c r="K70" s="21" t="s">
        <v>51</v>
      </c>
      <c r="L70" s="1">
        <v>11225</v>
      </c>
      <c r="M70" s="1">
        <v>40.670299999999997</v>
      </c>
      <c r="N70" s="1">
        <v>-73.961650000000006</v>
      </c>
      <c r="O70" s="21" t="s">
        <v>1033</v>
      </c>
      <c r="P70" s="22">
        <v>0.35416666666666669</v>
      </c>
      <c r="Q70" s="22">
        <v>0.67708333333333337</v>
      </c>
      <c r="R70" s="36">
        <f xml:space="preserve"> 24* (NYC_SAT_Data[[#This Row],[End Time]] - NYC_SAT_Data[[#This Row],[Start Time]])</f>
        <v>7.75</v>
      </c>
      <c r="S7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70" s="33">
        <v>453</v>
      </c>
      <c r="U70" s="31">
        <v>1.2999999999999999E-2</v>
      </c>
      <c r="V70" s="31">
        <v>0.80100000000000005</v>
      </c>
      <c r="W70" s="31">
        <v>0.126</v>
      </c>
      <c r="X70" s="31">
        <v>5.2999999999999999E-2</v>
      </c>
      <c r="Y70" s="31">
        <f>1 - SUM(NYC_SAT_Data[[#This Row],[Percent White]:[Percent Asian]])</f>
        <v>6.9999999999998952E-3</v>
      </c>
      <c r="Z70" s="1">
        <v>419</v>
      </c>
      <c r="AA70" s="1">
        <v>411</v>
      </c>
      <c r="AB70" s="1">
        <v>416</v>
      </c>
      <c r="AC70" s="31">
        <v>0.58499999999999996</v>
      </c>
      <c r="AD70" s="23">
        <f>NYC_SAT_Data[[#This Row],[Average Score (SAT Math)]] + NYC_SAT_Data[[#This Row],[Average Score (SAT Reading)]]</f>
        <v>830</v>
      </c>
      <c r="AE70" s="24">
        <f>NYC_SAT_Data[[#This Row],[Average Score (SAT Math)]] + NYC_SAT_Data[[#This Row],[Average Score (SAT Reading)]] + NYC_SAT_Data[[#This Row],[Average Score (SAT Writing)]]</f>
        <v>1246</v>
      </c>
      <c r="AF70" s="25">
        <f>_xlfn.PERCENTRANK.INC(Z:Z, NYC_SAT_Data[[#This Row],[Average Score (SAT Math)]])</f>
        <v>0.55300000000000005</v>
      </c>
      <c r="AG70" s="26">
        <f>_xlfn.PERCENTRANK.INC(AA:AA, NYC_SAT_Data[[#This Row],[Average Score (SAT Reading)]])</f>
        <v>0.48099999999999998</v>
      </c>
      <c r="AH70" s="26">
        <f>_xlfn.PERCENTRANK.INC(AD:AD, NYC_SAT_Data[[#This Row],[SAT 1600]])</f>
        <v>0.52100000000000002</v>
      </c>
      <c r="AI70" s="27">
        <f>_xlfn.XLOOKUP(10 * ROUND(NYC_SAT_Data[[#This Row],[Average Score (SAT Math)]] / 10, 0), 'SAT Section Percentiles'!$A:$A, 'SAT Section Percentiles'!$D:$D, 0)</f>
        <v>0.2</v>
      </c>
      <c r="AJ70" s="28">
        <f>_xlfn.XLOOKUP(10 * ROUND(NYC_SAT_Data[[#This Row],[Average Score (SAT Reading)]] / 10, 0), 'SAT Section Percentiles'!$A:$A, 'SAT Section Percentiles'!$B:$B, 0)</f>
        <v>0.19</v>
      </c>
      <c r="AK70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70" s="1" t="b">
        <f>IF(RANK(NYC_SAT_Data[[#This Row],[SAT 1600]], AD:AD, 0) &lt;= 50, TRUE, FALSE)</f>
        <v>0</v>
      </c>
      <c r="AM70" s="7" t="b">
        <f>IF(NYC_SAT_Data[[#This Row],[National Sample LOOKUP Total]] &gt; 0.5, TRUE, FALSE)</f>
        <v>0</v>
      </c>
      <c r="AN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1" spans="1:40" x14ac:dyDescent="0.25">
      <c r="A71" s="21" t="s">
        <v>1231</v>
      </c>
      <c r="B71" s="21" t="s">
        <v>1232</v>
      </c>
      <c r="C71" s="21" t="b">
        <f>IF(ISNUMBER(SEARCH("SCIENCE", UPPER(NYC_SAT_Data[[#This Row],[School Name]]))), TRUE(), FALSE())</f>
        <v>0</v>
      </c>
      <c r="D71" s="21" t="b">
        <f>IF(ISNUMBER(SEARCH("MATH", UPPER(NYC_SAT_Data[[#This Row],[School Name]]))), TRUE(), FALSE())</f>
        <v>0</v>
      </c>
      <c r="E71" s="21" t="b">
        <f>IF(ISNUMBER(SEARCH("ART", UPPER(NYC_SAT_Data[[#This Row],[School Name]]))), TRUE(), FALSE())</f>
        <v>0</v>
      </c>
      <c r="F71" s="21" t="b">
        <f>IF(ISNUMBER(SEARCH("ACADEMY", UPPER(NYC_SAT_Data[[#This Row],[School Name]]))), TRUE(), FALSE())</f>
        <v>1</v>
      </c>
      <c r="G71" s="21" t="s">
        <v>822</v>
      </c>
      <c r="H71" s="21" t="s">
        <v>1233</v>
      </c>
      <c r="I71" s="21" t="s">
        <v>1234</v>
      </c>
      <c r="J71" s="21" t="s">
        <v>822</v>
      </c>
      <c r="K71" s="21" t="s">
        <v>51</v>
      </c>
      <c r="L71" s="1">
        <v>11218</v>
      </c>
      <c r="M71" s="1">
        <v>40.6492</v>
      </c>
      <c r="N71" s="1">
        <v>-73.971689999999995</v>
      </c>
      <c r="O71" s="21" t="s">
        <v>1235</v>
      </c>
      <c r="P71" s="22">
        <v>0.33333333333333331</v>
      </c>
      <c r="Q71" s="22">
        <v>0.625</v>
      </c>
      <c r="R71" s="36">
        <f xml:space="preserve"> 24* (NYC_SAT_Data[[#This Row],[End Time]] - NYC_SAT_Data[[#This Row],[Start Time]])</f>
        <v>7</v>
      </c>
      <c r="S7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71" s="33">
        <v>605</v>
      </c>
      <c r="U71" s="31">
        <v>4.5999999999999999E-2</v>
      </c>
      <c r="V71" s="31">
        <v>0.72199999999999998</v>
      </c>
      <c r="W71" s="31">
        <v>9.0999999999999998E-2</v>
      </c>
      <c r="X71" s="31">
        <v>7.9000000000000001E-2</v>
      </c>
      <c r="Y71" s="31">
        <f>1 - SUM(NYC_SAT_Data[[#This Row],[Percent White]:[Percent Asian]])</f>
        <v>6.2000000000000055E-2</v>
      </c>
      <c r="Z71" s="1">
        <v>502</v>
      </c>
      <c r="AA71" s="1">
        <v>495</v>
      </c>
      <c r="AB71" s="1">
        <v>493</v>
      </c>
      <c r="AC71" s="31">
        <v>0.98099999999999998</v>
      </c>
      <c r="AD71" s="23">
        <f>NYC_SAT_Data[[#This Row],[Average Score (SAT Math)]] + NYC_SAT_Data[[#This Row],[Average Score (SAT Reading)]]</f>
        <v>997</v>
      </c>
      <c r="AE71" s="24">
        <f>NYC_SAT_Data[[#This Row],[Average Score (SAT Math)]] + NYC_SAT_Data[[#This Row],[Average Score (SAT Reading)]] + NYC_SAT_Data[[#This Row],[Average Score (SAT Writing)]]</f>
        <v>1490</v>
      </c>
      <c r="AF71" s="25">
        <f>_xlfn.PERCENTRANK.INC(Z:Z, NYC_SAT_Data[[#This Row],[Average Score (SAT Math)]])</f>
        <v>0.871</v>
      </c>
      <c r="AG71" s="26">
        <f>_xlfn.PERCENTRANK.INC(AA:AA, NYC_SAT_Data[[#This Row],[Average Score (SAT Reading)]])</f>
        <v>0.90300000000000002</v>
      </c>
      <c r="AH71" s="26">
        <f>_xlfn.PERCENTRANK.INC(AD:AD, NYC_SAT_Data[[#This Row],[SAT 1600]])</f>
        <v>0.89</v>
      </c>
      <c r="AI71" s="27">
        <f>_xlfn.XLOOKUP(10 * ROUND(NYC_SAT_Data[[#This Row],[Average Score (SAT Math)]] / 10, 0), 'SAT Section Percentiles'!$A:$A, 'SAT Section Percentiles'!$D:$D, 0)</f>
        <v>0.47</v>
      </c>
      <c r="AJ71" s="28">
        <f>_xlfn.XLOOKUP(10 * ROUND(NYC_SAT_Data[[#This Row],[Average Score (SAT Reading)]] / 10, 0), 'SAT Section Percentiles'!$A:$A, 'SAT Section Percentiles'!$B:$B, 0)</f>
        <v>0.48</v>
      </c>
      <c r="AK71" s="29">
        <f>_xlfn.XLOOKUP(10 * ROUND((NYC_SAT_Data[[#This Row],[Average Score (SAT Math)]] + NYC_SAT_Data[[#This Row],[Average Score (SAT Reading)]]) / 10, 0), 'Total SAT Percentiles'!$A:$A, 'Total SAT Percentiles'!$B:$B, 0)</f>
        <v>0.48</v>
      </c>
      <c r="AL71" s="1" t="b">
        <f>IF(RANK(NYC_SAT_Data[[#This Row],[SAT 1600]], AD:AD, 0) &lt;= 50, TRUE, FALSE)</f>
        <v>1</v>
      </c>
      <c r="AM71" s="7" t="b">
        <f>IF(NYC_SAT_Data[[#This Row],[National Sample LOOKUP Total]] &gt; 0.5, TRUE, FALSE)</f>
        <v>0</v>
      </c>
      <c r="AN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2" spans="1:40" x14ac:dyDescent="0.25">
      <c r="A72" s="21" t="s">
        <v>1236</v>
      </c>
      <c r="B72" s="21" t="s">
        <v>1237</v>
      </c>
      <c r="C72" s="21" t="b">
        <f>IF(ISNUMBER(SEARCH("SCIENCE", UPPER(NYC_SAT_Data[[#This Row],[School Name]]))), TRUE(), FALSE())</f>
        <v>0</v>
      </c>
      <c r="D72" s="21" t="b">
        <f>IF(ISNUMBER(SEARCH("MATH", UPPER(NYC_SAT_Data[[#This Row],[School Name]]))), TRUE(), FALSE())</f>
        <v>0</v>
      </c>
      <c r="E72" s="21" t="b">
        <f>IF(ISNUMBER(SEARCH("ART", UPPER(NYC_SAT_Data[[#This Row],[School Name]]))), TRUE(), FALSE())</f>
        <v>0</v>
      </c>
      <c r="F72" s="21" t="b">
        <f>IF(ISNUMBER(SEARCH("ACADEMY", UPPER(NYC_SAT_Data[[#This Row],[School Name]]))), TRUE(), FALSE())</f>
        <v>0</v>
      </c>
      <c r="G72" s="21" t="s">
        <v>822</v>
      </c>
      <c r="H72" s="21" t="s">
        <v>1238</v>
      </c>
      <c r="I72" s="21" t="s">
        <v>1239</v>
      </c>
      <c r="J72" s="21" t="s">
        <v>822</v>
      </c>
      <c r="K72" s="21" t="s">
        <v>51</v>
      </c>
      <c r="L72" s="1">
        <v>11233</v>
      </c>
      <c r="M72" s="1">
        <v>40.674140000000001</v>
      </c>
      <c r="N72" s="1">
        <v>-73.913489999999996</v>
      </c>
      <c r="O72" s="21" t="s">
        <v>1240</v>
      </c>
      <c r="P72" s="22">
        <v>0.35416666666666669</v>
      </c>
      <c r="Q72" s="22">
        <v>0.61458333333333337</v>
      </c>
      <c r="R72" s="36">
        <f xml:space="preserve"> 24* (NYC_SAT_Data[[#This Row],[End Time]] - NYC_SAT_Data[[#This Row],[Start Time]])</f>
        <v>6.25</v>
      </c>
      <c r="S7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72" s="33">
        <v>353</v>
      </c>
      <c r="U72" s="31">
        <v>3.0000000000000001E-3</v>
      </c>
      <c r="V72" s="31">
        <v>0.875</v>
      </c>
      <c r="W72" s="31">
        <v>9.6000000000000002E-2</v>
      </c>
      <c r="X72" s="31">
        <v>1.4E-2</v>
      </c>
      <c r="Y72" s="31">
        <f>1 - SUM(NYC_SAT_Data[[#This Row],[Percent White]:[Percent Asian]])</f>
        <v>1.2000000000000011E-2</v>
      </c>
      <c r="Z72" s="1">
        <v>394</v>
      </c>
      <c r="AA72" s="1">
        <v>395</v>
      </c>
      <c r="AB72" s="1">
        <v>399</v>
      </c>
      <c r="AC72" s="31">
        <v>0.64400000000000002</v>
      </c>
      <c r="AD72" s="23">
        <f>NYC_SAT_Data[[#This Row],[Average Score (SAT Math)]] + NYC_SAT_Data[[#This Row],[Average Score (SAT Reading)]]</f>
        <v>789</v>
      </c>
      <c r="AE72" s="24">
        <f>NYC_SAT_Data[[#This Row],[Average Score (SAT Math)]] + NYC_SAT_Data[[#This Row],[Average Score (SAT Reading)]] + NYC_SAT_Data[[#This Row],[Average Score (SAT Writing)]]</f>
        <v>1188</v>
      </c>
      <c r="AF72" s="25">
        <f>_xlfn.PERCENTRANK.INC(Z:Z, NYC_SAT_Data[[#This Row],[Average Score (SAT Math)]])</f>
        <v>0.33400000000000002</v>
      </c>
      <c r="AG72" s="26">
        <f>_xlfn.PERCENTRANK.INC(AA:AA, NYC_SAT_Data[[#This Row],[Average Score (SAT Reading)]])</f>
        <v>0.318</v>
      </c>
      <c r="AH72" s="26">
        <f>_xlfn.PERCENTRANK.INC(AD:AD, NYC_SAT_Data[[#This Row],[SAT 1600]])</f>
        <v>0.32800000000000001</v>
      </c>
      <c r="AI72" s="27">
        <f>_xlfn.XLOOKUP(10 * ROUND(NYC_SAT_Data[[#This Row],[Average Score (SAT Math)]] / 10, 0), 'SAT Section Percentiles'!$A:$A, 'SAT Section Percentiles'!$D:$D, 0)</f>
        <v>0.13</v>
      </c>
      <c r="AJ72" s="28">
        <f>_xlfn.XLOOKUP(10 * ROUND(NYC_SAT_Data[[#This Row],[Average Score (SAT Reading)]] / 10, 0), 'SAT Section Percentiles'!$A:$A, 'SAT Section Percentiles'!$B:$B, 0)</f>
        <v>0.16</v>
      </c>
      <c r="AK72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72" s="1" t="b">
        <f>IF(RANK(NYC_SAT_Data[[#This Row],[SAT 1600]], AD:AD, 0) &lt;= 50, TRUE, FALSE)</f>
        <v>0</v>
      </c>
      <c r="AM72" s="7" t="b">
        <f>IF(NYC_SAT_Data[[#This Row],[National Sample LOOKUP Total]] &gt; 0.5, TRUE, FALSE)</f>
        <v>0</v>
      </c>
      <c r="AN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3" spans="1:40" x14ac:dyDescent="0.25">
      <c r="A73" s="21" t="s">
        <v>831</v>
      </c>
      <c r="B73" s="21" t="s">
        <v>832</v>
      </c>
      <c r="C73" s="21" t="b">
        <f>IF(ISNUMBER(SEARCH("SCIENCE", UPPER(NYC_SAT_Data[[#This Row],[School Name]]))), TRUE(), FALSE())</f>
        <v>0</v>
      </c>
      <c r="D73" s="21" t="b">
        <f>IF(ISNUMBER(SEARCH("MATH", UPPER(NYC_SAT_Data[[#This Row],[School Name]]))), TRUE(), FALSE())</f>
        <v>0</v>
      </c>
      <c r="E73" s="21" t="b">
        <f>IF(ISNUMBER(SEARCH("ART", UPPER(NYC_SAT_Data[[#This Row],[School Name]]))), TRUE(), FALSE())</f>
        <v>1</v>
      </c>
      <c r="F73" s="21" t="b">
        <f>IF(ISNUMBER(SEARCH("ACADEMY", UPPER(NYC_SAT_Data[[#This Row],[School Name]]))), TRUE(), FALSE())</f>
        <v>0</v>
      </c>
      <c r="G73" s="21" t="s">
        <v>822</v>
      </c>
      <c r="H73" s="21" t="s">
        <v>833</v>
      </c>
      <c r="I73" s="21" t="s">
        <v>834</v>
      </c>
      <c r="J73" s="21" t="s">
        <v>822</v>
      </c>
      <c r="K73" s="21" t="s">
        <v>51</v>
      </c>
      <c r="L73" s="1">
        <v>11205</v>
      </c>
      <c r="M73" s="1">
        <v>40.69258</v>
      </c>
      <c r="N73" s="1">
        <v>-73.958870000000005</v>
      </c>
      <c r="O73" s="21" t="s">
        <v>835</v>
      </c>
      <c r="P73" s="22">
        <v>0.35416666666666669</v>
      </c>
      <c r="Q73" s="22">
        <v>0.63888888888888884</v>
      </c>
      <c r="R73" s="36">
        <f xml:space="preserve"> 24* (NYC_SAT_Data[[#This Row],[End Time]] - NYC_SAT_Data[[#This Row],[Start Time]])</f>
        <v>6.8333333333333321</v>
      </c>
      <c r="S7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73" s="33">
        <v>404</v>
      </c>
      <c r="U73" s="31">
        <v>7.0000000000000001E-3</v>
      </c>
      <c r="V73" s="31">
        <v>0.78500000000000003</v>
      </c>
      <c r="W73" s="31">
        <v>0.17799999999999999</v>
      </c>
      <c r="X73" s="31">
        <v>1.2E-2</v>
      </c>
      <c r="Y73" s="31">
        <f>1 - SUM(NYC_SAT_Data[[#This Row],[Percent White]:[Percent Asian]])</f>
        <v>1.8000000000000016E-2</v>
      </c>
      <c r="Z73" s="1">
        <v>358</v>
      </c>
      <c r="AA73" s="1">
        <v>386</v>
      </c>
      <c r="AB73" s="1">
        <v>380</v>
      </c>
      <c r="AC73" s="31">
        <v>0.51700000000000002</v>
      </c>
      <c r="AD73" s="23">
        <f>NYC_SAT_Data[[#This Row],[Average Score (SAT Math)]] + NYC_SAT_Data[[#This Row],[Average Score (SAT Reading)]]</f>
        <v>744</v>
      </c>
      <c r="AE73" s="24">
        <f>NYC_SAT_Data[[#This Row],[Average Score (SAT Math)]] + NYC_SAT_Data[[#This Row],[Average Score (SAT Reading)]] + NYC_SAT_Data[[#This Row],[Average Score (SAT Writing)]]</f>
        <v>1124</v>
      </c>
      <c r="AF73" s="25">
        <f>_xlfn.PERCENTRANK.INC(Z:Z, NYC_SAT_Data[[#This Row],[Average Score (SAT Math)]])</f>
        <v>4.4999999999999998E-2</v>
      </c>
      <c r="AG73" s="26">
        <f>_xlfn.PERCENTRANK.INC(AA:AA, NYC_SAT_Data[[#This Row],[Average Score (SAT Reading)]])</f>
        <v>0.24</v>
      </c>
      <c r="AH73" s="26">
        <f>_xlfn.PERCENTRANK.INC(AD:AD, NYC_SAT_Data[[#This Row],[SAT 1600]])</f>
        <v>9.8000000000000004E-2</v>
      </c>
      <c r="AI73" s="27">
        <f>_xlfn.XLOOKUP(10 * ROUND(NYC_SAT_Data[[#This Row],[Average Score (SAT Math)]] / 10, 0), 'SAT Section Percentiles'!$A:$A, 'SAT Section Percentiles'!$D:$D, 0)</f>
        <v>7.0000000000000007E-2</v>
      </c>
      <c r="AJ73" s="28">
        <f>_xlfn.XLOOKUP(10 * ROUND(NYC_SAT_Data[[#This Row],[Average Score (SAT Reading)]] / 10, 0), 'SAT Section Percentiles'!$A:$A, 'SAT Section Percentiles'!$B:$B, 0)</f>
        <v>0.13</v>
      </c>
      <c r="AK73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73" s="1" t="b">
        <f>IF(RANK(NYC_SAT_Data[[#This Row],[SAT 1600]], AD:AD, 0) &lt;= 50, TRUE, FALSE)</f>
        <v>0</v>
      </c>
      <c r="AM73" s="7" t="b">
        <f>IF(NYC_SAT_Data[[#This Row],[National Sample LOOKUP Total]] &gt; 0.5, TRUE, FALSE)</f>
        <v>0</v>
      </c>
      <c r="AN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4" spans="1:40" x14ac:dyDescent="0.25">
      <c r="A74" s="21" t="s">
        <v>1055</v>
      </c>
      <c r="B74" s="21" t="s">
        <v>1056</v>
      </c>
      <c r="C74" s="21" t="b">
        <f>IF(ISNUMBER(SEARCH("SCIENCE", UPPER(NYC_SAT_Data[[#This Row],[School Name]]))), TRUE(), FALSE())</f>
        <v>0</v>
      </c>
      <c r="D74" s="21" t="b">
        <f>IF(ISNUMBER(SEARCH("MATH", UPPER(NYC_SAT_Data[[#This Row],[School Name]]))), TRUE(), FALSE())</f>
        <v>0</v>
      </c>
      <c r="E74" s="21" t="b">
        <f>IF(ISNUMBER(SEARCH("ART", UPPER(NYC_SAT_Data[[#This Row],[School Name]]))), TRUE(), FALSE())</f>
        <v>0</v>
      </c>
      <c r="F74" s="21" t="b">
        <f>IF(ISNUMBER(SEARCH("ACADEMY", UPPER(NYC_SAT_Data[[#This Row],[School Name]]))), TRUE(), FALSE())</f>
        <v>0</v>
      </c>
      <c r="G74" s="21" t="s">
        <v>822</v>
      </c>
      <c r="H74" s="21" t="s">
        <v>1057</v>
      </c>
      <c r="I74" s="21" t="s">
        <v>1058</v>
      </c>
      <c r="J74" s="21" t="s">
        <v>822</v>
      </c>
      <c r="K74" s="21" t="s">
        <v>51</v>
      </c>
      <c r="L74" s="1">
        <v>11236</v>
      </c>
      <c r="M74" s="1">
        <v>40.632629999999999</v>
      </c>
      <c r="N74" s="1">
        <v>-73.9178</v>
      </c>
      <c r="O74" s="21" t="s">
        <v>1059</v>
      </c>
      <c r="P74" s="22">
        <v>0.35416666666666669</v>
      </c>
      <c r="Q74" s="22">
        <v>0.63888888888888884</v>
      </c>
      <c r="R74" s="36">
        <f xml:space="preserve"> 24* (NYC_SAT_Data[[#This Row],[End Time]] - NYC_SAT_Data[[#This Row],[Start Time]])</f>
        <v>6.8333333333333321</v>
      </c>
      <c r="S7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74" s="33">
        <v>286</v>
      </c>
      <c r="U74" s="31">
        <v>1.4E-2</v>
      </c>
      <c r="V74" s="31">
        <v>0.85</v>
      </c>
      <c r="W74" s="31">
        <v>8.6999999999999994E-2</v>
      </c>
      <c r="X74" s="31">
        <v>1.7000000000000001E-2</v>
      </c>
      <c r="Y74" s="31">
        <f>1 - SUM(NYC_SAT_Data[[#This Row],[Percent White]:[Percent Asian]])</f>
        <v>3.2000000000000028E-2</v>
      </c>
      <c r="Z74" s="1">
        <v>392</v>
      </c>
      <c r="AA74" s="1">
        <v>406</v>
      </c>
      <c r="AB74" s="1">
        <v>403</v>
      </c>
      <c r="AC74" s="31">
        <v>0.5</v>
      </c>
      <c r="AD74" s="23">
        <f>NYC_SAT_Data[[#This Row],[Average Score (SAT Math)]] + NYC_SAT_Data[[#This Row],[Average Score (SAT Reading)]]</f>
        <v>798</v>
      </c>
      <c r="AE74" s="24">
        <f>NYC_SAT_Data[[#This Row],[Average Score (SAT Math)]] + NYC_SAT_Data[[#This Row],[Average Score (SAT Reading)]] + NYC_SAT_Data[[#This Row],[Average Score (SAT Writing)]]</f>
        <v>1201</v>
      </c>
      <c r="AF74" s="25">
        <f>_xlfn.PERCENTRANK.INC(Z:Z, NYC_SAT_Data[[#This Row],[Average Score (SAT Math)]])</f>
        <v>0.307</v>
      </c>
      <c r="AG74" s="26">
        <f>_xlfn.PERCENTRANK.INC(AA:AA, NYC_SAT_Data[[#This Row],[Average Score (SAT Reading)]])</f>
        <v>0.41399999999999998</v>
      </c>
      <c r="AH74" s="26">
        <f>_xlfn.PERCENTRANK.INC(AD:AD, NYC_SAT_Data[[#This Row],[SAT 1600]])</f>
        <v>0.38700000000000001</v>
      </c>
      <c r="AI74" s="27">
        <f>_xlfn.XLOOKUP(10 * ROUND(NYC_SAT_Data[[#This Row],[Average Score (SAT Math)]] / 10, 0), 'SAT Section Percentiles'!$A:$A, 'SAT Section Percentiles'!$D:$D, 0)</f>
        <v>0.13</v>
      </c>
      <c r="AJ74" s="28">
        <f>_xlfn.XLOOKUP(10 * ROUND(NYC_SAT_Data[[#This Row],[Average Score (SAT Reading)]] / 10, 0), 'SAT Section Percentiles'!$A:$A, 'SAT Section Percentiles'!$B:$B, 0)</f>
        <v>0.19</v>
      </c>
      <c r="AK74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74" s="1" t="b">
        <f>IF(RANK(NYC_SAT_Data[[#This Row],[SAT 1600]], AD:AD, 0) &lt;= 50, TRUE, FALSE)</f>
        <v>0</v>
      </c>
      <c r="AM74" s="7" t="b">
        <f>IF(NYC_SAT_Data[[#This Row],[National Sample LOOKUP Total]] &gt; 0.5, TRUE, FALSE)</f>
        <v>0</v>
      </c>
      <c r="AN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5" spans="1:40" x14ac:dyDescent="0.25">
      <c r="A75" s="21" t="s">
        <v>975</v>
      </c>
      <c r="B75" s="21" t="s">
        <v>976</v>
      </c>
      <c r="C75" s="21" t="b">
        <f>IF(ISNUMBER(SEARCH("SCIENCE", UPPER(NYC_SAT_Data[[#This Row],[School Name]]))), TRUE(), FALSE())</f>
        <v>0</v>
      </c>
      <c r="D75" s="21" t="b">
        <f>IF(ISNUMBER(SEARCH("MATH", UPPER(NYC_SAT_Data[[#This Row],[School Name]]))), TRUE(), FALSE())</f>
        <v>0</v>
      </c>
      <c r="E75" s="21" t="b">
        <f>IF(ISNUMBER(SEARCH("ART", UPPER(NYC_SAT_Data[[#This Row],[School Name]]))), TRUE(), FALSE())</f>
        <v>0</v>
      </c>
      <c r="F75" s="21" t="b">
        <f>IF(ISNUMBER(SEARCH("ACADEMY", UPPER(NYC_SAT_Data[[#This Row],[School Name]]))), TRUE(), FALSE())</f>
        <v>0</v>
      </c>
      <c r="G75" s="21" t="s">
        <v>822</v>
      </c>
      <c r="H75" s="21" t="s">
        <v>977</v>
      </c>
      <c r="I75" s="21" t="s">
        <v>978</v>
      </c>
      <c r="J75" s="21" t="s">
        <v>822</v>
      </c>
      <c r="K75" s="21" t="s">
        <v>51</v>
      </c>
      <c r="L75" s="1">
        <v>11221</v>
      </c>
      <c r="M75" s="1">
        <v>40.688929999999999</v>
      </c>
      <c r="N75" s="1">
        <v>-73.921080000000003</v>
      </c>
      <c r="O75" s="21" t="s">
        <v>979</v>
      </c>
      <c r="P75" s="22">
        <v>0.33333333333333331</v>
      </c>
      <c r="Q75" s="22">
        <v>0.625</v>
      </c>
      <c r="R75" s="36">
        <f xml:space="preserve"> 24* (NYC_SAT_Data[[#This Row],[End Time]] - NYC_SAT_Data[[#This Row],[Start Time]])</f>
        <v>7</v>
      </c>
      <c r="S7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75" s="33">
        <v>596</v>
      </c>
      <c r="U75" s="31">
        <v>1.2E-2</v>
      </c>
      <c r="V75" s="31">
        <v>0.71099999999999997</v>
      </c>
      <c r="W75" s="31">
        <v>0.23799999999999999</v>
      </c>
      <c r="X75" s="31">
        <v>2.5000000000000001E-2</v>
      </c>
      <c r="Y75" s="31">
        <f>1 - SUM(NYC_SAT_Data[[#This Row],[Percent White]:[Percent Asian]])</f>
        <v>1.4000000000000012E-2</v>
      </c>
      <c r="Z75" s="1">
        <v>395</v>
      </c>
      <c r="AA75" s="1">
        <v>401</v>
      </c>
      <c r="AB75" s="1">
        <v>383</v>
      </c>
      <c r="AC75" s="31">
        <v>0.627</v>
      </c>
      <c r="AD75" s="23">
        <f>NYC_SAT_Data[[#This Row],[Average Score (SAT Math)]] + NYC_SAT_Data[[#This Row],[Average Score (SAT Reading)]]</f>
        <v>796</v>
      </c>
      <c r="AE75" s="24">
        <f>NYC_SAT_Data[[#This Row],[Average Score (SAT Math)]] + NYC_SAT_Data[[#This Row],[Average Score (SAT Reading)]] + NYC_SAT_Data[[#This Row],[Average Score (SAT Writing)]]</f>
        <v>1179</v>
      </c>
      <c r="AF75" s="25">
        <f>_xlfn.PERCENTRANK.INC(Z:Z, NYC_SAT_Data[[#This Row],[Average Score (SAT Math)]])</f>
        <v>0.35</v>
      </c>
      <c r="AG75" s="26">
        <f>_xlfn.PERCENTRANK.INC(AA:AA, NYC_SAT_Data[[#This Row],[Average Score (SAT Reading)]])</f>
        <v>0.379</v>
      </c>
      <c r="AH75" s="26">
        <f>_xlfn.PERCENTRANK.INC(AD:AD, NYC_SAT_Data[[#This Row],[SAT 1600]])</f>
        <v>0.36599999999999999</v>
      </c>
      <c r="AI75" s="27">
        <f>_xlfn.XLOOKUP(10 * ROUND(NYC_SAT_Data[[#This Row],[Average Score (SAT Math)]] / 10, 0), 'SAT Section Percentiles'!$A:$A, 'SAT Section Percentiles'!$D:$D, 0)</f>
        <v>0.15</v>
      </c>
      <c r="AJ75" s="28">
        <f>_xlfn.XLOOKUP(10 * ROUND(NYC_SAT_Data[[#This Row],[Average Score (SAT Reading)]] / 10, 0), 'SAT Section Percentiles'!$A:$A, 'SAT Section Percentiles'!$B:$B, 0)</f>
        <v>0.16</v>
      </c>
      <c r="AK75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75" s="1" t="b">
        <f>IF(RANK(NYC_SAT_Data[[#This Row],[SAT 1600]], AD:AD, 0) &lt;= 50, TRUE, FALSE)</f>
        <v>0</v>
      </c>
      <c r="AM75" s="7" t="b">
        <f>IF(NYC_SAT_Data[[#This Row],[National Sample LOOKUP Total]] &gt; 0.5, TRUE, FALSE)</f>
        <v>0</v>
      </c>
      <c r="AN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6" spans="1:40" x14ac:dyDescent="0.25">
      <c r="A76" s="21" t="s">
        <v>957</v>
      </c>
      <c r="B76" s="21" t="s">
        <v>958</v>
      </c>
      <c r="C76" s="21" t="b">
        <f>IF(ISNUMBER(SEARCH("SCIENCE", UPPER(NYC_SAT_Data[[#This Row],[School Name]]))), TRUE(), FALSE())</f>
        <v>0</v>
      </c>
      <c r="D76" s="21" t="b">
        <f>IF(ISNUMBER(SEARCH("MATH", UPPER(NYC_SAT_Data[[#This Row],[School Name]]))), TRUE(), FALSE())</f>
        <v>0</v>
      </c>
      <c r="E76" s="21" t="b">
        <f>IF(ISNUMBER(SEARCH("ART", UPPER(NYC_SAT_Data[[#This Row],[School Name]]))), TRUE(), FALSE())</f>
        <v>1</v>
      </c>
      <c r="F76" s="21" t="b">
        <f>IF(ISNUMBER(SEARCH("ACADEMY", UPPER(NYC_SAT_Data[[#This Row],[School Name]]))), TRUE(), FALSE())</f>
        <v>0</v>
      </c>
      <c r="G76" s="21" t="s">
        <v>822</v>
      </c>
      <c r="H76" s="21" t="s">
        <v>959</v>
      </c>
      <c r="I76" s="21" t="s">
        <v>960</v>
      </c>
      <c r="J76" s="21" t="s">
        <v>822</v>
      </c>
      <c r="K76" s="21" t="s">
        <v>51</v>
      </c>
      <c r="L76" s="1">
        <v>11217</v>
      </c>
      <c r="M76" s="1">
        <v>40.68365</v>
      </c>
      <c r="N76" s="1">
        <v>-73.980469999999997</v>
      </c>
      <c r="O76" s="21" t="s">
        <v>961</v>
      </c>
      <c r="P76" s="22">
        <v>0.34375</v>
      </c>
      <c r="Q76" s="22">
        <v>0.625</v>
      </c>
      <c r="R76" s="36">
        <f xml:space="preserve"> 24* (NYC_SAT_Data[[#This Row],[End Time]] - NYC_SAT_Data[[#This Row],[Start Time]])</f>
        <v>6.75</v>
      </c>
      <c r="S7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76" s="33">
        <v>870</v>
      </c>
      <c r="U76" s="31">
        <v>0.02</v>
      </c>
      <c r="V76" s="31">
        <v>0.70299999999999996</v>
      </c>
      <c r="W76" s="31">
        <v>0.22500000000000001</v>
      </c>
      <c r="X76" s="31">
        <v>1.7000000000000001E-2</v>
      </c>
      <c r="Y76" s="31">
        <f>1 - SUM(NYC_SAT_Data[[#This Row],[Percent White]:[Percent Asian]])</f>
        <v>3.5000000000000031E-2</v>
      </c>
      <c r="Z76" s="1">
        <v>439</v>
      </c>
      <c r="AA76" s="1">
        <v>441</v>
      </c>
      <c r="AB76" s="1">
        <v>436</v>
      </c>
      <c r="AC76" s="31">
        <v>0.80600000000000005</v>
      </c>
      <c r="AD76" s="23">
        <f>NYC_SAT_Data[[#This Row],[Average Score (SAT Math)]] + NYC_SAT_Data[[#This Row],[Average Score (SAT Reading)]]</f>
        <v>880</v>
      </c>
      <c r="AE76" s="24">
        <f>NYC_SAT_Data[[#This Row],[Average Score (SAT Math)]] + NYC_SAT_Data[[#This Row],[Average Score (SAT Reading)]] + NYC_SAT_Data[[#This Row],[Average Score (SAT Writing)]]</f>
        <v>1316</v>
      </c>
      <c r="AF76" s="25">
        <f>_xlfn.PERCENTRANK.INC(Z:Z, NYC_SAT_Data[[#This Row],[Average Score (SAT Math)]])</f>
        <v>0.66500000000000004</v>
      </c>
      <c r="AG76" s="26">
        <f>_xlfn.PERCENTRANK.INC(AA:AA, NYC_SAT_Data[[#This Row],[Average Score (SAT Reading)]])</f>
        <v>0.73499999999999999</v>
      </c>
      <c r="AH76" s="26">
        <f>_xlfn.PERCENTRANK.INC(AD:AD, NYC_SAT_Data[[#This Row],[SAT 1600]])</f>
        <v>0.70499999999999996</v>
      </c>
      <c r="AI76" s="27">
        <f>_xlfn.XLOOKUP(10 * ROUND(NYC_SAT_Data[[#This Row],[Average Score (SAT Math)]] / 10, 0), 'SAT Section Percentiles'!$A:$A, 'SAT Section Percentiles'!$D:$D, 0)</f>
        <v>0.25</v>
      </c>
      <c r="AJ76" s="28">
        <f>_xlfn.XLOOKUP(10 * ROUND(NYC_SAT_Data[[#This Row],[Average Score (SAT Reading)]] / 10, 0), 'SAT Section Percentiles'!$A:$A, 'SAT Section Percentiles'!$B:$B, 0)</f>
        <v>0.28000000000000003</v>
      </c>
      <c r="AK76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76" s="1" t="b">
        <f>IF(RANK(NYC_SAT_Data[[#This Row],[SAT 1600]], AD:AD, 0) &lt;= 50, TRUE, FALSE)</f>
        <v>0</v>
      </c>
      <c r="AM76" s="7" t="b">
        <f>IF(NYC_SAT_Data[[#This Row],[National Sample LOOKUP Total]] &gt; 0.5, TRUE, FALSE)</f>
        <v>0</v>
      </c>
      <c r="AN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7" spans="1:40" x14ac:dyDescent="0.25">
      <c r="A77" s="21" t="s">
        <v>844</v>
      </c>
      <c r="B77" s="21" t="s">
        <v>845</v>
      </c>
      <c r="C77" s="21" t="b">
        <f>IF(ISNUMBER(SEARCH("SCIENCE", UPPER(NYC_SAT_Data[[#This Row],[School Name]]))), TRUE(), FALSE())</f>
        <v>0</v>
      </c>
      <c r="D77" s="21" t="b">
        <f>IF(ISNUMBER(SEARCH("MATH", UPPER(NYC_SAT_Data[[#This Row],[School Name]]))), TRUE(), FALSE())</f>
        <v>0</v>
      </c>
      <c r="E77" s="21" t="b">
        <f>IF(ISNUMBER(SEARCH("ART", UPPER(NYC_SAT_Data[[#This Row],[School Name]]))), TRUE(), FALSE())</f>
        <v>0</v>
      </c>
      <c r="F77" s="21" t="b">
        <f>IF(ISNUMBER(SEARCH("ACADEMY", UPPER(NYC_SAT_Data[[#This Row],[School Name]]))), TRUE(), FALSE())</f>
        <v>0</v>
      </c>
      <c r="G77" s="21" t="s">
        <v>822</v>
      </c>
      <c r="H77" s="21" t="s">
        <v>828</v>
      </c>
      <c r="I77" s="21" t="s">
        <v>829</v>
      </c>
      <c r="J77" s="21" t="s">
        <v>822</v>
      </c>
      <c r="K77" s="21" t="s">
        <v>51</v>
      </c>
      <c r="L77" s="1">
        <v>11201</v>
      </c>
      <c r="M77" s="1">
        <v>40.69717</v>
      </c>
      <c r="N77" s="1">
        <v>-73.984960000000001</v>
      </c>
      <c r="O77" s="21" t="s">
        <v>846</v>
      </c>
      <c r="P77" s="22">
        <v>0.38541666666666669</v>
      </c>
      <c r="Q77" s="22">
        <v>0.64583333333333337</v>
      </c>
      <c r="R77" s="36">
        <f xml:space="preserve"> 24* (NYC_SAT_Data[[#This Row],[End Time]] - NYC_SAT_Data[[#This Row],[Start Time]])</f>
        <v>6.25</v>
      </c>
      <c r="S7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77" s="33">
        <v>345</v>
      </c>
      <c r="U77" s="31">
        <v>0.13900000000000001</v>
      </c>
      <c r="V77" s="31">
        <v>0.17699999999999999</v>
      </c>
      <c r="W77" s="31">
        <v>0.26700000000000002</v>
      </c>
      <c r="X77" s="31">
        <v>0.41699999999999998</v>
      </c>
      <c r="Y77" s="31">
        <f>1 - SUM(NYC_SAT_Data[[#This Row],[Percent White]:[Percent Asian]])</f>
        <v>0</v>
      </c>
      <c r="Z77" s="1">
        <v>432</v>
      </c>
      <c r="AA77" s="1">
        <v>334</v>
      </c>
      <c r="AB77" s="1">
        <v>333</v>
      </c>
      <c r="AC77" s="31">
        <v>0.92700000000000005</v>
      </c>
      <c r="AD77" s="23">
        <f>NYC_SAT_Data[[#This Row],[Average Score (SAT Math)]] + NYC_SAT_Data[[#This Row],[Average Score (SAT Reading)]]</f>
        <v>766</v>
      </c>
      <c r="AE77" s="24">
        <f>NYC_SAT_Data[[#This Row],[Average Score (SAT Math)]] + NYC_SAT_Data[[#This Row],[Average Score (SAT Reading)]] + NYC_SAT_Data[[#This Row],[Average Score (SAT Writing)]]</f>
        <v>1099</v>
      </c>
      <c r="AF77" s="25">
        <f>_xlfn.PERCENTRANK.INC(Z:Z, NYC_SAT_Data[[#This Row],[Average Score (SAT Math)]])</f>
        <v>0.63100000000000001</v>
      </c>
      <c r="AG77" s="26">
        <f>_xlfn.PERCENTRANK.INC(AA:AA, NYC_SAT_Data[[#This Row],[Average Score (SAT Reading)]])</f>
        <v>2.4E-2</v>
      </c>
      <c r="AH77" s="26">
        <f>_xlfn.PERCENTRANK.INC(AD:AD, NYC_SAT_Data[[#This Row],[SAT 1600]])</f>
        <v>0.19700000000000001</v>
      </c>
      <c r="AI77" s="27">
        <f>_xlfn.XLOOKUP(10 * ROUND(NYC_SAT_Data[[#This Row],[Average Score (SAT Math)]] / 10, 0), 'SAT Section Percentiles'!$A:$A, 'SAT Section Percentiles'!$D:$D, 0)</f>
        <v>0.23</v>
      </c>
      <c r="AJ77" s="28">
        <f>_xlfn.XLOOKUP(10 * ROUND(NYC_SAT_Data[[#This Row],[Average Score (SAT Reading)]] / 10, 0), 'SAT Section Percentiles'!$A:$A, 'SAT Section Percentiles'!$B:$B, 0)</f>
        <v>0.02</v>
      </c>
      <c r="AK77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77" s="1" t="b">
        <f>IF(RANK(NYC_SAT_Data[[#This Row],[SAT 1600]], AD:AD, 0) &lt;= 50, TRUE, FALSE)</f>
        <v>0</v>
      </c>
      <c r="AM77" s="7" t="b">
        <f>IF(NYC_SAT_Data[[#This Row],[National Sample LOOKUP Total]] &gt; 0.5, TRUE, FALSE)</f>
        <v>0</v>
      </c>
      <c r="AN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8" spans="1:40" x14ac:dyDescent="0.25">
      <c r="A78" s="21" t="s">
        <v>1128</v>
      </c>
      <c r="B78" s="21" t="s">
        <v>1129</v>
      </c>
      <c r="C78" s="21" t="b">
        <f>IF(ISNUMBER(SEARCH("SCIENCE", UPPER(NYC_SAT_Data[[#This Row],[School Name]]))), TRUE(), FALSE())</f>
        <v>0</v>
      </c>
      <c r="D78" s="21" t="b">
        <f>IF(ISNUMBER(SEARCH("MATH", UPPER(NYC_SAT_Data[[#This Row],[School Name]]))), TRUE(), FALSE())</f>
        <v>0</v>
      </c>
      <c r="E78" s="21" t="b">
        <f>IF(ISNUMBER(SEARCH("ART", UPPER(NYC_SAT_Data[[#This Row],[School Name]]))), TRUE(), FALSE())</f>
        <v>0</v>
      </c>
      <c r="F78" s="21" t="b">
        <f>IF(ISNUMBER(SEARCH("ACADEMY", UPPER(NYC_SAT_Data[[#This Row],[School Name]]))), TRUE(), FALSE())</f>
        <v>0</v>
      </c>
      <c r="G78" s="21" t="s">
        <v>822</v>
      </c>
      <c r="H78" s="21" t="s">
        <v>1117</v>
      </c>
      <c r="I78" s="21" t="s">
        <v>1118</v>
      </c>
      <c r="J78" s="21" t="s">
        <v>822</v>
      </c>
      <c r="K78" s="21" t="s">
        <v>51</v>
      </c>
      <c r="L78" s="1">
        <v>11208</v>
      </c>
      <c r="M78" s="1">
        <v>40.691139999999997</v>
      </c>
      <c r="N78" s="1">
        <v>-73.868430000000004</v>
      </c>
      <c r="O78" s="21" t="s">
        <v>1130</v>
      </c>
      <c r="P78" s="22">
        <v>0.34861111111111109</v>
      </c>
      <c r="Q78" s="22">
        <v>0.63263888888888886</v>
      </c>
      <c r="R78" s="36">
        <f xml:space="preserve"> 24* (NYC_SAT_Data[[#This Row],[End Time]] - NYC_SAT_Data[[#This Row],[Start Time]])</f>
        <v>6.8166666666666664</v>
      </c>
      <c r="S7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49min</v>
      </c>
      <c r="T78" s="33">
        <v>334</v>
      </c>
      <c r="U78" s="31">
        <v>8.9999999999999993E-3</v>
      </c>
      <c r="V78" s="31">
        <v>0.35599999999999998</v>
      </c>
      <c r="W78" s="31">
        <v>0.56899999999999995</v>
      </c>
      <c r="X78" s="31">
        <v>5.3999999999999999E-2</v>
      </c>
      <c r="Y78" s="31">
        <f>1 - SUM(NYC_SAT_Data[[#This Row],[Percent White]:[Percent Asian]])</f>
        <v>1.2000000000000011E-2</v>
      </c>
      <c r="Z78" s="1">
        <v>383</v>
      </c>
      <c r="AA78" s="1">
        <v>376</v>
      </c>
      <c r="AB78" s="1">
        <v>370</v>
      </c>
      <c r="AC78" s="31">
        <v>0.46800000000000003</v>
      </c>
      <c r="AD78" s="23">
        <f>NYC_SAT_Data[[#This Row],[Average Score (SAT Math)]] + NYC_SAT_Data[[#This Row],[Average Score (SAT Reading)]]</f>
        <v>759</v>
      </c>
      <c r="AE78" s="24">
        <f>NYC_SAT_Data[[#This Row],[Average Score (SAT Math)]] + NYC_SAT_Data[[#This Row],[Average Score (SAT Reading)]] + NYC_SAT_Data[[#This Row],[Average Score (SAT Writing)]]</f>
        <v>1129</v>
      </c>
      <c r="AF78" s="25">
        <f>_xlfn.PERCENTRANK.INC(Z:Z, NYC_SAT_Data[[#This Row],[Average Score (SAT Math)]])</f>
        <v>0.221</v>
      </c>
      <c r="AG78" s="26">
        <f>_xlfn.PERCENTRANK.INC(AA:AA, NYC_SAT_Data[[#This Row],[Average Score (SAT Reading)]])</f>
        <v>0.14899999999999999</v>
      </c>
      <c r="AH78" s="26">
        <f>_xlfn.PERCENTRANK.INC(AD:AD, NYC_SAT_Data[[#This Row],[SAT 1600]])</f>
        <v>0.14899999999999999</v>
      </c>
      <c r="AI78" s="27">
        <f>_xlfn.XLOOKUP(10 * ROUND(NYC_SAT_Data[[#This Row],[Average Score (SAT Math)]] / 10, 0), 'SAT Section Percentiles'!$A:$A, 'SAT Section Percentiles'!$D:$D, 0)</f>
        <v>0.1</v>
      </c>
      <c r="AJ78" s="28">
        <f>_xlfn.XLOOKUP(10 * ROUND(NYC_SAT_Data[[#This Row],[Average Score (SAT Reading)]] / 10, 0), 'SAT Section Percentiles'!$A:$A, 'SAT Section Percentiles'!$B:$B, 0)</f>
        <v>0.11</v>
      </c>
      <c r="AK78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78" s="1" t="b">
        <f>IF(RANK(NYC_SAT_Data[[#This Row],[SAT 1600]], AD:AD, 0) &lt;= 50, TRUE, FALSE)</f>
        <v>0</v>
      </c>
      <c r="AM78" s="7" t="b">
        <f>IF(NYC_SAT_Data[[#This Row],[National Sample LOOKUP Total]] &gt; 0.5, TRUE, FALSE)</f>
        <v>0</v>
      </c>
      <c r="AN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9" spans="1:40" x14ac:dyDescent="0.25">
      <c r="A79" s="21" t="s">
        <v>883</v>
      </c>
      <c r="B79" s="21" t="s">
        <v>884</v>
      </c>
      <c r="C79" s="21" t="b">
        <f>IF(ISNUMBER(SEARCH("SCIENCE", UPPER(NYC_SAT_Data[[#This Row],[School Name]]))), TRUE(), FALSE())</f>
        <v>0</v>
      </c>
      <c r="D79" s="21" t="b">
        <f>IF(ISNUMBER(SEARCH("MATH", UPPER(NYC_SAT_Data[[#This Row],[School Name]]))), TRUE(), FALSE())</f>
        <v>0</v>
      </c>
      <c r="E79" s="21" t="b">
        <f>IF(ISNUMBER(SEARCH("ART", UPPER(NYC_SAT_Data[[#This Row],[School Name]]))), TRUE(), FALSE())</f>
        <v>0</v>
      </c>
      <c r="F79" s="21" t="b">
        <f>IF(ISNUMBER(SEARCH("ACADEMY", UPPER(NYC_SAT_Data[[#This Row],[School Name]]))), TRUE(), FALSE())</f>
        <v>0</v>
      </c>
      <c r="G79" s="21" t="s">
        <v>822</v>
      </c>
      <c r="H79" s="21" t="s">
        <v>885</v>
      </c>
      <c r="I79" s="21" t="s">
        <v>886</v>
      </c>
      <c r="J79" s="21" t="s">
        <v>822</v>
      </c>
      <c r="K79" s="21" t="s">
        <v>51</v>
      </c>
      <c r="L79" s="1">
        <v>11206</v>
      </c>
      <c r="M79" s="1">
        <v>40.709899999999998</v>
      </c>
      <c r="N79" s="1">
        <v>-73.943659999999994</v>
      </c>
      <c r="O79" s="21" t="s">
        <v>887</v>
      </c>
      <c r="P79" s="22">
        <v>0.33333333333333331</v>
      </c>
      <c r="Q79" s="22">
        <v>0.60416666666666663</v>
      </c>
      <c r="R79" s="36">
        <f xml:space="preserve"> 24* (NYC_SAT_Data[[#This Row],[End Time]] - NYC_SAT_Data[[#This Row],[Start Time]])</f>
        <v>6.5</v>
      </c>
      <c r="S7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79" s="33">
        <v>676</v>
      </c>
      <c r="U79" s="31">
        <v>0.13500000000000001</v>
      </c>
      <c r="V79" s="31">
        <v>0.19400000000000001</v>
      </c>
      <c r="W79" s="31">
        <v>0.14499999999999999</v>
      </c>
      <c r="X79" s="31">
        <v>0.36099999999999999</v>
      </c>
      <c r="Y79" s="31">
        <f>1 - SUM(NYC_SAT_Data[[#This Row],[Percent White]:[Percent Asian]])</f>
        <v>0.16500000000000004</v>
      </c>
      <c r="Z79" s="1">
        <v>625</v>
      </c>
      <c r="AA79" s="1">
        <v>588</v>
      </c>
      <c r="AB79" s="1">
        <v>591</v>
      </c>
      <c r="AC79" s="31">
        <v>0.97499999999999998</v>
      </c>
      <c r="AD79" s="23">
        <f>NYC_SAT_Data[[#This Row],[Average Score (SAT Math)]] + NYC_SAT_Data[[#This Row],[Average Score (SAT Reading)]]</f>
        <v>1213</v>
      </c>
      <c r="AE79" s="24">
        <f>NYC_SAT_Data[[#This Row],[Average Score (SAT Math)]] + NYC_SAT_Data[[#This Row],[Average Score (SAT Reading)]] + NYC_SAT_Data[[#This Row],[Average Score (SAT Writing)]]</f>
        <v>1804</v>
      </c>
      <c r="AF79" s="25">
        <f>_xlfn.PERCENTRANK.INC(Z:Z, NYC_SAT_Data[[#This Row],[Average Score (SAT Math)]])</f>
        <v>0.96499999999999997</v>
      </c>
      <c r="AG79" s="26">
        <f>_xlfn.PERCENTRANK.INC(AA:AA, NYC_SAT_Data[[#This Row],[Average Score (SAT Reading)]])</f>
        <v>0.96199999999999997</v>
      </c>
      <c r="AH79" s="26">
        <f>_xlfn.PERCENTRANK.INC(AD:AD, NYC_SAT_Data[[#This Row],[SAT 1600]])</f>
        <v>0.96499999999999997</v>
      </c>
      <c r="AI79" s="27">
        <f>_xlfn.XLOOKUP(10 * ROUND(NYC_SAT_Data[[#This Row],[Average Score (SAT Math)]] / 10, 0), 'SAT Section Percentiles'!$A:$A, 'SAT Section Percentiles'!$D:$D, 0)</f>
        <v>0.87</v>
      </c>
      <c r="AJ79" s="28">
        <f>_xlfn.XLOOKUP(10 * ROUND(NYC_SAT_Data[[#This Row],[Average Score (SAT Reading)]] / 10, 0), 'SAT Section Percentiles'!$A:$A, 'SAT Section Percentiles'!$B:$B, 0)</f>
        <v>0.76</v>
      </c>
      <c r="AK79" s="29">
        <f>_xlfn.XLOOKUP(10 * ROUND((NYC_SAT_Data[[#This Row],[Average Score (SAT Math)]] + NYC_SAT_Data[[#This Row],[Average Score (SAT Reading)]]) / 10, 0), 'Total SAT Percentiles'!$A:$A, 'Total SAT Percentiles'!$B:$B, 0)</f>
        <v>0.82</v>
      </c>
      <c r="AL79" s="1" t="b">
        <f>IF(RANK(NYC_SAT_Data[[#This Row],[SAT 1600]], AD:AD, 0) &lt;= 50, TRUE, FALSE)</f>
        <v>1</v>
      </c>
      <c r="AM79" s="7" t="b">
        <f>IF(NYC_SAT_Data[[#This Row],[National Sample LOOKUP Total]] &gt; 0.5, TRUE, FALSE)</f>
        <v>1</v>
      </c>
      <c r="AN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0" spans="1:40" x14ac:dyDescent="0.25">
      <c r="A80" s="21" t="s">
        <v>901</v>
      </c>
      <c r="B80" s="21" t="s">
        <v>902</v>
      </c>
      <c r="C80" s="21" t="b">
        <f>IF(ISNUMBER(SEARCH("SCIENCE", UPPER(NYC_SAT_Data[[#This Row],[School Name]]))), TRUE(), FALSE())</f>
        <v>0</v>
      </c>
      <c r="D80" s="21" t="b">
        <f>IF(ISNUMBER(SEARCH("MATH", UPPER(NYC_SAT_Data[[#This Row],[School Name]]))), TRUE(), FALSE())</f>
        <v>0</v>
      </c>
      <c r="E80" s="21" t="b">
        <f>IF(ISNUMBER(SEARCH("ART", UPPER(NYC_SAT_Data[[#This Row],[School Name]]))), TRUE(), FALSE())</f>
        <v>0</v>
      </c>
      <c r="F80" s="21" t="b">
        <f>IF(ISNUMBER(SEARCH("ACADEMY", UPPER(NYC_SAT_Data[[#This Row],[School Name]]))), TRUE(), FALSE())</f>
        <v>0</v>
      </c>
      <c r="G80" s="21" t="s">
        <v>822</v>
      </c>
      <c r="H80" s="21" t="s">
        <v>903</v>
      </c>
      <c r="I80" s="21" t="s">
        <v>904</v>
      </c>
      <c r="J80" s="21" t="s">
        <v>822</v>
      </c>
      <c r="K80" s="21" t="s">
        <v>51</v>
      </c>
      <c r="L80" s="1">
        <v>11211</v>
      </c>
      <c r="M80" s="1">
        <v>40.715040000000002</v>
      </c>
      <c r="N80" s="1">
        <v>-73.954650000000001</v>
      </c>
      <c r="O80" s="21" t="s">
        <v>905</v>
      </c>
      <c r="P80" s="22">
        <v>0.34722222222222221</v>
      </c>
      <c r="Q80" s="22">
        <v>0.63194444444444442</v>
      </c>
      <c r="R80" s="36">
        <f xml:space="preserve"> 24* (NYC_SAT_Data[[#This Row],[End Time]] - NYC_SAT_Data[[#This Row],[Start Time]])</f>
        <v>6.833333333333333</v>
      </c>
      <c r="S8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80" s="33">
        <v>494</v>
      </c>
      <c r="U80" s="31">
        <v>0.02</v>
      </c>
      <c r="V80" s="31">
        <v>0.54700000000000004</v>
      </c>
      <c r="W80" s="31">
        <v>0.40300000000000002</v>
      </c>
      <c r="X80" s="31">
        <v>2.4E-2</v>
      </c>
      <c r="Y80" s="31">
        <f>1 - SUM(NYC_SAT_Data[[#This Row],[Percent White]:[Percent Asian]])</f>
        <v>5.9999999999998943E-3</v>
      </c>
      <c r="Z80" s="1">
        <v>391</v>
      </c>
      <c r="AA80" s="1">
        <v>406</v>
      </c>
      <c r="AB80" s="1">
        <v>391</v>
      </c>
      <c r="AC80" s="31">
        <v>0.745</v>
      </c>
      <c r="AD80" s="23">
        <f>NYC_SAT_Data[[#This Row],[Average Score (SAT Math)]] + NYC_SAT_Data[[#This Row],[Average Score (SAT Reading)]]</f>
        <v>797</v>
      </c>
      <c r="AE80" s="24">
        <f>NYC_SAT_Data[[#This Row],[Average Score (SAT Math)]] + NYC_SAT_Data[[#This Row],[Average Score (SAT Reading)]] + NYC_SAT_Data[[#This Row],[Average Score (SAT Writing)]]</f>
        <v>1188</v>
      </c>
      <c r="AF80" s="25">
        <f>_xlfn.PERCENTRANK.INC(Z:Z, NYC_SAT_Data[[#This Row],[Average Score (SAT Math)]])</f>
        <v>0.30199999999999999</v>
      </c>
      <c r="AG80" s="26">
        <f>_xlfn.PERCENTRANK.INC(AA:AA, NYC_SAT_Data[[#This Row],[Average Score (SAT Reading)]])</f>
        <v>0.41399999999999998</v>
      </c>
      <c r="AH80" s="26">
        <f>_xlfn.PERCENTRANK.INC(AD:AD, NYC_SAT_Data[[#This Row],[SAT 1600]])</f>
        <v>0.38200000000000001</v>
      </c>
      <c r="AI80" s="27">
        <f>_xlfn.XLOOKUP(10 * ROUND(NYC_SAT_Data[[#This Row],[Average Score (SAT Math)]] / 10, 0), 'SAT Section Percentiles'!$A:$A, 'SAT Section Percentiles'!$D:$D, 0)</f>
        <v>0.13</v>
      </c>
      <c r="AJ80" s="28">
        <f>_xlfn.XLOOKUP(10 * ROUND(NYC_SAT_Data[[#This Row],[Average Score (SAT Reading)]] / 10, 0), 'SAT Section Percentiles'!$A:$A, 'SAT Section Percentiles'!$B:$B, 0)</f>
        <v>0.19</v>
      </c>
      <c r="AK80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80" s="1" t="b">
        <f>IF(RANK(NYC_SAT_Data[[#This Row],[SAT 1600]], AD:AD, 0) &lt;= 50, TRUE, FALSE)</f>
        <v>0</v>
      </c>
      <c r="AM80" s="7" t="b">
        <f>IF(NYC_SAT_Data[[#This Row],[National Sample LOOKUP Total]] &gt; 0.5, TRUE, FALSE)</f>
        <v>0</v>
      </c>
      <c r="AN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1" spans="1:40" x14ac:dyDescent="0.25">
      <c r="A81" s="21" t="s">
        <v>928</v>
      </c>
      <c r="B81" s="21" t="s">
        <v>929</v>
      </c>
      <c r="C81" s="21" t="b">
        <f>IF(ISNUMBER(SEARCH("SCIENCE", UPPER(NYC_SAT_Data[[#This Row],[School Name]]))), TRUE(), FALSE())</f>
        <v>0</v>
      </c>
      <c r="D81" s="21" t="b">
        <f>IF(ISNUMBER(SEARCH("MATH", UPPER(NYC_SAT_Data[[#This Row],[School Name]]))), TRUE(), FALSE())</f>
        <v>0</v>
      </c>
      <c r="E81" s="21" t="b">
        <f>IF(ISNUMBER(SEARCH("ART", UPPER(NYC_SAT_Data[[#This Row],[School Name]]))), TRUE(), FALSE())</f>
        <v>0</v>
      </c>
      <c r="F81" s="21" t="b">
        <f>IF(ISNUMBER(SEARCH("ACADEMY", UPPER(NYC_SAT_Data[[#This Row],[School Name]]))), TRUE(), FALSE())</f>
        <v>0</v>
      </c>
      <c r="G81" s="21" t="s">
        <v>822</v>
      </c>
      <c r="H81" s="21" t="s">
        <v>930</v>
      </c>
      <c r="I81" s="21" t="s">
        <v>931</v>
      </c>
      <c r="J81" s="21" t="s">
        <v>822</v>
      </c>
      <c r="K81" s="21" t="s">
        <v>51</v>
      </c>
      <c r="L81" s="1">
        <v>11201</v>
      </c>
      <c r="M81" s="1">
        <v>40.685450000000003</v>
      </c>
      <c r="N81" s="1">
        <v>-73.993489999999994</v>
      </c>
      <c r="O81" s="21" t="s">
        <v>932</v>
      </c>
      <c r="P81" s="22">
        <v>0.36458333333333331</v>
      </c>
      <c r="Q81" s="22">
        <v>0.63194444444444442</v>
      </c>
      <c r="R81" s="36">
        <f xml:space="preserve"> 24* (NYC_SAT_Data[[#This Row],[End Time]] - NYC_SAT_Data[[#This Row],[Start Time]])</f>
        <v>6.4166666666666661</v>
      </c>
      <c r="S8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81" s="33">
        <v>250</v>
      </c>
      <c r="U81" s="31">
        <v>6.6000000000000003E-2</v>
      </c>
      <c r="V81" s="31">
        <v>0.54800000000000004</v>
      </c>
      <c r="W81" s="31">
        <v>0.35499999999999998</v>
      </c>
      <c r="X81" s="31">
        <v>2.4E-2</v>
      </c>
      <c r="Y81" s="31">
        <f>1 - SUM(NYC_SAT_Data[[#This Row],[Percent White]:[Percent Asian]])</f>
        <v>6.9999999999998952E-3</v>
      </c>
      <c r="Z81" s="1">
        <v>393</v>
      </c>
      <c r="AA81" s="1">
        <v>381</v>
      </c>
      <c r="AB81" s="1">
        <v>402</v>
      </c>
      <c r="AC81" s="31">
        <v>0.61799999999999999</v>
      </c>
      <c r="AD81" s="23">
        <f>NYC_SAT_Data[[#This Row],[Average Score (SAT Math)]] + NYC_SAT_Data[[#This Row],[Average Score (SAT Reading)]]</f>
        <v>774</v>
      </c>
      <c r="AE81" s="24">
        <f>NYC_SAT_Data[[#This Row],[Average Score (SAT Math)]] + NYC_SAT_Data[[#This Row],[Average Score (SAT Reading)]] + NYC_SAT_Data[[#This Row],[Average Score (SAT Writing)]]</f>
        <v>1176</v>
      </c>
      <c r="AF81" s="25">
        <f>_xlfn.PERCENTRANK.INC(Z:Z, NYC_SAT_Data[[#This Row],[Average Score (SAT Math)]])</f>
        <v>0.32</v>
      </c>
      <c r="AG81" s="26">
        <f>_xlfn.PERCENTRANK.INC(AA:AA, NYC_SAT_Data[[#This Row],[Average Score (SAT Reading)]])</f>
        <v>0.18099999999999999</v>
      </c>
      <c r="AH81" s="26">
        <f>_xlfn.PERCENTRANK.INC(AD:AD, NYC_SAT_Data[[#This Row],[SAT 1600]])</f>
        <v>0.248</v>
      </c>
      <c r="AI81" s="27">
        <f>_xlfn.XLOOKUP(10 * ROUND(NYC_SAT_Data[[#This Row],[Average Score (SAT Math)]] / 10, 0), 'SAT Section Percentiles'!$A:$A, 'SAT Section Percentiles'!$D:$D, 0)</f>
        <v>0.13</v>
      </c>
      <c r="AJ81" s="28">
        <f>_xlfn.XLOOKUP(10 * ROUND(NYC_SAT_Data[[#This Row],[Average Score (SAT Reading)]] / 10, 0), 'SAT Section Percentiles'!$A:$A, 'SAT Section Percentiles'!$B:$B, 0)</f>
        <v>0.11</v>
      </c>
      <c r="AK81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81" s="1" t="b">
        <f>IF(RANK(NYC_SAT_Data[[#This Row],[SAT 1600]], AD:AD, 0) &lt;= 50, TRUE, FALSE)</f>
        <v>0</v>
      </c>
      <c r="AM81" s="7" t="b">
        <f>IF(NYC_SAT_Data[[#This Row],[National Sample LOOKUP Total]] &gt; 0.5, TRUE, FALSE)</f>
        <v>0</v>
      </c>
      <c r="AN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2" spans="1:40" x14ac:dyDescent="0.25">
      <c r="A82" s="21" t="s">
        <v>1034</v>
      </c>
      <c r="B82" s="21" t="s">
        <v>1035</v>
      </c>
      <c r="C82" s="21" t="b">
        <f>IF(ISNUMBER(SEARCH("SCIENCE", UPPER(NYC_SAT_Data[[#This Row],[School Name]]))), TRUE(), FALSE())</f>
        <v>0</v>
      </c>
      <c r="D82" s="21" t="b">
        <f>IF(ISNUMBER(SEARCH("MATH", UPPER(NYC_SAT_Data[[#This Row],[School Name]]))), TRUE(), FALSE())</f>
        <v>0</v>
      </c>
      <c r="E82" s="21" t="b">
        <f>IF(ISNUMBER(SEARCH("ART", UPPER(NYC_SAT_Data[[#This Row],[School Name]]))), TRUE(), FALSE())</f>
        <v>0</v>
      </c>
      <c r="F82" s="21" t="b">
        <f>IF(ISNUMBER(SEARCH("ACADEMY", UPPER(NYC_SAT_Data[[#This Row],[School Name]]))), TRUE(), FALSE())</f>
        <v>0</v>
      </c>
      <c r="G82" s="21" t="s">
        <v>822</v>
      </c>
      <c r="H82" s="21" t="s">
        <v>1005</v>
      </c>
      <c r="I82" s="21" t="s">
        <v>1006</v>
      </c>
      <c r="J82" s="21" t="s">
        <v>822</v>
      </c>
      <c r="K82" s="21" t="s">
        <v>51</v>
      </c>
      <c r="L82" s="1">
        <v>11225</v>
      </c>
      <c r="M82" s="1">
        <v>40.670299999999997</v>
      </c>
      <c r="N82" s="1">
        <v>-73.961650000000006</v>
      </c>
      <c r="O82" s="21" t="s">
        <v>1036</v>
      </c>
      <c r="P82" s="22">
        <v>0.34027777777777779</v>
      </c>
      <c r="Q82" s="22">
        <v>0.625</v>
      </c>
      <c r="R82" s="36">
        <f xml:space="preserve"> 24* (NYC_SAT_Data[[#This Row],[End Time]] - NYC_SAT_Data[[#This Row],[Start Time]])</f>
        <v>6.833333333333333</v>
      </c>
      <c r="S8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82" s="33">
        <v>386</v>
      </c>
      <c r="U82" s="31">
        <v>8.0000000000000002E-3</v>
      </c>
      <c r="V82" s="31">
        <v>0.82599999999999996</v>
      </c>
      <c r="W82" s="31">
        <v>0.158</v>
      </c>
      <c r="X82" s="31">
        <v>8.0000000000000002E-3</v>
      </c>
      <c r="Y82" s="31">
        <f>1 - SUM(NYC_SAT_Data[[#This Row],[Percent White]:[Percent Asian]])</f>
        <v>0</v>
      </c>
      <c r="Z82" s="1">
        <v>382</v>
      </c>
      <c r="AA82" s="1">
        <v>393</v>
      </c>
      <c r="AB82" s="1">
        <v>377</v>
      </c>
      <c r="AC82" s="31">
        <v>0.72199999999999998</v>
      </c>
      <c r="AD82" s="23">
        <f>NYC_SAT_Data[[#This Row],[Average Score (SAT Math)]] + NYC_SAT_Data[[#This Row],[Average Score (SAT Reading)]]</f>
        <v>775</v>
      </c>
      <c r="AE82" s="24">
        <f>NYC_SAT_Data[[#This Row],[Average Score (SAT Math)]] + NYC_SAT_Data[[#This Row],[Average Score (SAT Reading)]] + NYC_SAT_Data[[#This Row],[Average Score (SAT Writing)]]</f>
        <v>1152</v>
      </c>
      <c r="AF82" s="25">
        <f>_xlfn.PERCENTRANK.INC(Z:Z, NYC_SAT_Data[[#This Row],[Average Score (SAT Math)]])</f>
        <v>0.20799999999999999</v>
      </c>
      <c r="AG82" s="26">
        <f>_xlfn.PERCENTRANK.INC(AA:AA, NYC_SAT_Data[[#This Row],[Average Score (SAT Reading)]])</f>
        <v>0.29599999999999999</v>
      </c>
      <c r="AH82" s="26">
        <f>_xlfn.PERCENTRANK.INC(AD:AD, NYC_SAT_Data[[#This Row],[SAT 1600]])</f>
        <v>0.25900000000000001</v>
      </c>
      <c r="AI82" s="27">
        <f>_xlfn.XLOOKUP(10 * ROUND(NYC_SAT_Data[[#This Row],[Average Score (SAT Math)]] / 10, 0), 'SAT Section Percentiles'!$A:$A, 'SAT Section Percentiles'!$D:$D, 0)</f>
        <v>0.1</v>
      </c>
      <c r="AJ82" s="28">
        <f>_xlfn.XLOOKUP(10 * ROUND(NYC_SAT_Data[[#This Row],[Average Score (SAT Reading)]] / 10, 0), 'SAT Section Percentiles'!$A:$A, 'SAT Section Percentiles'!$B:$B, 0)</f>
        <v>0.13</v>
      </c>
      <c r="AK82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82" s="1" t="b">
        <f>IF(RANK(NYC_SAT_Data[[#This Row],[SAT 1600]], AD:AD, 0) &lt;= 50, TRUE, FALSE)</f>
        <v>0</v>
      </c>
      <c r="AM82" s="7" t="b">
        <f>IF(NYC_SAT_Data[[#This Row],[National Sample LOOKUP Total]] &gt; 0.5, TRUE, FALSE)</f>
        <v>0</v>
      </c>
      <c r="AN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3" spans="1:40" x14ac:dyDescent="0.25">
      <c r="A83" s="21" t="s">
        <v>933</v>
      </c>
      <c r="B83" s="21" t="s">
        <v>934</v>
      </c>
      <c r="C83" s="21" t="b">
        <f>IF(ISNUMBER(SEARCH("SCIENCE", UPPER(NYC_SAT_Data[[#This Row],[School Name]]))), TRUE(), FALSE())</f>
        <v>0</v>
      </c>
      <c r="D83" s="21" t="b">
        <f>IF(ISNUMBER(SEARCH("MATH", UPPER(NYC_SAT_Data[[#This Row],[School Name]]))), TRUE(), FALSE())</f>
        <v>0</v>
      </c>
      <c r="E83" s="21" t="b">
        <f>IF(ISNUMBER(SEARCH("ART", UPPER(NYC_SAT_Data[[#This Row],[School Name]]))), TRUE(), FALSE())</f>
        <v>0</v>
      </c>
      <c r="F83" s="21" t="b">
        <f>IF(ISNUMBER(SEARCH("ACADEMY", UPPER(NYC_SAT_Data[[#This Row],[School Name]]))), TRUE(), FALSE())</f>
        <v>0</v>
      </c>
      <c r="G83" s="21" t="s">
        <v>822</v>
      </c>
      <c r="H83" s="21" t="s">
        <v>935</v>
      </c>
      <c r="I83" s="21" t="s">
        <v>936</v>
      </c>
      <c r="J83" s="21" t="s">
        <v>822</v>
      </c>
      <c r="K83" s="21" t="s">
        <v>51</v>
      </c>
      <c r="L83" s="1">
        <v>11231</v>
      </c>
      <c r="M83" s="1">
        <v>40.679859999999998</v>
      </c>
      <c r="N83" s="1">
        <v>-74.001480000000001</v>
      </c>
      <c r="O83" s="21" t="s">
        <v>937</v>
      </c>
      <c r="P83" s="22">
        <v>0.35416666666666669</v>
      </c>
      <c r="Q83" s="22">
        <v>0.61805555555555558</v>
      </c>
      <c r="R83" s="36">
        <f xml:space="preserve"> 24* (NYC_SAT_Data[[#This Row],[End Time]] - NYC_SAT_Data[[#This Row],[Start Time]])</f>
        <v>6.3333333333333339</v>
      </c>
      <c r="S8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83" s="33">
        <v>685</v>
      </c>
      <c r="U83" s="31">
        <v>9.2999999999999999E-2</v>
      </c>
      <c r="V83" s="31">
        <v>0.38500000000000001</v>
      </c>
      <c r="W83" s="31">
        <v>0.45300000000000001</v>
      </c>
      <c r="X83" s="31">
        <v>5.8000000000000003E-2</v>
      </c>
      <c r="Y83" s="31">
        <f>1 - SUM(NYC_SAT_Data[[#This Row],[Percent White]:[Percent Asian]])</f>
        <v>1.0999999999999899E-2</v>
      </c>
      <c r="Z83" s="1">
        <v>401</v>
      </c>
      <c r="AA83" s="1">
        <v>411</v>
      </c>
      <c r="AB83" s="1">
        <v>404</v>
      </c>
      <c r="AC83" s="31">
        <v>0.84099999999999997</v>
      </c>
      <c r="AD83" s="23">
        <f>NYC_SAT_Data[[#This Row],[Average Score (SAT Math)]] + NYC_SAT_Data[[#This Row],[Average Score (SAT Reading)]]</f>
        <v>812</v>
      </c>
      <c r="AE83" s="24">
        <f>NYC_SAT_Data[[#This Row],[Average Score (SAT Math)]] + NYC_SAT_Data[[#This Row],[Average Score (SAT Reading)]] + NYC_SAT_Data[[#This Row],[Average Score (SAT Writing)]]</f>
        <v>1216</v>
      </c>
      <c r="AF83" s="25">
        <f>_xlfn.PERCENTRANK.INC(Z:Z, NYC_SAT_Data[[#This Row],[Average Score (SAT Math)]])</f>
        <v>0.41099999999999998</v>
      </c>
      <c r="AG83" s="26">
        <f>_xlfn.PERCENTRANK.INC(AA:AA, NYC_SAT_Data[[#This Row],[Average Score (SAT Reading)]])</f>
        <v>0.48099999999999998</v>
      </c>
      <c r="AH83" s="26">
        <f>_xlfn.PERCENTRANK.INC(AD:AD, NYC_SAT_Data[[#This Row],[SAT 1600]])</f>
        <v>0.45100000000000001</v>
      </c>
      <c r="AI83" s="27">
        <f>_xlfn.XLOOKUP(10 * ROUND(NYC_SAT_Data[[#This Row],[Average Score (SAT Math)]] / 10, 0), 'SAT Section Percentiles'!$A:$A, 'SAT Section Percentiles'!$D:$D, 0)</f>
        <v>0.15</v>
      </c>
      <c r="AJ83" s="28">
        <f>_xlfn.XLOOKUP(10 * ROUND(NYC_SAT_Data[[#This Row],[Average Score (SAT Reading)]] / 10, 0), 'SAT Section Percentiles'!$A:$A, 'SAT Section Percentiles'!$B:$B, 0)</f>
        <v>0.19</v>
      </c>
      <c r="AK83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83" s="1" t="b">
        <f>IF(RANK(NYC_SAT_Data[[#This Row],[SAT 1600]], AD:AD, 0) &lt;= 50, TRUE, FALSE)</f>
        <v>0</v>
      </c>
      <c r="AM83" s="7" t="b">
        <f>IF(NYC_SAT_Data[[#This Row],[National Sample LOOKUP Total]] &gt; 0.5, TRUE, FALSE)</f>
        <v>0</v>
      </c>
      <c r="AN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4" spans="1:40" x14ac:dyDescent="0.25">
      <c r="A84" s="21" t="s">
        <v>1211</v>
      </c>
      <c r="B84" s="21" t="s">
        <v>1212</v>
      </c>
      <c r="C84" s="21" t="b">
        <f>IF(ISNUMBER(SEARCH("SCIENCE", UPPER(NYC_SAT_Data[[#This Row],[School Name]]))), TRUE(), FALSE())</f>
        <v>0</v>
      </c>
      <c r="D84" s="21" t="b">
        <f>IF(ISNUMBER(SEARCH("MATH", UPPER(NYC_SAT_Data[[#This Row],[School Name]]))), TRUE(), FALSE())</f>
        <v>0</v>
      </c>
      <c r="E84" s="21" t="b">
        <f>IF(ISNUMBER(SEARCH("ART", UPPER(NYC_SAT_Data[[#This Row],[School Name]]))), TRUE(), FALSE())</f>
        <v>0</v>
      </c>
      <c r="F84" s="21" t="b">
        <f>IF(ISNUMBER(SEARCH("ACADEMY", UPPER(NYC_SAT_Data[[#This Row],[School Name]]))), TRUE(), FALSE())</f>
        <v>0</v>
      </c>
      <c r="G84" s="21" t="s">
        <v>822</v>
      </c>
      <c r="H84" s="21" t="s">
        <v>1213</v>
      </c>
      <c r="I84" s="21" t="s">
        <v>1214</v>
      </c>
      <c r="J84" s="21" t="s">
        <v>822</v>
      </c>
      <c r="K84" s="21" t="s">
        <v>51</v>
      </c>
      <c r="L84" s="1">
        <v>11214</v>
      </c>
      <c r="M84" s="1">
        <v>40.604880000000001</v>
      </c>
      <c r="N84" s="1">
        <v>-73.994420000000005</v>
      </c>
      <c r="O84" s="21" t="s">
        <v>1215</v>
      </c>
      <c r="P84" s="22">
        <v>0.33333333333333331</v>
      </c>
      <c r="Q84" s="22">
        <v>0.60416666666666663</v>
      </c>
      <c r="R84" s="36">
        <f xml:space="preserve"> 24* (NYC_SAT_Data[[#This Row],[End Time]] - NYC_SAT_Data[[#This Row],[Start Time]])</f>
        <v>6.5</v>
      </c>
      <c r="S8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84" s="33">
        <v>901</v>
      </c>
      <c r="U84" s="31">
        <v>0.53300000000000003</v>
      </c>
      <c r="V84" s="31">
        <v>5.0999999999999997E-2</v>
      </c>
      <c r="W84" s="31">
        <v>0.25</v>
      </c>
      <c r="X84" s="31">
        <v>0.16200000000000001</v>
      </c>
      <c r="Y84" s="31">
        <f>1 - SUM(NYC_SAT_Data[[#This Row],[Percent White]:[Percent Asian]])</f>
        <v>3.9999999999998925E-3</v>
      </c>
      <c r="Z84" s="1">
        <v>458</v>
      </c>
      <c r="AA84" s="1">
        <v>434</v>
      </c>
      <c r="AB84" s="1">
        <v>434</v>
      </c>
      <c r="AC84" s="31">
        <v>0.67800000000000005</v>
      </c>
      <c r="AD84" s="23">
        <f>NYC_SAT_Data[[#This Row],[Average Score (SAT Math)]] + NYC_SAT_Data[[#This Row],[Average Score (SAT Reading)]]</f>
        <v>892</v>
      </c>
      <c r="AE84" s="24">
        <f>NYC_SAT_Data[[#This Row],[Average Score (SAT Math)]] + NYC_SAT_Data[[#This Row],[Average Score (SAT Reading)]] + NYC_SAT_Data[[#This Row],[Average Score (SAT Writing)]]</f>
        <v>1326</v>
      </c>
      <c r="AF84" s="25">
        <f>_xlfn.PERCENTRANK.INC(Z:Z, NYC_SAT_Data[[#This Row],[Average Score (SAT Math)]])</f>
        <v>0.748</v>
      </c>
      <c r="AG84" s="26">
        <f>_xlfn.PERCENTRANK.INC(AA:AA, NYC_SAT_Data[[#This Row],[Average Score (SAT Reading)]])</f>
        <v>0.69499999999999995</v>
      </c>
      <c r="AH84" s="26">
        <f>_xlfn.PERCENTRANK.INC(AD:AD, NYC_SAT_Data[[#This Row],[SAT 1600]])</f>
        <v>0.73699999999999999</v>
      </c>
      <c r="AI84" s="27">
        <f>_xlfn.XLOOKUP(10 * ROUND(NYC_SAT_Data[[#This Row],[Average Score (SAT Math)]] / 10, 0), 'SAT Section Percentiles'!$A:$A, 'SAT Section Percentiles'!$D:$D, 0)</f>
        <v>0.32</v>
      </c>
      <c r="AJ84" s="28">
        <f>_xlfn.XLOOKUP(10 * ROUND(NYC_SAT_Data[[#This Row],[Average Score (SAT Reading)]] / 10, 0), 'SAT Section Percentiles'!$A:$A, 'SAT Section Percentiles'!$B:$B, 0)</f>
        <v>0.24</v>
      </c>
      <c r="AK84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84" s="1" t="b">
        <f>IF(RANK(NYC_SAT_Data[[#This Row],[SAT 1600]], AD:AD, 0) &lt;= 50, TRUE, FALSE)</f>
        <v>0</v>
      </c>
      <c r="AM84" s="7" t="b">
        <f>IF(NYC_SAT_Data[[#This Row],[National Sample LOOKUP Total]] &gt; 0.5, TRUE, FALSE)</f>
        <v>0</v>
      </c>
      <c r="AN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5" spans="1:40" x14ac:dyDescent="0.25">
      <c r="A85" s="21" t="s">
        <v>839</v>
      </c>
      <c r="B85" s="21" t="s">
        <v>840</v>
      </c>
      <c r="C85" s="21" t="b">
        <f>IF(ISNUMBER(SEARCH("SCIENCE", UPPER(NYC_SAT_Data[[#This Row],[School Name]]))), TRUE(), FALSE())</f>
        <v>0</v>
      </c>
      <c r="D85" s="21" t="b">
        <f>IF(ISNUMBER(SEARCH("MATH", UPPER(NYC_SAT_Data[[#This Row],[School Name]]))), TRUE(), FALSE())</f>
        <v>0</v>
      </c>
      <c r="E85" s="21" t="b">
        <f>IF(ISNUMBER(SEARCH("ART", UPPER(NYC_SAT_Data[[#This Row],[School Name]]))), TRUE(), FALSE())</f>
        <v>0</v>
      </c>
      <c r="F85" s="21" t="b">
        <f>IF(ISNUMBER(SEARCH("ACADEMY", UPPER(NYC_SAT_Data[[#This Row],[School Name]]))), TRUE(), FALSE())</f>
        <v>0</v>
      </c>
      <c r="G85" s="21" t="s">
        <v>822</v>
      </c>
      <c r="H85" s="21" t="s">
        <v>841</v>
      </c>
      <c r="I85" s="21" t="s">
        <v>842</v>
      </c>
      <c r="J85" s="21" t="s">
        <v>822</v>
      </c>
      <c r="K85" s="21" t="s">
        <v>51</v>
      </c>
      <c r="L85" s="1">
        <v>11217</v>
      </c>
      <c r="M85" s="1">
        <v>40.688110000000002</v>
      </c>
      <c r="N85" s="1">
        <v>-73.976749999999996</v>
      </c>
      <c r="O85" s="21" t="s">
        <v>843</v>
      </c>
      <c r="P85" s="22">
        <v>0.36458333333333331</v>
      </c>
      <c r="Q85" s="22">
        <v>0.63541666666666663</v>
      </c>
      <c r="R85" s="36">
        <f xml:space="preserve"> 24* (NYC_SAT_Data[[#This Row],[End Time]] - NYC_SAT_Data[[#This Row],[Start Time]])</f>
        <v>6.5</v>
      </c>
      <c r="S8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85" s="33">
        <v>5447</v>
      </c>
      <c r="U85" s="31">
        <v>0.20499999999999999</v>
      </c>
      <c r="V85" s="31">
        <v>7.6999999999999999E-2</v>
      </c>
      <c r="W85" s="31">
        <v>7.5999999999999998E-2</v>
      </c>
      <c r="X85" s="31">
        <v>0.60499999999999998</v>
      </c>
      <c r="Y85" s="31">
        <f>1 - SUM(NYC_SAT_Data[[#This Row],[Percent White]:[Percent Asian]])</f>
        <v>3.7000000000000033E-2</v>
      </c>
      <c r="Z85" s="1">
        <v>682</v>
      </c>
      <c r="AA85" s="1">
        <v>608</v>
      </c>
      <c r="AB85" s="1">
        <v>606</v>
      </c>
      <c r="AC85" s="31">
        <v>0.95499999999999996</v>
      </c>
      <c r="AD85" s="23">
        <f>NYC_SAT_Data[[#This Row],[Average Score (SAT Math)]] + NYC_SAT_Data[[#This Row],[Average Score (SAT Reading)]]</f>
        <v>1290</v>
      </c>
      <c r="AE85" s="24">
        <f>NYC_SAT_Data[[#This Row],[Average Score (SAT Math)]] + NYC_SAT_Data[[#This Row],[Average Score (SAT Reading)]] + NYC_SAT_Data[[#This Row],[Average Score (SAT Writing)]]</f>
        <v>1896</v>
      </c>
      <c r="AF85" s="25">
        <f>_xlfn.PERCENTRANK.INC(Z:Z, NYC_SAT_Data[[#This Row],[Average Score (SAT Math)]])</f>
        <v>0.98599999999999999</v>
      </c>
      <c r="AG85" s="26">
        <f>_xlfn.PERCENTRANK.INC(AA:AA, NYC_SAT_Data[[#This Row],[Average Score (SAT Reading)]])</f>
        <v>0.97299999999999998</v>
      </c>
      <c r="AH85" s="26">
        <f>_xlfn.PERCENTRANK.INC(AD:AD, NYC_SAT_Data[[#This Row],[SAT 1600]])</f>
        <v>0.98099999999999998</v>
      </c>
      <c r="AI85" s="27">
        <f>_xlfn.XLOOKUP(10 * ROUND(NYC_SAT_Data[[#This Row],[Average Score (SAT Math)]] / 10, 0), 'SAT Section Percentiles'!$A:$A, 'SAT Section Percentiles'!$D:$D, 0)</f>
        <v>0.93</v>
      </c>
      <c r="AJ85" s="28">
        <f>_xlfn.XLOOKUP(10 * ROUND(NYC_SAT_Data[[#This Row],[Average Score (SAT Reading)]] / 10, 0), 'SAT Section Percentiles'!$A:$A, 'SAT Section Percentiles'!$B:$B, 0)</f>
        <v>0.81</v>
      </c>
      <c r="AK85" s="29">
        <f>_xlfn.XLOOKUP(10 * ROUND((NYC_SAT_Data[[#This Row],[Average Score (SAT Math)]] + NYC_SAT_Data[[#This Row],[Average Score (SAT Reading)]]) / 10, 0), 'Total SAT Percentiles'!$A:$A, 'Total SAT Percentiles'!$B:$B, 0)</f>
        <v>0.9</v>
      </c>
      <c r="AL85" s="1" t="b">
        <f>IF(RANK(NYC_SAT_Data[[#This Row],[SAT 1600]], AD:AD, 0) &lt;= 50, TRUE, FALSE)</f>
        <v>1</v>
      </c>
      <c r="AM85" s="7" t="b">
        <f>IF(NYC_SAT_Data[[#This Row],[National Sample LOOKUP Total]] &gt; 0.5, TRUE, FALSE)</f>
        <v>1</v>
      </c>
      <c r="AN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6" spans="1:40" x14ac:dyDescent="0.25">
      <c r="A86" s="21" t="s">
        <v>1060</v>
      </c>
      <c r="B86" s="21" t="s">
        <v>1061</v>
      </c>
      <c r="C86" s="21" t="b">
        <f>IF(ISNUMBER(SEARCH("SCIENCE", UPPER(NYC_SAT_Data[[#This Row],[School Name]]))), TRUE(), FALSE())</f>
        <v>0</v>
      </c>
      <c r="D86" s="21" t="b">
        <f>IF(ISNUMBER(SEARCH("MATH", UPPER(NYC_SAT_Data[[#This Row],[School Name]]))), TRUE(), FALSE())</f>
        <v>0</v>
      </c>
      <c r="E86" s="21" t="b">
        <f>IF(ISNUMBER(SEARCH("ART", UPPER(NYC_SAT_Data[[#This Row],[School Name]]))), TRUE(), FALSE())</f>
        <v>1</v>
      </c>
      <c r="F86" s="21" t="b">
        <f>IF(ISNUMBER(SEARCH("ACADEMY", UPPER(NYC_SAT_Data[[#This Row],[School Name]]))), TRUE(), FALSE())</f>
        <v>0</v>
      </c>
      <c r="G86" s="21" t="s">
        <v>822</v>
      </c>
      <c r="H86" s="21" t="s">
        <v>1057</v>
      </c>
      <c r="I86" s="21" t="s">
        <v>1058</v>
      </c>
      <c r="J86" s="21" t="s">
        <v>822</v>
      </c>
      <c r="K86" s="21" t="s">
        <v>51</v>
      </c>
      <c r="L86" s="1">
        <v>11236</v>
      </c>
      <c r="M86" s="1">
        <v>40.632629999999999</v>
      </c>
      <c r="N86" s="1">
        <v>-73.9178</v>
      </c>
      <c r="O86" s="21" t="s">
        <v>1062</v>
      </c>
      <c r="P86" s="22">
        <v>0.35416666666666669</v>
      </c>
      <c r="Q86" s="22">
        <v>0.64097222222222228</v>
      </c>
      <c r="R86" s="36">
        <f xml:space="preserve"> 24* (NYC_SAT_Data[[#This Row],[End Time]] - NYC_SAT_Data[[#This Row],[Start Time]])</f>
        <v>6.8833333333333346</v>
      </c>
      <c r="S8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53min</v>
      </c>
      <c r="T86" s="33">
        <v>395</v>
      </c>
      <c r="U86" s="31">
        <v>1.7999999999999999E-2</v>
      </c>
      <c r="V86" s="31">
        <v>0.82</v>
      </c>
      <c r="W86" s="31">
        <v>0.13200000000000001</v>
      </c>
      <c r="X86" s="31">
        <v>5.0000000000000001E-3</v>
      </c>
      <c r="Y86" s="31">
        <f>1 - SUM(NYC_SAT_Data[[#This Row],[Percent White]:[Percent Asian]])</f>
        <v>2.5000000000000022E-2</v>
      </c>
      <c r="Z86" s="1">
        <v>379</v>
      </c>
      <c r="AA86" s="1">
        <v>393</v>
      </c>
      <c r="AB86" s="1">
        <v>373</v>
      </c>
      <c r="AC86" s="31">
        <v>0.69099999999999995</v>
      </c>
      <c r="AD86" s="23">
        <f>NYC_SAT_Data[[#This Row],[Average Score (SAT Math)]] + NYC_SAT_Data[[#This Row],[Average Score (SAT Reading)]]</f>
        <v>772</v>
      </c>
      <c r="AE86" s="24">
        <f>NYC_SAT_Data[[#This Row],[Average Score (SAT Math)]] + NYC_SAT_Data[[#This Row],[Average Score (SAT Reading)]] + NYC_SAT_Data[[#This Row],[Average Score (SAT Writing)]]</f>
        <v>1145</v>
      </c>
      <c r="AF86" s="25">
        <f>_xlfn.PERCENTRANK.INC(Z:Z, NYC_SAT_Data[[#This Row],[Average Score (SAT Math)]])</f>
        <v>0.17599999999999999</v>
      </c>
      <c r="AG86" s="26">
        <f>_xlfn.PERCENTRANK.INC(AA:AA, NYC_SAT_Data[[#This Row],[Average Score (SAT Reading)]])</f>
        <v>0.29599999999999999</v>
      </c>
      <c r="AH86" s="26">
        <f>_xlfn.PERCENTRANK.INC(AD:AD, NYC_SAT_Data[[#This Row],[SAT 1600]])</f>
        <v>0.23499999999999999</v>
      </c>
      <c r="AI86" s="27">
        <f>_xlfn.XLOOKUP(10 * ROUND(NYC_SAT_Data[[#This Row],[Average Score (SAT Math)]] / 10, 0), 'SAT Section Percentiles'!$A:$A, 'SAT Section Percentiles'!$D:$D, 0)</f>
        <v>0.1</v>
      </c>
      <c r="AJ86" s="28">
        <f>_xlfn.XLOOKUP(10 * ROUND(NYC_SAT_Data[[#This Row],[Average Score (SAT Reading)]] / 10, 0), 'SAT Section Percentiles'!$A:$A, 'SAT Section Percentiles'!$B:$B, 0)</f>
        <v>0.13</v>
      </c>
      <c r="AK86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86" s="1" t="b">
        <f>IF(RANK(NYC_SAT_Data[[#This Row],[SAT 1600]], AD:AD, 0) &lt;= 50, TRUE, FALSE)</f>
        <v>0</v>
      </c>
      <c r="AM86" s="7" t="b">
        <f>IF(NYC_SAT_Data[[#This Row],[National Sample LOOKUP Total]] &gt; 0.5, TRUE, FALSE)</f>
        <v>0</v>
      </c>
      <c r="AN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7" spans="1:40" x14ac:dyDescent="0.25">
      <c r="A87" s="21" t="s">
        <v>1654</v>
      </c>
      <c r="B87" s="21" t="s">
        <v>1655</v>
      </c>
      <c r="C87" s="21" t="b">
        <f>IF(ISNUMBER(SEARCH("SCIENCE", UPPER(NYC_SAT_Data[[#This Row],[School Name]]))), TRUE(), FALSE())</f>
        <v>0</v>
      </c>
      <c r="D87" s="21" t="b">
        <f>IF(ISNUMBER(SEARCH("MATH", UPPER(NYC_SAT_Data[[#This Row],[School Name]]))), TRUE(), FALSE())</f>
        <v>0</v>
      </c>
      <c r="E87" s="21" t="b">
        <f>IF(ISNUMBER(SEARCH("ART", UPPER(NYC_SAT_Data[[#This Row],[School Name]]))), TRUE(), FALSE())</f>
        <v>0</v>
      </c>
      <c r="F87" s="21" t="b">
        <f>IF(ISNUMBER(SEARCH("ACADEMY", UPPER(NYC_SAT_Data[[#This Row],[School Name]]))), TRUE(), FALSE())</f>
        <v>0</v>
      </c>
      <c r="G87" s="21" t="s">
        <v>822</v>
      </c>
      <c r="H87" s="21" t="s">
        <v>1656</v>
      </c>
      <c r="I87" s="21" t="s">
        <v>1657</v>
      </c>
      <c r="J87" s="21" t="s">
        <v>822</v>
      </c>
      <c r="K87" s="21" t="s">
        <v>51</v>
      </c>
      <c r="L87" s="1">
        <v>11221</v>
      </c>
      <c r="M87" s="1">
        <v>40.695</v>
      </c>
      <c r="N87" s="1">
        <v>-73.927989999999994</v>
      </c>
      <c r="O87" s="21" t="s">
        <v>1658</v>
      </c>
      <c r="P87" s="22">
        <v>0.34375</v>
      </c>
      <c r="Q87" s="22">
        <v>0.69791666666666663</v>
      </c>
      <c r="R87" s="36">
        <f xml:space="preserve"> 24* (NYC_SAT_Data[[#This Row],[End Time]] - NYC_SAT_Data[[#This Row],[Start Time]])</f>
        <v>8.5</v>
      </c>
      <c r="S8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87" s="33">
        <v>317</v>
      </c>
      <c r="U87" s="31">
        <v>3.0000000000000001E-3</v>
      </c>
      <c r="V87" s="31">
        <v>0.16700000000000001</v>
      </c>
      <c r="W87" s="31">
        <v>0.81399999999999995</v>
      </c>
      <c r="X87" s="31">
        <v>8.9999999999999993E-3</v>
      </c>
      <c r="Y87" s="31">
        <f>1 - SUM(NYC_SAT_Data[[#This Row],[Percent White]:[Percent Asian]])</f>
        <v>7.0000000000000062E-3</v>
      </c>
      <c r="Z87" s="1">
        <v>393</v>
      </c>
      <c r="AA87" s="1">
        <v>368</v>
      </c>
      <c r="AB87" s="1">
        <v>382</v>
      </c>
      <c r="AC87" s="31">
        <v>0.46800000000000003</v>
      </c>
      <c r="AD87" s="23">
        <f>NYC_SAT_Data[[#This Row],[Average Score (SAT Math)]] + NYC_SAT_Data[[#This Row],[Average Score (SAT Reading)]]</f>
        <v>761</v>
      </c>
      <c r="AE87" s="24">
        <f>NYC_SAT_Data[[#This Row],[Average Score (SAT Math)]] + NYC_SAT_Data[[#This Row],[Average Score (SAT Reading)]] + NYC_SAT_Data[[#This Row],[Average Score (SAT Writing)]]</f>
        <v>1143</v>
      </c>
      <c r="AF87" s="25">
        <f>_xlfn.PERCENTRANK.INC(Z:Z, NYC_SAT_Data[[#This Row],[Average Score (SAT Math)]])</f>
        <v>0.32</v>
      </c>
      <c r="AG87" s="26">
        <f>_xlfn.PERCENTRANK.INC(AA:AA, NYC_SAT_Data[[#This Row],[Average Score (SAT Reading)]])</f>
        <v>9.2999999999999999E-2</v>
      </c>
      <c r="AH87" s="26">
        <f>_xlfn.PERCENTRANK.INC(AD:AD, NYC_SAT_Data[[#This Row],[SAT 1600]])</f>
        <v>0.16800000000000001</v>
      </c>
      <c r="AI87" s="27">
        <f>_xlfn.XLOOKUP(10 * ROUND(NYC_SAT_Data[[#This Row],[Average Score (SAT Math)]] / 10, 0), 'SAT Section Percentiles'!$A:$A, 'SAT Section Percentiles'!$D:$D, 0)</f>
        <v>0.13</v>
      </c>
      <c r="AJ87" s="28">
        <f>_xlfn.XLOOKUP(10 * ROUND(NYC_SAT_Data[[#This Row],[Average Score (SAT Reading)]] / 10, 0), 'SAT Section Percentiles'!$A:$A, 'SAT Section Percentiles'!$B:$B, 0)</f>
        <v>0.09</v>
      </c>
      <c r="AK87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87" s="1" t="b">
        <f>IF(RANK(NYC_SAT_Data[[#This Row],[SAT 1600]], AD:AD, 0) &lt;= 50, TRUE, FALSE)</f>
        <v>0</v>
      </c>
      <c r="AM87" s="7" t="b">
        <f>IF(NYC_SAT_Data[[#This Row],[National Sample LOOKUP Total]] &gt; 0.5, TRUE, FALSE)</f>
        <v>0</v>
      </c>
      <c r="AN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8" spans="1:40" x14ac:dyDescent="0.25">
      <c r="A88" s="21" t="s">
        <v>1645</v>
      </c>
      <c r="B88" s="21" t="s">
        <v>1646</v>
      </c>
      <c r="C88" s="21" t="b">
        <f>IF(ISNUMBER(SEARCH("SCIENCE", UPPER(NYC_SAT_Data[[#This Row],[School Name]]))), TRUE(), FALSE())</f>
        <v>0</v>
      </c>
      <c r="D88" s="21" t="b">
        <f>IF(ISNUMBER(SEARCH("MATH", UPPER(NYC_SAT_Data[[#This Row],[School Name]]))), TRUE(), FALSE())</f>
        <v>0</v>
      </c>
      <c r="E88" s="21" t="b">
        <f>IF(ISNUMBER(SEARCH("ART", UPPER(NYC_SAT_Data[[#This Row],[School Name]]))), TRUE(), FALSE())</f>
        <v>0</v>
      </c>
      <c r="F88" s="21" t="b">
        <f>IF(ISNUMBER(SEARCH("ACADEMY", UPPER(NYC_SAT_Data[[#This Row],[School Name]]))), TRUE(), FALSE())</f>
        <v>0</v>
      </c>
      <c r="G88" s="21" t="s">
        <v>822</v>
      </c>
      <c r="H88" s="21" t="s">
        <v>1635</v>
      </c>
      <c r="I88" s="21" t="s">
        <v>1636</v>
      </c>
      <c r="J88" s="21" t="s">
        <v>822</v>
      </c>
      <c r="K88" s="21" t="s">
        <v>51</v>
      </c>
      <c r="L88" s="1">
        <v>11237</v>
      </c>
      <c r="M88" s="1">
        <v>40.696959999999997</v>
      </c>
      <c r="N88" s="1">
        <v>-73.910820000000001</v>
      </c>
      <c r="O88" s="21" t="s">
        <v>1637</v>
      </c>
      <c r="P88" s="22">
        <v>0.34375</v>
      </c>
      <c r="Q88" s="22">
        <v>0.625</v>
      </c>
      <c r="R88" s="36">
        <f xml:space="preserve"> 24* (NYC_SAT_Data[[#This Row],[End Time]] - NYC_SAT_Data[[#This Row],[Start Time]])</f>
        <v>6.75</v>
      </c>
      <c r="S8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88" s="33">
        <v>405</v>
      </c>
      <c r="U88" s="31">
        <v>2.5000000000000001E-2</v>
      </c>
      <c r="V88" s="31">
        <v>0.20499999999999999</v>
      </c>
      <c r="W88" s="31">
        <v>0.76</v>
      </c>
      <c r="X88" s="31">
        <v>5.0000000000000001E-3</v>
      </c>
      <c r="Y88" s="31">
        <f>1 - SUM(NYC_SAT_Data[[#This Row],[Percent White]:[Percent Asian]])</f>
        <v>5.0000000000000044E-3</v>
      </c>
      <c r="Z88" s="1">
        <v>365</v>
      </c>
      <c r="AA88" s="1">
        <v>357</v>
      </c>
      <c r="AB88" s="1">
        <v>357</v>
      </c>
      <c r="AC88" s="31">
        <v>0.5</v>
      </c>
      <c r="AD88" s="23">
        <f>NYC_SAT_Data[[#This Row],[Average Score (SAT Math)]] + NYC_SAT_Data[[#This Row],[Average Score (SAT Reading)]]</f>
        <v>722</v>
      </c>
      <c r="AE88" s="24">
        <f>NYC_SAT_Data[[#This Row],[Average Score (SAT Math)]] + NYC_SAT_Data[[#This Row],[Average Score (SAT Reading)]] + NYC_SAT_Data[[#This Row],[Average Score (SAT Writing)]]</f>
        <v>1079</v>
      </c>
      <c r="AF88" s="25">
        <f>_xlfn.PERCENTRANK.INC(Z:Z, NYC_SAT_Data[[#This Row],[Average Score (SAT Math)]])</f>
        <v>6.4000000000000001E-2</v>
      </c>
      <c r="AG88" s="26">
        <f>_xlfn.PERCENTRANK.INC(AA:AA, NYC_SAT_Data[[#This Row],[Average Score (SAT Reading)]])</f>
        <v>6.4000000000000001E-2</v>
      </c>
      <c r="AH88" s="26">
        <f>_xlfn.PERCENTRANK.INC(AD:AD, NYC_SAT_Data[[#This Row],[SAT 1600]])</f>
        <v>4.4999999999999998E-2</v>
      </c>
      <c r="AI88" s="27">
        <f>_xlfn.XLOOKUP(10 * ROUND(NYC_SAT_Data[[#This Row],[Average Score (SAT Math)]] / 10, 0), 'SAT Section Percentiles'!$A:$A, 'SAT Section Percentiles'!$D:$D, 0)</f>
        <v>0.09</v>
      </c>
      <c r="AJ88" s="28">
        <f>_xlfn.XLOOKUP(10 * ROUND(NYC_SAT_Data[[#This Row],[Average Score (SAT Reading)]] / 10, 0), 'SAT Section Percentiles'!$A:$A, 'SAT Section Percentiles'!$B:$B, 0)</f>
        <v>7.0000000000000007E-2</v>
      </c>
      <c r="AK88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88" s="1" t="b">
        <f>IF(RANK(NYC_SAT_Data[[#This Row],[SAT 1600]], AD:AD, 0) &lt;= 50, TRUE, FALSE)</f>
        <v>0</v>
      </c>
      <c r="AM88" s="7" t="b">
        <f>IF(NYC_SAT_Data[[#This Row],[National Sample LOOKUP Total]] &gt; 0.5, TRUE, FALSE)</f>
        <v>0</v>
      </c>
      <c r="AN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9" spans="1:40" x14ac:dyDescent="0.25">
      <c r="A89" s="21" t="s">
        <v>132</v>
      </c>
      <c r="B89" s="21" t="s">
        <v>133</v>
      </c>
      <c r="C89" s="21" t="b">
        <f>IF(ISNUMBER(SEARCH("SCIENCE", UPPER(NYC_SAT_Data[[#This Row],[School Name]]))), TRUE(), FALSE())</f>
        <v>0</v>
      </c>
      <c r="D89" s="21" t="b">
        <f>IF(ISNUMBER(SEARCH("MATH", UPPER(NYC_SAT_Data[[#This Row],[School Name]]))), TRUE(), FALSE())</f>
        <v>0</v>
      </c>
      <c r="E89" s="21" t="b">
        <f>IF(ISNUMBER(SEARCH("ART", UPPER(NYC_SAT_Data[[#This Row],[School Name]]))), TRUE(), FALSE())</f>
        <v>0</v>
      </c>
      <c r="F89" s="21" t="b">
        <f>IF(ISNUMBER(SEARCH("ACADEMY", UPPER(NYC_SAT_Data[[#This Row],[School Name]]))), TRUE(), FALSE())</f>
        <v>0</v>
      </c>
      <c r="G89" s="21" t="s">
        <v>48</v>
      </c>
      <c r="H89" s="21" t="s">
        <v>78</v>
      </c>
      <c r="I89" s="21" t="s">
        <v>79</v>
      </c>
      <c r="J89" s="21" t="s">
        <v>48</v>
      </c>
      <c r="K89" s="21" t="s">
        <v>51</v>
      </c>
      <c r="L89" s="1">
        <v>10019</v>
      </c>
      <c r="M89" s="1">
        <v>40.763359999999999</v>
      </c>
      <c r="N89" s="1">
        <v>-73.99051</v>
      </c>
      <c r="O89" s="21" t="s">
        <v>134</v>
      </c>
      <c r="P89" s="22">
        <v>0.36805555555555558</v>
      </c>
      <c r="Q89" s="22">
        <v>0.64583333333333337</v>
      </c>
      <c r="R89" s="36">
        <f xml:space="preserve"> 24* (NYC_SAT_Data[[#This Row],[End Time]] - NYC_SAT_Data[[#This Row],[Start Time]])</f>
        <v>6.666666666666667</v>
      </c>
      <c r="S8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89" s="33">
        <v>449</v>
      </c>
      <c r="U89" s="31">
        <v>1.6E-2</v>
      </c>
      <c r="V89" s="31">
        <v>0.35399999999999998</v>
      </c>
      <c r="W89" s="31">
        <v>0.59499999999999997</v>
      </c>
      <c r="X89" s="31">
        <v>2.1999999999999999E-2</v>
      </c>
      <c r="Y89" s="31">
        <f>1 - SUM(NYC_SAT_Data[[#This Row],[Percent White]:[Percent Asian]])</f>
        <v>1.3000000000000012E-2</v>
      </c>
      <c r="Z89" s="1">
        <v>395</v>
      </c>
      <c r="AA89" s="1">
        <v>386</v>
      </c>
      <c r="AB89" s="1">
        <v>371</v>
      </c>
      <c r="AC89" s="31">
        <v>0.67500000000000004</v>
      </c>
      <c r="AD89" s="23">
        <f>NYC_SAT_Data[[#This Row],[Average Score (SAT Math)]] + NYC_SAT_Data[[#This Row],[Average Score (SAT Reading)]]</f>
        <v>781</v>
      </c>
      <c r="AE89" s="24">
        <f>NYC_SAT_Data[[#This Row],[Average Score (SAT Math)]] + NYC_SAT_Data[[#This Row],[Average Score (SAT Reading)]] + NYC_SAT_Data[[#This Row],[Average Score (SAT Writing)]]</f>
        <v>1152</v>
      </c>
      <c r="AF89" s="25">
        <f>_xlfn.PERCENTRANK.INC(Z:Z, NYC_SAT_Data[[#This Row],[Average Score (SAT Math)]])</f>
        <v>0.35</v>
      </c>
      <c r="AG89" s="26">
        <f>_xlfn.PERCENTRANK.INC(AA:AA, NYC_SAT_Data[[#This Row],[Average Score (SAT Reading)]])</f>
        <v>0.24</v>
      </c>
      <c r="AH89" s="26">
        <f>_xlfn.PERCENTRANK.INC(AD:AD, NYC_SAT_Data[[#This Row],[SAT 1600]])</f>
        <v>0.29899999999999999</v>
      </c>
      <c r="AI89" s="27">
        <f>_xlfn.XLOOKUP(10 * ROUND(NYC_SAT_Data[[#This Row],[Average Score (SAT Math)]] / 10, 0), 'SAT Section Percentiles'!$A:$A, 'SAT Section Percentiles'!$D:$D, 0)</f>
        <v>0.15</v>
      </c>
      <c r="AJ89" s="28">
        <f>_xlfn.XLOOKUP(10 * ROUND(NYC_SAT_Data[[#This Row],[Average Score (SAT Reading)]] / 10, 0), 'SAT Section Percentiles'!$A:$A, 'SAT Section Percentiles'!$B:$B, 0)</f>
        <v>0.13</v>
      </c>
      <c r="AK89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89" s="1" t="b">
        <f>IF(RANK(NYC_SAT_Data[[#This Row],[SAT 1600]], AD:AD, 0) &lt;= 50, TRUE, FALSE)</f>
        <v>0</v>
      </c>
      <c r="AM89" s="7" t="b">
        <f>IF(NYC_SAT_Data[[#This Row],[National Sample LOOKUP Total]] &gt; 0.5, TRUE, FALSE)</f>
        <v>0</v>
      </c>
      <c r="AN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0" spans="1:40" x14ac:dyDescent="0.25">
      <c r="A90" s="21" t="s">
        <v>1586</v>
      </c>
      <c r="B90" s="21" t="s">
        <v>1587</v>
      </c>
      <c r="C90" s="21" t="b">
        <f>IF(ISNUMBER(SEARCH("SCIENCE", UPPER(NYC_SAT_Data[[#This Row],[School Name]]))), TRUE(), FALSE())</f>
        <v>0</v>
      </c>
      <c r="D90" s="21" t="b">
        <f>IF(ISNUMBER(SEARCH("MATH", UPPER(NYC_SAT_Data[[#This Row],[School Name]]))), TRUE(), FALSE())</f>
        <v>0</v>
      </c>
      <c r="E90" s="21" t="b">
        <f>IF(ISNUMBER(SEARCH("ART", UPPER(NYC_SAT_Data[[#This Row],[School Name]]))), TRUE(), FALSE())</f>
        <v>0</v>
      </c>
      <c r="F90" s="21" t="b">
        <f>IF(ISNUMBER(SEARCH("ACADEMY", UPPER(NYC_SAT_Data[[#This Row],[School Name]]))), TRUE(), FALSE())</f>
        <v>0</v>
      </c>
      <c r="G90" s="21" t="s">
        <v>1588</v>
      </c>
      <c r="H90" s="21" t="s">
        <v>1589</v>
      </c>
      <c r="I90" s="21" t="s">
        <v>1590</v>
      </c>
      <c r="J90" s="21" t="s">
        <v>1588</v>
      </c>
      <c r="K90" s="21" t="s">
        <v>51</v>
      </c>
      <c r="L90" s="1">
        <v>10314</v>
      </c>
      <c r="M90" s="1">
        <v>40.58202</v>
      </c>
      <c r="N90" s="1">
        <v>-74.157849999999996</v>
      </c>
      <c r="O90" s="21" t="s">
        <v>1591</v>
      </c>
      <c r="P90" s="22">
        <v>0.3125</v>
      </c>
      <c r="Q90" s="22">
        <v>0.65972222222222221</v>
      </c>
      <c r="R90" s="36">
        <f xml:space="preserve"> 24* (NYC_SAT_Data[[#This Row],[End Time]] - NYC_SAT_Data[[#This Row],[Start Time]])</f>
        <v>8.3333333333333321</v>
      </c>
      <c r="S9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20min</v>
      </c>
      <c r="T90" s="33">
        <v>520</v>
      </c>
      <c r="U90" s="31">
        <v>0.55600000000000005</v>
      </c>
      <c r="V90" s="31">
        <v>8.7999999999999995E-2</v>
      </c>
      <c r="W90" s="31">
        <v>0.19800000000000001</v>
      </c>
      <c r="X90" s="31">
        <v>0.112</v>
      </c>
      <c r="Y90" s="31">
        <f>1 - SUM(NYC_SAT_Data[[#This Row],[Percent White]:[Percent Asian]])</f>
        <v>4.599999999999993E-2</v>
      </c>
      <c r="Z90" s="1">
        <v>477</v>
      </c>
      <c r="AA90" s="1">
        <v>468</v>
      </c>
      <c r="AB90" s="1">
        <v>464</v>
      </c>
      <c r="AC90" s="31">
        <v>0.83499999999999996</v>
      </c>
      <c r="AD90" s="23">
        <f>NYC_SAT_Data[[#This Row],[Average Score (SAT Math)]] + NYC_SAT_Data[[#This Row],[Average Score (SAT Reading)]]</f>
        <v>945</v>
      </c>
      <c r="AE90" s="24">
        <f>NYC_SAT_Data[[#This Row],[Average Score (SAT Math)]] + NYC_SAT_Data[[#This Row],[Average Score (SAT Reading)]] + NYC_SAT_Data[[#This Row],[Average Score (SAT Writing)]]</f>
        <v>1409</v>
      </c>
      <c r="AF90" s="25">
        <f>_xlfn.PERCENTRANK.INC(Z:Z, NYC_SAT_Data[[#This Row],[Average Score (SAT Math)]])</f>
        <v>0.79600000000000004</v>
      </c>
      <c r="AG90" s="26">
        <f>_xlfn.PERCENTRANK.INC(AA:AA, NYC_SAT_Data[[#This Row],[Average Score (SAT Reading)]])</f>
        <v>0.84199999999999997</v>
      </c>
      <c r="AH90" s="26">
        <f>_xlfn.PERCENTRANK.INC(AD:AD, NYC_SAT_Data[[#This Row],[SAT 1600]])</f>
        <v>0.81799999999999995</v>
      </c>
      <c r="AI90" s="27">
        <f>_xlfn.XLOOKUP(10 * ROUND(NYC_SAT_Data[[#This Row],[Average Score (SAT Math)]] / 10, 0), 'SAT Section Percentiles'!$A:$A, 'SAT Section Percentiles'!$D:$D, 0)</f>
        <v>0.4</v>
      </c>
      <c r="AJ90" s="28">
        <f>_xlfn.XLOOKUP(10 * ROUND(NYC_SAT_Data[[#This Row],[Average Score (SAT Reading)]] / 10, 0), 'SAT Section Percentiles'!$A:$A, 'SAT Section Percentiles'!$B:$B, 0)</f>
        <v>0.38</v>
      </c>
      <c r="AK90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90" s="1" t="b">
        <f>IF(RANK(NYC_SAT_Data[[#This Row],[SAT 1600]], AD:AD, 0) &lt;= 50, TRUE, FALSE)</f>
        <v>0</v>
      </c>
      <c r="AM90" s="7" t="b">
        <f>IF(NYC_SAT_Data[[#This Row],[National Sample LOOKUP Total]] &gt; 0.5, TRUE, FALSE)</f>
        <v>0</v>
      </c>
      <c r="AN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1" spans="1:40" x14ac:dyDescent="0.25">
      <c r="A91" s="21" t="s">
        <v>1528</v>
      </c>
      <c r="B91" s="21" t="s">
        <v>1529</v>
      </c>
      <c r="C91" s="21" t="b">
        <f>IF(ISNUMBER(SEARCH("SCIENCE", UPPER(NYC_SAT_Data[[#This Row],[School Name]]))), TRUE(), FALSE())</f>
        <v>0</v>
      </c>
      <c r="D91" s="21" t="b">
        <f>IF(ISNUMBER(SEARCH("MATH", UPPER(NYC_SAT_Data[[#This Row],[School Name]]))), TRUE(), FALSE())</f>
        <v>0</v>
      </c>
      <c r="E91" s="21" t="b">
        <f>IF(ISNUMBER(SEARCH("ART", UPPER(NYC_SAT_Data[[#This Row],[School Name]]))), TRUE(), FALSE())</f>
        <v>0</v>
      </c>
      <c r="F91" s="21" t="b">
        <f>IF(ISNUMBER(SEARCH("ACADEMY", UPPER(NYC_SAT_Data[[#This Row],[School Name]]))), TRUE(), FALSE())</f>
        <v>1</v>
      </c>
      <c r="G91" s="21" t="s">
        <v>1249</v>
      </c>
      <c r="H91" s="21" t="s">
        <v>1530</v>
      </c>
      <c r="I91" s="21" t="s">
        <v>1531</v>
      </c>
      <c r="J91" s="21" t="s">
        <v>1532</v>
      </c>
      <c r="K91" s="21" t="s">
        <v>51</v>
      </c>
      <c r="L91" s="1">
        <v>11423</v>
      </c>
      <c r="M91" s="1">
        <v>40.711820000000003</v>
      </c>
      <c r="N91" s="1">
        <v>-73.771190000000004</v>
      </c>
      <c r="O91" s="21" t="s">
        <v>1533</v>
      </c>
      <c r="P91" s="22">
        <v>0.375</v>
      </c>
      <c r="Q91" s="22">
        <v>0.66666666666666663</v>
      </c>
      <c r="R91" s="36">
        <f xml:space="preserve"> 24* (NYC_SAT_Data[[#This Row],[End Time]] - NYC_SAT_Data[[#This Row],[Start Time]])</f>
        <v>6.9999999999999991</v>
      </c>
      <c r="S9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91" s="33">
        <v>372</v>
      </c>
      <c r="U91" s="31">
        <v>2.1999999999999999E-2</v>
      </c>
      <c r="V91" s="31">
        <v>0.79</v>
      </c>
      <c r="W91" s="31">
        <v>9.0999999999999998E-2</v>
      </c>
      <c r="X91" s="31">
        <v>6.7000000000000004E-2</v>
      </c>
      <c r="Y91" s="31">
        <f>1 - SUM(NYC_SAT_Data[[#This Row],[Percent White]:[Percent Asian]])</f>
        <v>3.0000000000000027E-2</v>
      </c>
      <c r="Z91" s="1">
        <v>418</v>
      </c>
      <c r="AA91" s="1">
        <v>424</v>
      </c>
      <c r="AB91" s="1">
        <v>411</v>
      </c>
      <c r="AC91" s="31">
        <v>0.58499999999999996</v>
      </c>
      <c r="AD91" s="23">
        <f>NYC_SAT_Data[[#This Row],[Average Score (SAT Math)]] + NYC_SAT_Data[[#This Row],[Average Score (SAT Reading)]]</f>
        <v>842</v>
      </c>
      <c r="AE91" s="24">
        <f>NYC_SAT_Data[[#This Row],[Average Score (SAT Math)]] + NYC_SAT_Data[[#This Row],[Average Score (SAT Reading)]] + NYC_SAT_Data[[#This Row],[Average Score (SAT Writing)]]</f>
        <v>1253</v>
      </c>
      <c r="AF91" s="25">
        <f>_xlfn.PERCENTRANK.INC(Z:Z, NYC_SAT_Data[[#This Row],[Average Score (SAT Math)]])</f>
        <v>0.52900000000000003</v>
      </c>
      <c r="AG91" s="26">
        <f>_xlfn.PERCENTRANK.INC(AA:AA, NYC_SAT_Data[[#This Row],[Average Score (SAT Reading)]])</f>
        <v>0.61699999999999999</v>
      </c>
      <c r="AH91" s="26">
        <f>_xlfn.PERCENTRANK.INC(AD:AD, NYC_SAT_Data[[#This Row],[SAT 1600]])</f>
        <v>0.57399999999999995</v>
      </c>
      <c r="AI91" s="27">
        <f>_xlfn.XLOOKUP(10 * ROUND(NYC_SAT_Data[[#This Row],[Average Score (SAT Math)]] / 10, 0), 'SAT Section Percentiles'!$A:$A, 'SAT Section Percentiles'!$D:$D, 0)</f>
        <v>0.2</v>
      </c>
      <c r="AJ91" s="28">
        <f>_xlfn.XLOOKUP(10 * ROUND(NYC_SAT_Data[[#This Row],[Average Score (SAT Reading)]] / 10, 0), 'SAT Section Percentiles'!$A:$A, 'SAT Section Percentiles'!$B:$B, 0)</f>
        <v>0.22</v>
      </c>
      <c r="AK91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91" s="1" t="b">
        <f>IF(RANK(NYC_SAT_Data[[#This Row],[SAT 1600]], AD:AD, 0) &lt;= 50, TRUE, FALSE)</f>
        <v>0</v>
      </c>
      <c r="AM91" s="7" t="b">
        <f>IF(NYC_SAT_Data[[#This Row],[National Sample LOOKUP Total]] &gt; 0.5, TRUE, FALSE)</f>
        <v>0</v>
      </c>
      <c r="AN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2" spans="1:40" x14ac:dyDescent="0.25">
      <c r="A92" s="21" t="s">
        <v>671</v>
      </c>
      <c r="B92" s="21" t="s">
        <v>672</v>
      </c>
      <c r="C92" s="21" t="b">
        <f>IF(ISNUMBER(SEARCH("SCIENCE", UPPER(NYC_SAT_Data[[#This Row],[School Name]]))), TRUE(), FALSE())</f>
        <v>0</v>
      </c>
      <c r="D92" s="21" t="b">
        <f>IF(ISNUMBER(SEARCH("MATH", UPPER(NYC_SAT_Data[[#This Row],[School Name]]))), TRUE(), FALSE())</f>
        <v>0</v>
      </c>
      <c r="E92" s="21" t="b">
        <f>IF(ISNUMBER(SEARCH("ART", UPPER(NYC_SAT_Data[[#This Row],[School Name]]))), TRUE(), FALSE())</f>
        <v>0</v>
      </c>
      <c r="F92" s="21" t="b">
        <f>IF(ISNUMBER(SEARCH("ACADEMY", UPPER(NYC_SAT_Data[[#This Row],[School Name]]))), TRUE(), FALSE())</f>
        <v>0</v>
      </c>
      <c r="G92" s="21" t="s">
        <v>431</v>
      </c>
      <c r="H92" s="21" t="s">
        <v>634</v>
      </c>
      <c r="I92" s="21" t="s">
        <v>635</v>
      </c>
      <c r="J92" s="21" t="s">
        <v>431</v>
      </c>
      <c r="K92" s="21" t="s">
        <v>51</v>
      </c>
      <c r="L92" s="1">
        <v>10468</v>
      </c>
      <c r="M92" s="1">
        <v>40.870379999999997</v>
      </c>
      <c r="N92" s="1">
        <v>-73.898160000000004</v>
      </c>
      <c r="O92" s="21" t="s">
        <v>673</v>
      </c>
      <c r="P92" s="22">
        <v>0.33333333333333331</v>
      </c>
      <c r="Q92" s="22">
        <v>0.65625</v>
      </c>
      <c r="R92" s="36">
        <f xml:space="preserve"> 24* (NYC_SAT_Data[[#This Row],[End Time]] - NYC_SAT_Data[[#This Row],[Start Time]])</f>
        <v>7.75</v>
      </c>
      <c r="S9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92" s="33">
        <v>430</v>
      </c>
      <c r="U92" s="31">
        <v>1.2E-2</v>
      </c>
      <c r="V92" s="31">
        <v>0.253</v>
      </c>
      <c r="W92" s="31">
        <v>0.7</v>
      </c>
      <c r="X92" s="31">
        <v>1.4E-2</v>
      </c>
      <c r="Y92" s="31">
        <f>1 - SUM(NYC_SAT_Data[[#This Row],[Percent White]:[Percent Asian]])</f>
        <v>2.1000000000000019E-2</v>
      </c>
      <c r="Z92" s="1">
        <v>417</v>
      </c>
      <c r="AA92" s="1">
        <v>434</v>
      </c>
      <c r="AB92" s="1">
        <v>425</v>
      </c>
      <c r="AC92" s="31">
        <v>0.75600000000000001</v>
      </c>
      <c r="AD92" s="23">
        <f>NYC_SAT_Data[[#This Row],[Average Score (SAT Math)]] + NYC_SAT_Data[[#This Row],[Average Score (SAT Reading)]]</f>
        <v>851</v>
      </c>
      <c r="AE92" s="24">
        <f>NYC_SAT_Data[[#This Row],[Average Score (SAT Math)]] + NYC_SAT_Data[[#This Row],[Average Score (SAT Reading)]] + NYC_SAT_Data[[#This Row],[Average Score (SAT Writing)]]</f>
        <v>1276</v>
      </c>
      <c r="AF92" s="25">
        <f>_xlfn.PERCENTRANK.INC(Z:Z, NYC_SAT_Data[[#This Row],[Average Score (SAT Math)]])</f>
        <v>0.51800000000000002</v>
      </c>
      <c r="AG92" s="26">
        <f>_xlfn.PERCENTRANK.INC(AA:AA, NYC_SAT_Data[[#This Row],[Average Score (SAT Reading)]])</f>
        <v>0.69499999999999995</v>
      </c>
      <c r="AH92" s="26">
        <f>_xlfn.PERCENTRANK.INC(AD:AD, NYC_SAT_Data[[#This Row],[SAT 1600]])</f>
        <v>0.61199999999999999</v>
      </c>
      <c r="AI92" s="27">
        <f>_xlfn.XLOOKUP(10 * ROUND(NYC_SAT_Data[[#This Row],[Average Score (SAT Math)]] / 10, 0), 'SAT Section Percentiles'!$A:$A, 'SAT Section Percentiles'!$D:$D, 0)</f>
        <v>0.2</v>
      </c>
      <c r="AJ92" s="28">
        <f>_xlfn.XLOOKUP(10 * ROUND(NYC_SAT_Data[[#This Row],[Average Score (SAT Reading)]] / 10, 0), 'SAT Section Percentiles'!$A:$A, 'SAT Section Percentiles'!$B:$B, 0)</f>
        <v>0.24</v>
      </c>
      <c r="AK92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92" s="1" t="b">
        <f>IF(RANK(NYC_SAT_Data[[#This Row],[SAT 1600]], AD:AD, 0) &lt;= 50, TRUE, FALSE)</f>
        <v>0</v>
      </c>
      <c r="AM92" s="7" t="b">
        <f>IF(NYC_SAT_Data[[#This Row],[National Sample LOOKUP Total]] &gt; 0.5, TRUE, FALSE)</f>
        <v>0</v>
      </c>
      <c r="AN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3" spans="1:40" x14ac:dyDescent="0.25">
      <c r="A93" s="21" t="s">
        <v>344</v>
      </c>
      <c r="B93" s="21" t="s">
        <v>345</v>
      </c>
      <c r="C93" s="21" t="b">
        <f>IF(ISNUMBER(SEARCH("SCIENCE", UPPER(NYC_SAT_Data[[#This Row],[School Name]]))), TRUE(), FALSE())</f>
        <v>0</v>
      </c>
      <c r="D93" s="21" t="b">
        <f>IF(ISNUMBER(SEARCH("MATH", UPPER(NYC_SAT_Data[[#This Row],[School Name]]))), TRUE(), FALSE())</f>
        <v>0</v>
      </c>
      <c r="E93" s="21" t="b">
        <f>IF(ISNUMBER(SEARCH("ART", UPPER(NYC_SAT_Data[[#This Row],[School Name]]))), TRUE(), FALSE())</f>
        <v>0</v>
      </c>
      <c r="F93" s="21" t="b">
        <f>IF(ISNUMBER(SEARCH("ACADEMY", UPPER(NYC_SAT_Data[[#This Row],[School Name]]))), TRUE(), FALSE())</f>
        <v>0</v>
      </c>
      <c r="G93" s="21" t="s">
        <v>48</v>
      </c>
      <c r="H93" s="21" t="s">
        <v>346</v>
      </c>
      <c r="I93" s="21" t="s">
        <v>347</v>
      </c>
      <c r="J93" s="21" t="s">
        <v>48</v>
      </c>
      <c r="K93" s="21" t="s">
        <v>51</v>
      </c>
      <c r="L93" s="1">
        <v>10029</v>
      </c>
      <c r="M93" s="1">
        <v>40.793680000000002</v>
      </c>
      <c r="N93" s="1">
        <v>-73.949420000000003</v>
      </c>
      <c r="O93" s="21" t="s">
        <v>348</v>
      </c>
      <c r="P93" s="22">
        <v>0.35416666666666669</v>
      </c>
      <c r="Q93" s="22">
        <v>0.63888888888888884</v>
      </c>
      <c r="R93" s="36">
        <f xml:space="preserve"> 24* (NYC_SAT_Data[[#This Row],[End Time]] - NYC_SAT_Data[[#This Row],[Start Time]])</f>
        <v>6.8333333333333321</v>
      </c>
      <c r="S9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93" s="33">
        <v>466</v>
      </c>
      <c r="U93" s="31">
        <v>3.9E-2</v>
      </c>
      <c r="V93" s="31">
        <v>0.245</v>
      </c>
      <c r="W93" s="31">
        <v>0.63300000000000001</v>
      </c>
      <c r="X93" s="31">
        <v>7.2999999999999995E-2</v>
      </c>
      <c r="Y93" s="31">
        <f>1 - SUM(NYC_SAT_Data[[#This Row],[Percent White]:[Percent Asian]])</f>
        <v>1.0000000000000009E-2</v>
      </c>
      <c r="Z93" s="1">
        <v>483</v>
      </c>
      <c r="AA93" s="1">
        <v>468</v>
      </c>
      <c r="AB93" s="1">
        <v>439</v>
      </c>
      <c r="AC93" s="31">
        <v>0.97899999999999998</v>
      </c>
      <c r="AD93" s="23">
        <f>NYC_SAT_Data[[#This Row],[Average Score (SAT Math)]] + NYC_SAT_Data[[#This Row],[Average Score (SAT Reading)]]</f>
        <v>951</v>
      </c>
      <c r="AE93" s="24">
        <f>NYC_SAT_Data[[#This Row],[Average Score (SAT Math)]] + NYC_SAT_Data[[#This Row],[Average Score (SAT Reading)]] + NYC_SAT_Data[[#This Row],[Average Score (SAT Writing)]]</f>
        <v>1390</v>
      </c>
      <c r="AF93" s="25">
        <f>_xlfn.PERCENTRANK.INC(Z:Z, NYC_SAT_Data[[#This Row],[Average Score (SAT Math)]])</f>
        <v>0.81</v>
      </c>
      <c r="AG93" s="26">
        <f>_xlfn.PERCENTRANK.INC(AA:AA, NYC_SAT_Data[[#This Row],[Average Score (SAT Reading)]])</f>
        <v>0.84199999999999997</v>
      </c>
      <c r="AH93" s="26">
        <f>_xlfn.PERCENTRANK.INC(AD:AD, NYC_SAT_Data[[#This Row],[SAT 1600]])</f>
        <v>0.83599999999999997</v>
      </c>
      <c r="AI93" s="27">
        <f>_xlfn.XLOOKUP(10 * ROUND(NYC_SAT_Data[[#This Row],[Average Score (SAT Math)]] / 10, 0), 'SAT Section Percentiles'!$A:$A, 'SAT Section Percentiles'!$D:$D, 0)</f>
        <v>0.4</v>
      </c>
      <c r="AJ93" s="28">
        <f>_xlfn.XLOOKUP(10 * ROUND(NYC_SAT_Data[[#This Row],[Average Score (SAT Reading)]] / 10, 0), 'SAT Section Percentiles'!$A:$A, 'SAT Section Percentiles'!$B:$B, 0)</f>
        <v>0.38</v>
      </c>
      <c r="AK93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93" s="1" t="b">
        <f>IF(RANK(NYC_SAT_Data[[#This Row],[SAT 1600]], AD:AD, 0) &lt;= 50, TRUE, FALSE)</f>
        <v>0</v>
      </c>
      <c r="AM93" s="7" t="b">
        <f>IF(NYC_SAT_Data[[#This Row],[National Sample LOOKUP Total]] &gt; 0.5, TRUE, FALSE)</f>
        <v>0</v>
      </c>
      <c r="AN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4" spans="1:40" x14ac:dyDescent="0.25">
      <c r="A94" s="21" t="s">
        <v>1393</v>
      </c>
      <c r="B94" s="21" t="s">
        <v>1394</v>
      </c>
      <c r="C94" s="21" t="b">
        <f>IF(ISNUMBER(SEARCH("SCIENCE", UPPER(NYC_SAT_Data[[#This Row],[School Name]]))), TRUE(), FALSE())</f>
        <v>0</v>
      </c>
      <c r="D94" s="21" t="b">
        <f>IF(ISNUMBER(SEARCH("MATH", UPPER(NYC_SAT_Data[[#This Row],[School Name]]))), TRUE(), FALSE())</f>
        <v>0</v>
      </c>
      <c r="E94" s="21" t="b">
        <f>IF(ISNUMBER(SEARCH("ART", UPPER(NYC_SAT_Data[[#This Row],[School Name]]))), TRUE(), FALSE())</f>
        <v>0</v>
      </c>
      <c r="F94" s="21" t="b">
        <f>IF(ISNUMBER(SEARCH("ACADEMY", UPPER(NYC_SAT_Data[[#This Row],[School Name]]))), TRUE(), FALSE())</f>
        <v>0</v>
      </c>
      <c r="G94" s="21" t="s">
        <v>1249</v>
      </c>
      <c r="H94" s="21" t="s">
        <v>1395</v>
      </c>
      <c r="I94" s="21" t="s">
        <v>1396</v>
      </c>
      <c r="J94" s="21" t="s">
        <v>1397</v>
      </c>
      <c r="K94" s="21" t="s">
        <v>51</v>
      </c>
      <c r="L94" s="1">
        <v>11694</v>
      </c>
      <c r="M94" s="1">
        <v>40.586010000000002</v>
      </c>
      <c r="N94" s="1">
        <v>-73.823089999999993</v>
      </c>
      <c r="O94" s="21" t="s">
        <v>1398</v>
      </c>
      <c r="P94" s="22">
        <v>0.34375</v>
      </c>
      <c r="Q94" s="22">
        <v>0.62777777777777777</v>
      </c>
      <c r="R94" s="36">
        <f xml:space="preserve"> 24* (NYC_SAT_Data[[#This Row],[End Time]] - NYC_SAT_Data[[#This Row],[Start Time]])</f>
        <v>6.8166666666666664</v>
      </c>
      <c r="S9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49min</v>
      </c>
      <c r="T94" s="33">
        <v>683</v>
      </c>
      <c r="U94" s="31">
        <v>0.107</v>
      </c>
      <c r="V94" s="31">
        <v>0.53200000000000003</v>
      </c>
      <c r="W94" s="31">
        <v>0.29099999999999998</v>
      </c>
      <c r="X94" s="31">
        <v>0.06</v>
      </c>
      <c r="Y94" s="31">
        <f>1 - SUM(NYC_SAT_Data[[#This Row],[Percent White]:[Percent Asian]])</f>
        <v>1.0000000000000009E-2</v>
      </c>
      <c r="Z94" s="1">
        <v>427</v>
      </c>
      <c r="AA94" s="1">
        <v>430</v>
      </c>
      <c r="AB94" s="1">
        <v>423</v>
      </c>
      <c r="AC94" s="31">
        <v>0.76600000000000001</v>
      </c>
      <c r="AD94" s="23">
        <f>NYC_SAT_Data[[#This Row],[Average Score (SAT Math)]] + NYC_SAT_Data[[#This Row],[Average Score (SAT Reading)]]</f>
        <v>857</v>
      </c>
      <c r="AE94" s="24">
        <f>NYC_SAT_Data[[#This Row],[Average Score (SAT Math)]] + NYC_SAT_Data[[#This Row],[Average Score (SAT Reading)]] + NYC_SAT_Data[[#This Row],[Average Score (SAT Writing)]]</f>
        <v>1280</v>
      </c>
      <c r="AF94" s="25">
        <f>_xlfn.PERCENTRANK.INC(Z:Z, NYC_SAT_Data[[#This Row],[Average Score (SAT Math)]])</f>
        <v>0.60399999999999998</v>
      </c>
      <c r="AG94" s="26">
        <f>_xlfn.PERCENTRANK.INC(AA:AA, NYC_SAT_Data[[#This Row],[Average Score (SAT Reading)]])</f>
        <v>0.66500000000000004</v>
      </c>
      <c r="AH94" s="26">
        <f>_xlfn.PERCENTRANK.INC(AD:AD, NYC_SAT_Data[[#This Row],[SAT 1600]])</f>
        <v>0.63100000000000001</v>
      </c>
      <c r="AI94" s="27">
        <f>_xlfn.XLOOKUP(10 * ROUND(NYC_SAT_Data[[#This Row],[Average Score (SAT Math)]] / 10, 0), 'SAT Section Percentiles'!$A:$A, 'SAT Section Percentiles'!$D:$D, 0)</f>
        <v>0.23</v>
      </c>
      <c r="AJ94" s="28">
        <f>_xlfn.XLOOKUP(10 * ROUND(NYC_SAT_Data[[#This Row],[Average Score (SAT Reading)]] / 10, 0), 'SAT Section Percentiles'!$A:$A, 'SAT Section Percentiles'!$B:$B, 0)</f>
        <v>0.24</v>
      </c>
      <c r="AK94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94" s="1" t="b">
        <f>IF(RANK(NYC_SAT_Data[[#This Row],[SAT 1600]], AD:AD, 0) &lt;= 50, TRUE, FALSE)</f>
        <v>0</v>
      </c>
      <c r="AM94" s="7" t="b">
        <f>IF(NYC_SAT_Data[[#This Row],[National Sample LOOKUP Total]] &gt; 0.5, TRUE, FALSE)</f>
        <v>0</v>
      </c>
      <c r="AN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5" spans="1:40" x14ac:dyDescent="0.25">
      <c r="A95" s="21" t="s">
        <v>270</v>
      </c>
      <c r="B95" s="21" t="s">
        <v>271</v>
      </c>
      <c r="C95" s="21" t="b">
        <f>IF(ISNUMBER(SEARCH("SCIENCE", UPPER(NYC_SAT_Data[[#This Row],[School Name]]))), TRUE(), FALSE())</f>
        <v>0</v>
      </c>
      <c r="D95" s="21" t="b">
        <f>IF(ISNUMBER(SEARCH("MATH", UPPER(NYC_SAT_Data[[#This Row],[School Name]]))), TRUE(), FALSE())</f>
        <v>0</v>
      </c>
      <c r="E95" s="21" t="b">
        <f>IF(ISNUMBER(SEARCH("ART", UPPER(NYC_SAT_Data[[#This Row],[School Name]]))), TRUE(), FALSE())</f>
        <v>0</v>
      </c>
      <c r="F95" s="21" t="b">
        <f>IF(ISNUMBER(SEARCH("ACADEMY", UPPER(NYC_SAT_Data[[#This Row],[School Name]]))), TRUE(), FALSE())</f>
        <v>0</v>
      </c>
      <c r="G95" s="21" t="s">
        <v>48</v>
      </c>
      <c r="H95" s="21" t="s">
        <v>124</v>
      </c>
      <c r="I95" s="21" t="s">
        <v>125</v>
      </c>
      <c r="J95" s="21" t="s">
        <v>48</v>
      </c>
      <c r="K95" s="21" t="s">
        <v>51</v>
      </c>
      <c r="L95" s="1">
        <v>10013</v>
      </c>
      <c r="M95" s="1">
        <v>40.724350000000001</v>
      </c>
      <c r="N95" s="1">
        <v>-74.004760000000005</v>
      </c>
      <c r="O95" s="21" t="s">
        <v>272</v>
      </c>
      <c r="P95" s="22">
        <v>0.35416666666666669</v>
      </c>
      <c r="Q95" s="22">
        <v>0.66666666666666663</v>
      </c>
      <c r="R95" s="36">
        <f xml:space="preserve"> 24* (NYC_SAT_Data[[#This Row],[End Time]] - NYC_SAT_Data[[#This Row],[Start Time]])</f>
        <v>7.4999999999999982</v>
      </c>
      <c r="S9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95" s="33">
        <v>439</v>
      </c>
      <c r="U95" s="31">
        <v>3.2000000000000001E-2</v>
      </c>
      <c r="V95" s="31">
        <v>0.28899999999999998</v>
      </c>
      <c r="W95" s="31">
        <v>0.57399999999999995</v>
      </c>
      <c r="X95" s="31">
        <v>8.2000000000000003E-2</v>
      </c>
      <c r="Y95" s="31">
        <f>1 - SUM(NYC_SAT_Data[[#This Row],[Percent White]:[Percent Asian]])</f>
        <v>2.3000000000000131E-2</v>
      </c>
      <c r="Z95" s="1">
        <v>439</v>
      </c>
      <c r="AA95" s="1">
        <v>418</v>
      </c>
      <c r="AB95" s="1">
        <v>400</v>
      </c>
      <c r="AC95" s="31">
        <v>0.80400000000000005</v>
      </c>
      <c r="AD95" s="23">
        <f>NYC_SAT_Data[[#This Row],[Average Score (SAT Math)]] + NYC_SAT_Data[[#This Row],[Average Score (SAT Reading)]]</f>
        <v>857</v>
      </c>
      <c r="AE95" s="24">
        <f>NYC_SAT_Data[[#This Row],[Average Score (SAT Math)]] + NYC_SAT_Data[[#This Row],[Average Score (SAT Reading)]] + NYC_SAT_Data[[#This Row],[Average Score (SAT Writing)]]</f>
        <v>1257</v>
      </c>
      <c r="AF95" s="25">
        <f>_xlfn.PERCENTRANK.INC(Z:Z, NYC_SAT_Data[[#This Row],[Average Score (SAT Math)]])</f>
        <v>0.66500000000000004</v>
      </c>
      <c r="AG95" s="26">
        <f>_xlfn.PERCENTRANK.INC(AA:AA, NYC_SAT_Data[[#This Row],[Average Score (SAT Reading)]])</f>
        <v>0.54500000000000004</v>
      </c>
      <c r="AH95" s="26">
        <f>_xlfn.PERCENTRANK.INC(AD:AD, NYC_SAT_Data[[#This Row],[SAT 1600]])</f>
        <v>0.63100000000000001</v>
      </c>
      <c r="AI95" s="27">
        <f>_xlfn.XLOOKUP(10 * ROUND(NYC_SAT_Data[[#This Row],[Average Score (SAT Math)]] / 10, 0), 'SAT Section Percentiles'!$A:$A, 'SAT Section Percentiles'!$D:$D, 0)</f>
        <v>0.25</v>
      </c>
      <c r="AJ95" s="28">
        <f>_xlfn.XLOOKUP(10 * ROUND(NYC_SAT_Data[[#This Row],[Average Score (SAT Reading)]] / 10, 0), 'SAT Section Percentiles'!$A:$A, 'SAT Section Percentiles'!$B:$B, 0)</f>
        <v>0.22</v>
      </c>
      <c r="AK95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95" s="1" t="b">
        <f>IF(RANK(NYC_SAT_Data[[#This Row],[SAT 1600]], AD:AD, 0) &lt;= 50, TRUE, FALSE)</f>
        <v>0</v>
      </c>
      <c r="AM95" s="7" t="b">
        <f>IF(NYC_SAT_Data[[#This Row],[National Sample LOOKUP Total]] &gt; 0.5, TRUE, FALSE)</f>
        <v>0</v>
      </c>
      <c r="AN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6" spans="1:40" x14ac:dyDescent="0.25">
      <c r="A96" s="21" t="s">
        <v>792</v>
      </c>
      <c r="B96" s="21" t="s">
        <v>793</v>
      </c>
      <c r="C96" s="21" t="b">
        <f>IF(ISNUMBER(SEARCH("SCIENCE", UPPER(NYC_SAT_Data[[#This Row],[School Name]]))), TRUE(), FALSE())</f>
        <v>0</v>
      </c>
      <c r="D96" s="21" t="b">
        <f>IF(ISNUMBER(SEARCH("MATH", UPPER(NYC_SAT_Data[[#This Row],[School Name]]))), TRUE(), FALSE())</f>
        <v>0</v>
      </c>
      <c r="E96" s="21" t="b">
        <f>IF(ISNUMBER(SEARCH("ART", UPPER(NYC_SAT_Data[[#This Row],[School Name]]))), TRUE(), FALSE())</f>
        <v>0</v>
      </c>
      <c r="F96" s="21" t="b">
        <f>IF(ISNUMBER(SEARCH("ACADEMY", UPPER(NYC_SAT_Data[[#This Row],[School Name]]))), TRUE(), FALSE())</f>
        <v>0</v>
      </c>
      <c r="G96" s="21" t="s">
        <v>431</v>
      </c>
      <c r="H96" s="21" t="s">
        <v>756</v>
      </c>
      <c r="I96" s="21" t="s">
        <v>757</v>
      </c>
      <c r="J96" s="21" t="s">
        <v>431</v>
      </c>
      <c r="K96" s="21" t="s">
        <v>51</v>
      </c>
      <c r="L96" s="1">
        <v>10472</v>
      </c>
      <c r="M96" s="1">
        <v>40.831359999999997</v>
      </c>
      <c r="N96" s="1">
        <v>-73.878339999999994</v>
      </c>
      <c r="O96" s="21" t="s">
        <v>794</v>
      </c>
      <c r="P96" s="22">
        <v>0.35416666666666669</v>
      </c>
      <c r="Q96" s="22">
        <v>0.65625</v>
      </c>
      <c r="R96" s="36">
        <f xml:space="preserve"> 24* (NYC_SAT_Data[[#This Row],[End Time]] - NYC_SAT_Data[[#This Row],[Start Time]])</f>
        <v>7.25</v>
      </c>
      <c r="S9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96" s="33">
        <v>338</v>
      </c>
      <c r="U96" s="31">
        <v>4.1000000000000002E-2</v>
      </c>
      <c r="V96" s="31">
        <v>0.219</v>
      </c>
      <c r="W96" s="31">
        <v>0.69799999999999995</v>
      </c>
      <c r="X96" s="31">
        <v>3.7999999999999999E-2</v>
      </c>
      <c r="Y96" s="31">
        <f>1 - SUM(NYC_SAT_Data[[#This Row],[Percent White]:[Percent Asian]])</f>
        <v>4.0000000000000036E-3</v>
      </c>
      <c r="Z96" s="1">
        <v>430</v>
      </c>
      <c r="AA96" s="1">
        <v>449</v>
      </c>
      <c r="AB96" s="1">
        <v>448</v>
      </c>
      <c r="AC96" s="31">
        <v>0.88300000000000001</v>
      </c>
      <c r="AD96" s="23">
        <f>NYC_SAT_Data[[#This Row],[Average Score (SAT Math)]] + NYC_SAT_Data[[#This Row],[Average Score (SAT Reading)]]</f>
        <v>879</v>
      </c>
      <c r="AE96" s="24">
        <f>NYC_SAT_Data[[#This Row],[Average Score (SAT Math)]] + NYC_SAT_Data[[#This Row],[Average Score (SAT Reading)]] + NYC_SAT_Data[[#This Row],[Average Score (SAT Writing)]]</f>
        <v>1327</v>
      </c>
      <c r="AF96" s="25">
        <f>_xlfn.PERCENTRANK.INC(Z:Z, NYC_SAT_Data[[#This Row],[Average Score (SAT Math)]])</f>
        <v>0.61399999999999999</v>
      </c>
      <c r="AG96" s="26">
        <f>_xlfn.PERCENTRANK.INC(AA:AA, NYC_SAT_Data[[#This Row],[Average Score (SAT Reading)]])</f>
        <v>0.77200000000000002</v>
      </c>
      <c r="AH96" s="26">
        <f>_xlfn.PERCENTRANK.INC(AD:AD, NYC_SAT_Data[[#This Row],[SAT 1600]])</f>
        <v>0.7</v>
      </c>
      <c r="AI96" s="27">
        <f>_xlfn.XLOOKUP(10 * ROUND(NYC_SAT_Data[[#This Row],[Average Score (SAT Math)]] / 10, 0), 'SAT Section Percentiles'!$A:$A, 'SAT Section Percentiles'!$D:$D, 0)</f>
        <v>0.23</v>
      </c>
      <c r="AJ96" s="28">
        <f>_xlfn.XLOOKUP(10 * ROUND(NYC_SAT_Data[[#This Row],[Average Score (SAT Reading)]] / 10, 0), 'SAT Section Percentiles'!$A:$A, 'SAT Section Percentiles'!$B:$B, 0)</f>
        <v>0.31</v>
      </c>
      <c r="AK96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96" s="1" t="b">
        <f>IF(RANK(NYC_SAT_Data[[#This Row],[SAT 1600]], AD:AD, 0) &lt;= 50, TRUE, FALSE)</f>
        <v>0</v>
      </c>
      <c r="AM96" s="7" t="b">
        <f>IF(NYC_SAT_Data[[#This Row],[National Sample LOOKUP Total]] &gt; 0.5, TRUE, FALSE)</f>
        <v>0</v>
      </c>
      <c r="AN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7" spans="1:40" x14ac:dyDescent="0.25">
      <c r="A97" s="21" t="s">
        <v>392</v>
      </c>
      <c r="B97" s="21" t="s">
        <v>393</v>
      </c>
      <c r="C97" s="21" t="b">
        <f>IF(ISNUMBER(SEARCH("SCIENCE", UPPER(NYC_SAT_Data[[#This Row],[School Name]]))), TRUE(), FALSE())</f>
        <v>0</v>
      </c>
      <c r="D97" s="21" t="b">
        <f>IF(ISNUMBER(SEARCH("MATH", UPPER(NYC_SAT_Data[[#This Row],[School Name]]))), TRUE(), FALSE())</f>
        <v>0</v>
      </c>
      <c r="E97" s="21" t="b">
        <f>IF(ISNUMBER(SEARCH("ART", UPPER(NYC_SAT_Data[[#This Row],[School Name]]))), TRUE(), FALSE())</f>
        <v>1</v>
      </c>
      <c r="F97" s="21" t="b">
        <f>IF(ISNUMBER(SEARCH("ACADEMY", UPPER(NYC_SAT_Data[[#This Row],[School Name]]))), TRUE(), FALSE())</f>
        <v>1</v>
      </c>
      <c r="G97" s="21" t="s">
        <v>48</v>
      </c>
      <c r="H97" s="21" t="s">
        <v>394</v>
      </c>
      <c r="I97" s="21" t="s">
        <v>395</v>
      </c>
      <c r="J97" s="21" t="s">
        <v>48</v>
      </c>
      <c r="K97" s="21" t="s">
        <v>51</v>
      </c>
      <c r="L97" s="1">
        <v>10040</v>
      </c>
      <c r="M97" s="1">
        <v>40.861109999999996</v>
      </c>
      <c r="N97" s="1">
        <v>-73.930449999999993</v>
      </c>
      <c r="O97" s="21" t="s">
        <v>396</v>
      </c>
      <c r="P97" s="22">
        <v>0.34375</v>
      </c>
      <c r="Q97" s="22">
        <v>0.66666666666666663</v>
      </c>
      <c r="R97" s="36">
        <f xml:space="preserve"> 24* (NYC_SAT_Data[[#This Row],[End Time]] - NYC_SAT_Data[[#This Row],[Start Time]])</f>
        <v>7.7499999999999991</v>
      </c>
      <c r="S9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97" s="33">
        <v>587</v>
      </c>
      <c r="U97" s="31">
        <v>1.2E-2</v>
      </c>
      <c r="V97" s="31">
        <v>3.7999999999999999E-2</v>
      </c>
      <c r="W97" s="31">
        <v>0.94099999999999995</v>
      </c>
      <c r="X97" s="31">
        <v>8.9999999999999993E-3</v>
      </c>
      <c r="Y97" s="31">
        <f>1 - SUM(NYC_SAT_Data[[#This Row],[Percent White]:[Percent Asian]])</f>
        <v>0</v>
      </c>
      <c r="Z97" s="1">
        <v>495</v>
      </c>
      <c r="AA97" s="1">
        <v>445</v>
      </c>
      <c r="AB97" s="1">
        <v>450</v>
      </c>
      <c r="AC97" s="31">
        <v>0.95299999999999996</v>
      </c>
      <c r="AD97" s="23">
        <f>NYC_SAT_Data[[#This Row],[Average Score (SAT Math)]] + NYC_SAT_Data[[#This Row],[Average Score (SAT Reading)]]</f>
        <v>940</v>
      </c>
      <c r="AE97" s="24">
        <f>NYC_SAT_Data[[#This Row],[Average Score (SAT Math)]] + NYC_SAT_Data[[#This Row],[Average Score (SAT Reading)]] + NYC_SAT_Data[[#This Row],[Average Score (SAT Writing)]]</f>
        <v>1390</v>
      </c>
      <c r="AF97" s="25">
        <f>_xlfn.PERCENTRANK.INC(Z:Z, NYC_SAT_Data[[#This Row],[Average Score (SAT Math)]])</f>
        <v>0.84699999999999998</v>
      </c>
      <c r="AG97" s="26">
        <f>_xlfn.PERCENTRANK.INC(AA:AA, NYC_SAT_Data[[#This Row],[Average Score (SAT Reading)]])</f>
        <v>0.748</v>
      </c>
      <c r="AH97" s="26">
        <f>_xlfn.PERCENTRANK.INC(AD:AD, NYC_SAT_Data[[#This Row],[SAT 1600]])</f>
        <v>0.81</v>
      </c>
      <c r="AI97" s="27">
        <f>_xlfn.XLOOKUP(10 * ROUND(NYC_SAT_Data[[#This Row],[Average Score (SAT Math)]] / 10, 0), 'SAT Section Percentiles'!$A:$A, 'SAT Section Percentiles'!$D:$D, 0)</f>
        <v>0.47</v>
      </c>
      <c r="AJ97" s="28">
        <f>_xlfn.XLOOKUP(10 * ROUND(NYC_SAT_Data[[#This Row],[Average Score (SAT Reading)]] / 10, 0), 'SAT Section Percentiles'!$A:$A, 'SAT Section Percentiles'!$B:$B, 0)</f>
        <v>0.31</v>
      </c>
      <c r="AK97" s="29">
        <f>_xlfn.XLOOKUP(10 * ROUND((NYC_SAT_Data[[#This Row],[Average Score (SAT Math)]] + NYC_SAT_Data[[#This Row],[Average Score (SAT Reading)]]) / 10, 0), 'Total SAT Percentiles'!$A:$A, 'Total SAT Percentiles'!$B:$B, 0)</f>
        <v>0.36</v>
      </c>
      <c r="AL97" s="1" t="b">
        <f>IF(RANK(NYC_SAT_Data[[#This Row],[SAT 1600]], AD:AD, 0) &lt;= 50, TRUE, FALSE)</f>
        <v>0</v>
      </c>
      <c r="AM97" s="7" t="b">
        <f>IF(NYC_SAT_Data[[#This Row],[National Sample LOOKUP Total]] &gt; 0.5, TRUE, FALSE)</f>
        <v>0</v>
      </c>
      <c r="AN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8" spans="1:40" x14ac:dyDescent="0.25">
      <c r="A98" s="21" t="s">
        <v>875</v>
      </c>
      <c r="B98" s="21" t="s">
        <v>876</v>
      </c>
      <c r="C98" s="21" t="b">
        <f>IF(ISNUMBER(SEARCH("SCIENCE", UPPER(NYC_SAT_Data[[#This Row],[School Name]]))), TRUE(), FALSE())</f>
        <v>0</v>
      </c>
      <c r="D98" s="21" t="b">
        <f>IF(ISNUMBER(SEARCH("MATH", UPPER(NYC_SAT_Data[[#This Row],[School Name]]))), TRUE(), FALSE())</f>
        <v>0</v>
      </c>
      <c r="E98" s="21" t="b">
        <f>IF(ISNUMBER(SEARCH("ART", UPPER(NYC_SAT_Data[[#This Row],[School Name]]))), TRUE(), FALSE())</f>
        <v>0</v>
      </c>
      <c r="F98" s="21" t="b">
        <f>IF(ISNUMBER(SEARCH("ACADEMY", UPPER(NYC_SAT_Data[[#This Row],[School Name]]))), TRUE(), FALSE())</f>
        <v>0</v>
      </c>
      <c r="G98" s="21" t="s">
        <v>822</v>
      </c>
      <c r="H98" s="21" t="s">
        <v>867</v>
      </c>
      <c r="I98" s="21" t="s">
        <v>868</v>
      </c>
      <c r="J98" s="21" t="s">
        <v>822</v>
      </c>
      <c r="K98" s="21" t="s">
        <v>51</v>
      </c>
      <c r="L98" s="1">
        <v>11201</v>
      </c>
      <c r="M98" s="1">
        <v>40.694940000000003</v>
      </c>
      <c r="N98" s="1">
        <v>-73.986040000000003</v>
      </c>
      <c r="O98" s="21" t="s">
        <v>877</v>
      </c>
      <c r="P98" s="22">
        <v>0.3611111111111111</v>
      </c>
      <c r="Q98" s="22">
        <v>0.67152777777777772</v>
      </c>
      <c r="R98" s="36">
        <f xml:space="preserve"> 24* (NYC_SAT_Data[[#This Row],[End Time]] - NYC_SAT_Data[[#This Row],[Start Time]])</f>
        <v>7.4499999999999993</v>
      </c>
      <c r="S9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27min</v>
      </c>
      <c r="T98" s="33">
        <v>458</v>
      </c>
      <c r="U98" s="31">
        <v>3.5000000000000003E-2</v>
      </c>
      <c r="V98" s="31">
        <v>0.69699999999999995</v>
      </c>
      <c r="W98" s="31">
        <v>0.19700000000000001</v>
      </c>
      <c r="X98" s="31">
        <v>6.6000000000000003E-2</v>
      </c>
      <c r="Y98" s="31">
        <f>1 - SUM(NYC_SAT_Data[[#This Row],[Percent White]:[Percent Asian]])</f>
        <v>4.9999999999998934E-3</v>
      </c>
      <c r="Z98" s="1">
        <v>503</v>
      </c>
      <c r="AA98" s="1">
        <v>477</v>
      </c>
      <c r="AB98" s="1">
        <v>427</v>
      </c>
      <c r="AC98" s="31">
        <v>0.185</v>
      </c>
      <c r="AD98" s="23">
        <f>NYC_SAT_Data[[#This Row],[Average Score (SAT Math)]] + NYC_SAT_Data[[#This Row],[Average Score (SAT Reading)]]</f>
        <v>980</v>
      </c>
      <c r="AE98" s="24">
        <f>NYC_SAT_Data[[#This Row],[Average Score (SAT Math)]] + NYC_SAT_Data[[#This Row],[Average Score (SAT Reading)]] + NYC_SAT_Data[[#This Row],[Average Score (SAT Writing)]]</f>
        <v>1407</v>
      </c>
      <c r="AF98" s="25">
        <f>_xlfn.PERCENTRANK.INC(Z:Z, NYC_SAT_Data[[#This Row],[Average Score (SAT Math)]])</f>
        <v>0.874</v>
      </c>
      <c r="AG98" s="26">
        <f>_xlfn.PERCENTRANK.INC(AA:AA, NYC_SAT_Data[[#This Row],[Average Score (SAT Reading)]])</f>
        <v>0.86299999999999999</v>
      </c>
      <c r="AH98" s="26">
        <f>_xlfn.PERCENTRANK.INC(AD:AD, NYC_SAT_Data[[#This Row],[SAT 1600]])</f>
        <v>0.86799999999999999</v>
      </c>
      <c r="AI98" s="27">
        <f>_xlfn.XLOOKUP(10 * ROUND(NYC_SAT_Data[[#This Row],[Average Score (SAT Math)]] / 10, 0), 'SAT Section Percentiles'!$A:$A, 'SAT Section Percentiles'!$D:$D, 0)</f>
        <v>0.47</v>
      </c>
      <c r="AJ98" s="28">
        <f>_xlfn.XLOOKUP(10 * ROUND(NYC_SAT_Data[[#This Row],[Average Score (SAT Reading)]] / 10, 0), 'SAT Section Percentiles'!$A:$A, 'SAT Section Percentiles'!$B:$B, 0)</f>
        <v>0.41</v>
      </c>
      <c r="AK98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98" s="1" t="b">
        <f>IF(RANK(NYC_SAT_Data[[#This Row],[SAT 1600]], AD:AD, 0) &lt;= 50, TRUE, FALSE)</f>
        <v>1</v>
      </c>
      <c r="AM98" s="7" t="b">
        <f>IF(NYC_SAT_Data[[#This Row],[National Sample LOOKUP Total]] &gt; 0.5, TRUE, FALSE)</f>
        <v>0</v>
      </c>
      <c r="AN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9" spans="1:40" x14ac:dyDescent="0.25">
      <c r="A99" s="21" t="s">
        <v>1262</v>
      </c>
      <c r="B99" s="21" t="s">
        <v>1263</v>
      </c>
      <c r="C99" s="21" t="b">
        <f>IF(ISNUMBER(SEARCH("SCIENCE", UPPER(NYC_SAT_Data[[#This Row],[School Name]]))), TRUE(), FALSE())</f>
        <v>0</v>
      </c>
      <c r="D99" s="21" t="b">
        <f>IF(ISNUMBER(SEARCH("MATH", UPPER(NYC_SAT_Data[[#This Row],[School Name]]))), TRUE(), FALSE())</f>
        <v>0</v>
      </c>
      <c r="E99" s="21" t="b">
        <f>IF(ISNUMBER(SEARCH("ART", UPPER(NYC_SAT_Data[[#This Row],[School Name]]))), TRUE(), FALSE())</f>
        <v>0</v>
      </c>
      <c r="F99" s="21" t="b">
        <f>IF(ISNUMBER(SEARCH("ACADEMY", UPPER(NYC_SAT_Data[[#This Row],[School Name]]))), TRUE(), FALSE())</f>
        <v>1</v>
      </c>
      <c r="G99" s="21" t="s">
        <v>1249</v>
      </c>
      <c r="H99" s="21" t="s">
        <v>1264</v>
      </c>
      <c r="I99" s="21" t="s">
        <v>1265</v>
      </c>
      <c r="J99" s="21" t="s">
        <v>1252</v>
      </c>
      <c r="K99" s="21" t="s">
        <v>51</v>
      </c>
      <c r="L99" s="1">
        <v>11373</v>
      </c>
      <c r="M99" s="1">
        <v>40.743299999999998</v>
      </c>
      <c r="N99" s="1">
        <v>-73.870570000000001</v>
      </c>
      <c r="O99" s="21" t="s">
        <v>1266</v>
      </c>
      <c r="P99" s="22">
        <v>0.35416666666666669</v>
      </c>
      <c r="Q99" s="22">
        <v>0.64583333333333337</v>
      </c>
      <c r="R99" s="36">
        <f xml:space="preserve"> 24* (NYC_SAT_Data[[#This Row],[End Time]] - NYC_SAT_Data[[#This Row],[Start Time]])</f>
        <v>7</v>
      </c>
      <c r="S9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99" s="33">
        <v>479</v>
      </c>
      <c r="U99" s="31">
        <v>5.6000000000000001E-2</v>
      </c>
      <c r="V99" s="31">
        <v>7.9000000000000001E-2</v>
      </c>
      <c r="W99" s="31">
        <v>0.71799999999999997</v>
      </c>
      <c r="X99" s="31">
        <v>9.8000000000000004E-2</v>
      </c>
      <c r="Y99" s="31">
        <f>1 - SUM(NYC_SAT_Data[[#This Row],[Percent White]:[Percent Asian]])</f>
        <v>4.9000000000000044E-2</v>
      </c>
      <c r="Z99" s="1">
        <v>435</v>
      </c>
      <c r="AA99" s="1">
        <v>424</v>
      </c>
      <c r="AB99" s="1">
        <v>418</v>
      </c>
      <c r="AC99" s="31">
        <v>0.68899999999999995</v>
      </c>
      <c r="AD99" s="23">
        <f>NYC_SAT_Data[[#This Row],[Average Score (SAT Math)]] + NYC_SAT_Data[[#This Row],[Average Score (SAT Reading)]]</f>
        <v>859</v>
      </c>
      <c r="AE99" s="24">
        <f>NYC_SAT_Data[[#This Row],[Average Score (SAT Math)]] + NYC_SAT_Data[[#This Row],[Average Score (SAT Reading)]] + NYC_SAT_Data[[#This Row],[Average Score (SAT Writing)]]</f>
        <v>1277</v>
      </c>
      <c r="AF99" s="25">
        <f>_xlfn.PERCENTRANK.INC(Z:Z, NYC_SAT_Data[[#This Row],[Average Score (SAT Math)]])</f>
        <v>0.64400000000000002</v>
      </c>
      <c r="AG99" s="26">
        <f>_xlfn.PERCENTRANK.INC(AA:AA, NYC_SAT_Data[[#This Row],[Average Score (SAT Reading)]])</f>
        <v>0.61699999999999999</v>
      </c>
      <c r="AH99" s="26">
        <f>_xlfn.PERCENTRANK.INC(AD:AD, NYC_SAT_Data[[#This Row],[SAT 1600]])</f>
        <v>0.63600000000000001</v>
      </c>
      <c r="AI99" s="27">
        <f>_xlfn.XLOOKUP(10 * ROUND(NYC_SAT_Data[[#This Row],[Average Score (SAT Math)]] / 10, 0), 'SAT Section Percentiles'!$A:$A, 'SAT Section Percentiles'!$D:$D, 0)</f>
        <v>0.25</v>
      </c>
      <c r="AJ99" s="28">
        <f>_xlfn.XLOOKUP(10 * ROUND(NYC_SAT_Data[[#This Row],[Average Score (SAT Reading)]] / 10, 0), 'SAT Section Percentiles'!$A:$A, 'SAT Section Percentiles'!$B:$B, 0)</f>
        <v>0.22</v>
      </c>
      <c r="AK99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99" s="1" t="b">
        <f>IF(RANK(NYC_SAT_Data[[#This Row],[SAT 1600]], AD:AD, 0) &lt;= 50, TRUE, FALSE)</f>
        <v>0</v>
      </c>
      <c r="AM99" s="7" t="b">
        <f>IF(NYC_SAT_Data[[#This Row],[National Sample LOOKUP Total]] &gt; 0.5, TRUE, FALSE)</f>
        <v>0</v>
      </c>
      <c r="AN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0" spans="1:40" x14ac:dyDescent="0.25">
      <c r="A100" s="21" t="s">
        <v>1042</v>
      </c>
      <c r="B100" s="21" t="s">
        <v>1043</v>
      </c>
      <c r="C100" s="21" t="b">
        <f>IF(ISNUMBER(SEARCH("SCIENCE", UPPER(NYC_SAT_Data[[#This Row],[School Name]]))), TRUE(), FALSE())</f>
        <v>0</v>
      </c>
      <c r="D100" s="21" t="b">
        <f>IF(ISNUMBER(SEARCH("MATH", UPPER(NYC_SAT_Data[[#This Row],[School Name]]))), TRUE(), FALSE())</f>
        <v>0</v>
      </c>
      <c r="E100" s="21" t="b">
        <f>IF(ISNUMBER(SEARCH("ART", UPPER(NYC_SAT_Data[[#This Row],[School Name]]))), TRUE(), FALSE())</f>
        <v>1</v>
      </c>
      <c r="F100" s="21" t="b">
        <f>IF(ISNUMBER(SEARCH("ACADEMY", UPPER(NYC_SAT_Data[[#This Row],[School Name]]))), TRUE(), FALSE())</f>
        <v>0</v>
      </c>
      <c r="G100" s="21" t="s">
        <v>822</v>
      </c>
      <c r="H100" s="21" t="s">
        <v>1044</v>
      </c>
      <c r="I100" s="21" t="s">
        <v>1045</v>
      </c>
      <c r="J100" s="21" t="s">
        <v>822</v>
      </c>
      <c r="K100" s="21" t="s">
        <v>51</v>
      </c>
      <c r="L100" s="1">
        <v>11225</v>
      </c>
      <c r="M100" s="1">
        <v>40.670270000000002</v>
      </c>
      <c r="N100" s="1">
        <v>-73.961650000000006</v>
      </c>
      <c r="O100" s="21" t="s">
        <v>1046</v>
      </c>
      <c r="P100" s="22">
        <v>0.34375</v>
      </c>
      <c r="Q100" s="22">
        <v>0.64583333333333337</v>
      </c>
      <c r="R100" s="36">
        <f xml:space="preserve"> 24* (NYC_SAT_Data[[#This Row],[End Time]] - NYC_SAT_Data[[#This Row],[Start Time]])</f>
        <v>7.2500000000000009</v>
      </c>
      <c r="S10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00" s="33">
        <v>1499</v>
      </c>
      <c r="U100" s="31">
        <v>8.9999999999999993E-3</v>
      </c>
      <c r="V100" s="31">
        <v>0.89500000000000002</v>
      </c>
      <c r="W100" s="31">
        <v>5.7000000000000002E-2</v>
      </c>
      <c r="X100" s="31">
        <v>1.7999999999999999E-2</v>
      </c>
      <c r="Y100" s="31">
        <f>1 - SUM(NYC_SAT_Data[[#This Row],[Percent White]:[Percent Asian]])</f>
        <v>2.0999999999999908E-2</v>
      </c>
      <c r="Z100" s="1">
        <v>408</v>
      </c>
      <c r="AA100" s="1">
        <v>424</v>
      </c>
      <c r="AB100" s="1">
        <v>407</v>
      </c>
      <c r="AC100" s="31">
        <v>0.55000000000000004</v>
      </c>
      <c r="AD100" s="23">
        <f>NYC_SAT_Data[[#This Row],[Average Score (SAT Math)]] + NYC_SAT_Data[[#This Row],[Average Score (SAT Reading)]]</f>
        <v>832</v>
      </c>
      <c r="AE100" s="24">
        <f>NYC_SAT_Data[[#This Row],[Average Score (SAT Math)]] + NYC_SAT_Data[[#This Row],[Average Score (SAT Reading)]] + NYC_SAT_Data[[#This Row],[Average Score (SAT Writing)]]</f>
        <v>1239</v>
      </c>
      <c r="AF100" s="25">
        <f>_xlfn.PERCENTRANK.INC(Z:Z, NYC_SAT_Data[[#This Row],[Average Score (SAT Math)]])</f>
        <v>0.46200000000000002</v>
      </c>
      <c r="AG100" s="26">
        <f>_xlfn.PERCENTRANK.INC(AA:AA, NYC_SAT_Data[[#This Row],[Average Score (SAT Reading)]])</f>
        <v>0.61699999999999999</v>
      </c>
      <c r="AH100" s="26">
        <f>_xlfn.PERCENTRANK.INC(AD:AD, NYC_SAT_Data[[#This Row],[SAT 1600]])</f>
        <v>0.52600000000000002</v>
      </c>
      <c r="AI100" s="27">
        <f>_xlfn.XLOOKUP(10 * ROUND(NYC_SAT_Data[[#This Row],[Average Score (SAT Math)]] / 10, 0), 'SAT Section Percentiles'!$A:$A, 'SAT Section Percentiles'!$D:$D, 0)</f>
        <v>0.17</v>
      </c>
      <c r="AJ100" s="28">
        <f>_xlfn.XLOOKUP(10 * ROUND(NYC_SAT_Data[[#This Row],[Average Score (SAT Reading)]] / 10, 0), 'SAT Section Percentiles'!$A:$A, 'SAT Section Percentiles'!$B:$B, 0)</f>
        <v>0.22</v>
      </c>
      <c r="AK100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100" s="1" t="b">
        <f>IF(RANK(NYC_SAT_Data[[#This Row],[SAT 1600]], AD:AD, 0) &lt;= 50, TRUE, FALSE)</f>
        <v>0</v>
      </c>
      <c r="AM100" s="7" t="b">
        <f>IF(NYC_SAT_Data[[#This Row],[National Sample LOOKUP Total]] &gt; 0.5, TRUE, FALSE)</f>
        <v>0</v>
      </c>
      <c r="AN1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1" spans="1:40" x14ac:dyDescent="0.25">
      <c r="A101" s="21" t="s">
        <v>329</v>
      </c>
      <c r="B101" s="21" t="s">
        <v>330</v>
      </c>
      <c r="C101" s="21" t="b">
        <f>IF(ISNUMBER(SEARCH("SCIENCE", UPPER(NYC_SAT_Data[[#This Row],[School Name]]))), TRUE(), FALSE())</f>
        <v>0</v>
      </c>
      <c r="D101" s="21" t="b">
        <f>IF(ISNUMBER(SEARCH("MATH", UPPER(NYC_SAT_Data[[#This Row],[School Name]]))), TRUE(), FALSE())</f>
        <v>0</v>
      </c>
      <c r="E101" s="21" t="b">
        <f>IF(ISNUMBER(SEARCH("ART", UPPER(NYC_SAT_Data[[#This Row],[School Name]]))), TRUE(), FALSE())</f>
        <v>0</v>
      </c>
      <c r="F101" s="21" t="b">
        <f>IF(ISNUMBER(SEARCH("ACADEMY", UPPER(NYC_SAT_Data[[#This Row],[School Name]]))), TRUE(), FALSE())</f>
        <v>0</v>
      </c>
      <c r="G101" s="21" t="s">
        <v>48</v>
      </c>
      <c r="H101" s="21" t="s">
        <v>331</v>
      </c>
      <c r="I101" s="21" t="s">
        <v>332</v>
      </c>
      <c r="J101" s="21" t="s">
        <v>48</v>
      </c>
      <c r="K101" s="21" t="s">
        <v>51</v>
      </c>
      <c r="L101" s="1">
        <v>10035</v>
      </c>
      <c r="M101" s="1">
        <v>40.798870000000001</v>
      </c>
      <c r="N101" s="1">
        <v>-73.933369999999996</v>
      </c>
      <c r="O101" s="21" t="s">
        <v>333</v>
      </c>
      <c r="P101" s="22">
        <v>0.36458333333333331</v>
      </c>
      <c r="Q101" s="22">
        <v>0.64583333333333337</v>
      </c>
      <c r="R101" s="36">
        <f xml:space="preserve"> 24* (NYC_SAT_Data[[#This Row],[End Time]] - NYC_SAT_Data[[#This Row],[Start Time]])</f>
        <v>6.7500000000000018</v>
      </c>
      <c r="S10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01" s="33">
        <v>283</v>
      </c>
      <c r="U101" s="31">
        <v>3.5000000000000003E-2</v>
      </c>
      <c r="V101" s="31">
        <v>0.41</v>
      </c>
      <c r="W101" s="31">
        <v>0.502</v>
      </c>
      <c r="X101" s="31">
        <v>4.2000000000000003E-2</v>
      </c>
      <c r="Y101" s="31">
        <f>1 - SUM(NYC_SAT_Data[[#This Row],[Percent White]:[Percent Asian]])</f>
        <v>1.100000000000001E-2</v>
      </c>
      <c r="Z101" s="1">
        <v>344</v>
      </c>
      <c r="AA101" s="1">
        <v>368</v>
      </c>
      <c r="AB101" s="1">
        <v>367</v>
      </c>
      <c r="AC101" s="31">
        <v>0.40500000000000003</v>
      </c>
      <c r="AD101" s="23">
        <f>NYC_SAT_Data[[#This Row],[Average Score (SAT Math)]] + NYC_SAT_Data[[#This Row],[Average Score (SAT Reading)]]</f>
        <v>712</v>
      </c>
      <c r="AE101" s="24">
        <f>NYC_SAT_Data[[#This Row],[Average Score (SAT Math)]] + NYC_SAT_Data[[#This Row],[Average Score (SAT Reading)]] + NYC_SAT_Data[[#This Row],[Average Score (SAT Writing)]]</f>
        <v>1079</v>
      </c>
      <c r="AF101" s="25">
        <f>_xlfn.PERCENTRANK.INC(Z:Z, NYC_SAT_Data[[#This Row],[Average Score (SAT Math)]])</f>
        <v>1.2999999999999999E-2</v>
      </c>
      <c r="AG101" s="26">
        <f>_xlfn.PERCENTRANK.INC(AA:AA, NYC_SAT_Data[[#This Row],[Average Score (SAT Reading)]])</f>
        <v>9.2999999999999999E-2</v>
      </c>
      <c r="AH101" s="26">
        <f>_xlfn.PERCENTRANK.INC(AD:AD, NYC_SAT_Data[[#This Row],[SAT 1600]])</f>
        <v>3.6999999999999998E-2</v>
      </c>
      <c r="AI101" s="27">
        <f>_xlfn.XLOOKUP(10 * ROUND(NYC_SAT_Data[[#This Row],[Average Score (SAT Math)]] / 10, 0), 'SAT Section Percentiles'!$A:$A, 'SAT Section Percentiles'!$D:$D, 0)</f>
        <v>0.04</v>
      </c>
      <c r="AJ101" s="28">
        <f>_xlfn.XLOOKUP(10 * ROUND(NYC_SAT_Data[[#This Row],[Average Score (SAT Reading)]] / 10, 0), 'SAT Section Percentiles'!$A:$A, 'SAT Section Percentiles'!$B:$B, 0)</f>
        <v>0.09</v>
      </c>
      <c r="AK101" s="29">
        <f>_xlfn.XLOOKUP(10 * ROUND((NYC_SAT_Data[[#This Row],[Average Score (SAT Math)]] + NYC_SAT_Data[[#This Row],[Average Score (SAT Reading)]]) / 10, 0), 'Total SAT Percentiles'!$A:$A, 'Total SAT Percentiles'!$B:$B, 0)</f>
        <v>0.04</v>
      </c>
      <c r="AL101" s="1" t="b">
        <f>IF(RANK(NYC_SAT_Data[[#This Row],[SAT 1600]], AD:AD, 0) &lt;= 50, TRUE, FALSE)</f>
        <v>0</v>
      </c>
      <c r="AM101" s="7" t="b">
        <f>IF(NYC_SAT_Data[[#This Row],[National Sample LOOKUP Total]] &gt; 0.5, TRUE, FALSE)</f>
        <v>0</v>
      </c>
      <c r="AN1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2" spans="1:40" x14ac:dyDescent="0.25">
      <c r="A102" s="21" t="s">
        <v>952</v>
      </c>
      <c r="B102" s="21" t="s">
        <v>953</v>
      </c>
      <c r="C102" s="21" t="b">
        <f>IF(ISNUMBER(SEARCH("SCIENCE", UPPER(NYC_SAT_Data[[#This Row],[School Name]]))), TRUE(), FALSE())</f>
        <v>0</v>
      </c>
      <c r="D102" s="21" t="b">
        <f>IF(ISNUMBER(SEARCH("MATH", UPPER(NYC_SAT_Data[[#This Row],[School Name]]))), TRUE(), FALSE())</f>
        <v>0</v>
      </c>
      <c r="E102" s="21" t="b">
        <f>IF(ISNUMBER(SEARCH("ART", UPPER(NYC_SAT_Data[[#This Row],[School Name]]))), TRUE(), FALSE())</f>
        <v>0</v>
      </c>
      <c r="F102" s="21" t="b">
        <f>IF(ISNUMBER(SEARCH("ACADEMY", UPPER(NYC_SAT_Data[[#This Row],[School Name]]))), TRUE(), FALSE())</f>
        <v>0</v>
      </c>
      <c r="G102" s="21" t="s">
        <v>822</v>
      </c>
      <c r="H102" s="21" t="s">
        <v>954</v>
      </c>
      <c r="I102" s="21" t="s">
        <v>955</v>
      </c>
      <c r="J102" s="21" t="s">
        <v>822</v>
      </c>
      <c r="K102" s="21" t="s">
        <v>51</v>
      </c>
      <c r="L102" s="1">
        <v>11201</v>
      </c>
      <c r="M102" s="1">
        <v>40.684579999999997</v>
      </c>
      <c r="N102" s="1">
        <v>-73.99109</v>
      </c>
      <c r="O102" s="21" t="s">
        <v>956</v>
      </c>
      <c r="P102" s="22">
        <v>0.33333333333333331</v>
      </c>
      <c r="Q102" s="22">
        <v>0.625</v>
      </c>
      <c r="R102" s="36">
        <f xml:space="preserve"> 24* (NYC_SAT_Data[[#This Row],[End Time]] - NYC_SAT_Data[[#This Row],[Start Time]])</f>
        <v>7</v>
      </c>
      <c r="S10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02" s="33">
        <v>596</v>
      </c>
      <c r="U102" s="31">
        <v>4.3999999999999997E-2</v>
      </c>
      <c r="V102" s="31">
        <v>0.63800000000000001</v>
      </c>
      <c r="W102" s="31">
        <v>0.25</v>
      </c>
      <c r="X102" s="31">
        <v>4.4999999999999998E-2</v>
      </c>
      <c r="Y102" s="31">
        <f>1 - SUM(NYC_SAT_Data[[#This Row],[Percent White]:[Percent Asian]])</f>
        <v>2.2999999999999909E-2</v>
      </c>
      <c r="Z102" s="1">
        <v>416</v>
      </c>
      <c r="AA102" s="1">
        <v>420</v>
      </c>
      <c r="AB102" s="1">
        <v>402</v>
      </c>
      <c r="AC102" s="31">
        <v>0.55300000000000005</v>
      </c>
      <c r="AD102" s="23">
        <f>NYC_SAT_Data[[#This Row],[Average Score (SAT Math)]] + NYC_SAT_Data[[#This Row],[Average Score (SAT Reading)]]</f>
        <v>836</v>
      </c>
      <c r="AE102" s="24">
        <f>NYC_SAT_Data[[#This Row],[Average Score (SAT Math)]] + NYC_SAT_Data[[#This Row],[Average Score (SAT Reading)]] + NYC_SAT_Data[[#This Row],[Average Score (SAT Writing)]]</f>
        <v>1238</v>
      </c>
      <c r="AF102" s="25">
        <f>_xlfn.PERCENTRANK.INC(Z:Z, NYC_SAT_Data[[#This Row],[Average Score (SAT Math)]])</f>
        <v>0.51</v>
      </c>
      <c r="AG102" s="26">
        <f>_xlfn.PERCENTRANK.INC(AA:AA, NYC_SAT_Data[[#This Row],[Average Score (SAT Reading)]])</f>
        <v>0.56599999999999995</v>
      </c>
      <c r="AH102" s="26">
        <f>_xlfn.PERCENTRANK.INC(AD:AD, NYC_SAT_Data[[#This Row],[SAT 1600]])</f>
        <v>0.54500000000000004</v>
      </c>
      <c r="AI102" s="27">
        <f>_xlfn.XLOOKUP(10 * ROUND(NYC_SAT_Data[[#This Row],[Average Score (SAT Math)]] / 10, 0), 'SAT Section Percentiles'!$A:$A, 'SAT Section Percentiles'!$D:$D, 0)</f>
        <v>0.2</v>
      </c>
      <c r="AJ102" s="28">
        <f>_xlfn.XLOOKUP(10 * ROUND(NYC_SAT_Data[[#This Row],[Average Score (SAT Reading)]] / 10, 0), 'SAT Section Percentiles'!$A:$A, 'SAT Section Percentiles'!$B:$B, 0)</f>
        <v>0.22</v>
      </c>
      <c r="AK102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102" s="1" t="b">
        <f>IF(RANK(NYC_SAT_Data[[#This Row],[SAT 1600]], AD:AD, 0) &lt;= 50, TRUE, FALSE)</f>
        <v>0</v>
      </c>
      <c r="AM102" s="7" t="b">
        <f>IF(NYC_SAT_Data[[#This Row],[National Sample LOOKUP Total]] &gt; 0.5, TRUE, FALSE)</f>
        <v>0</v>
      </c>
      <c r="AN1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3" spans="1:40" x14ac:dyDescent="0.25">
      <c r="A103" s="21" t="s">
        <v>407</v>
      </c>
      <c r="B103" s="21" t="s">
        <v>408</v>
      </c>
      <c r="C103" s="21" t="b">
        <f>IF(ISNUMBER(SEARCH("SCIENCE", UPPER(NYC_SAT_Data[[#This Row],[School Name]]))), TRUE(), FALSE())</f>
        <v>0</v>
      </c>
      <c r="D103" s="21" t="b">
        <f>IF(ISNUMBER(SEARCH("MATH", UPPER(NYC_SAT_Data[[#This Row],[School Name]]))), TRUE(), FALSE())</f>
        <v>0</v>
      </c>
      <c r="E103" s="21" t="b">
        <f>IF(ISNUMBER(SEARCH("ART", UPPER(NYC_SAT_Data[[#This Row],[School Name]]))), TRUE(), FALSE())</f>
        <v>0</v>
      </c>
      <c r="F103" s="21" t="b">
        <f>IF(ISNUMBER(SEARCH("ACADEMY", UPPER(NYC_SAT_Data[[#This Row],[School Name]]))), TRUE(), FALSE())</f>
        <v>1</v>
      </c>
      <c r="G103" s="21" t="s">
        <v>48</v>
      </c>
      <c r="H103" s="21" t="s">
        <v>409</v>
      </c>
      <c r="I103" s="21" t="s">
        <v>410</v>
      </c>
      <c r="J103" s="21" t="s">
        <v>48</v>
      </c>
      <c r="K103" s="21" t="s">
        <v>51</v>
      </c>
      <c r="L103" s="1">
        <v>10040</v>
      </c>
      <c r="M103" s="1">
        <v>40.855939999999997</v>
      </c>
      <c r="N103" s="1">
        <v>-73.927030000000002</v>
      </c>
      <c r="O103" s="21" t="s">
        <v>411</v>
      </c>
      <c r="P103" s="22">
        <v>0.33333333333333331</v>
      </c>
      <c r="Q103" s="22">
        <v>0.65625</v>
      </c>
      <c r="R103" s="36">
        <f xml:space="preserve"> 24* (NYC_SAT_Data[[#This Row],[End Time]] - NYC_SAT_Data[[#This Row],[Start Time]])</f>
        <v>7.75</v>
      </c>
      <c r="S10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03" s="33">
        <v>491</v>
      </c>
      <c r="U103" s="31">
        <v>6.0000000000000001E-3</v>
      </c>
      <c r="V103" s="31">
        <v>0.09</v>
      </c>
      <c r="W103" s="31">
        <v>0.89200000000000002</v>
      </c>
      <c r="X103" s="31">
        <v>2E-3</v>
      </c>
      <c r="Y103" s="31">
        <f>1 - SUM(NYC_SAT_Data[[#This Row],[Percent White]:[Percent Asian]])</f>
        <v>1.0000000000000009E-2</v>
      </c>
      <c r="Z103" s="1">
        <v>367</v>
      </c>
      <c r="AA103" s="1">
        <v>377</v>
      </c>
      <c r="AB103" s="1">
        <v>363</v>
      </c>
      <c r="AC103" s="31">
        <v>0.41899999999999998</v>
      </c>
      <c r="AD103" s="23">
        <f>NYC_SAT_Data[[#This Row],[Average Score (SAT Math)]] + NYC_SAT_Data[[#This Row],[Average Score (SAT Reading)]]</f>
        <v>744</v>
      </c>
      <c r="AE103" s="24">
        <f>NYC_SAT_Data[[#This Row],[Average Score (SAT Math)]] + NYC_SAT_Data[[#This Row],[Average Score (SAT Reading)]] + NYC_SAT_Data[[#This Row],[Average Score (SAT Writing)]]</f>
        <v>1107</v>
      </c>
      <c r="AF103" s="25">
        <f>_xlfn.PERCENTRANK.INC(Z:Z, NYC_SAT_Data[[#This Row],[Average Score (SAT Math)]])</f>
        <v>9.2999999999999999E-2</v>
      </c>
      <c r="AG103" s="26">
        <f>_xlfn.PERCENTRANK.INC(AA:AA, NYC_SAT_Data[[#This Row],[Average Score (SAT Reading)]])</f>
        <v>0.157</v>
      </c>
      <c r="AH103" s="26">
        <f>_xlfn.PERCENTRANK.INC(AD:AD, NYC_SAT_Data[[#This Row],[SAT 1600]])</f>
        <v>9.8000000000000004E-2</v>
      </c>
      <c r="AI103" s="27">
        <f>_xlfn.XLOOKUP(10 * ROUND(NYC_SAT_Data[[#This Row],[Average Score (SAT Math)]] / 10, 0), 'SAT Section Percentiles'!$A:$A, 'SAT Section Percentiles'!$D:$D, 0)</f>
        <v>0.09</v>
      </c>
      <c r="AJ103" s="28">
        <f>_xlfn.XLOOKUP(10 * ROUND(NYC_SAT_Data[[#This Row],[Average Score (SAT Reading)]] / 10, 0), 'SAT Section Percentiles'!$A:$A, 'SAT Section Percentiles'!$B:$B, 0)</f>
        <v>0.11</v>
      </c>
      <c r="AK103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03" s="1" t="b">
        <f>IF(RANK(NYC_SAT_Data[[#This Row],[SAT 1600]], AD:AD, 0) &lt;= 50, TRUE, FALSE)</f>
        <v>0</v>
      </c>
      <c r="AM103" s="7" t="b">
        <f>IF(NYC_SAT_Data[[#This Row],[National Sample LOOKUP Total]] &gt; 0.5, TRUE, FALSE)</f>
        <v>0</v>
      </c>
      <c r="AN1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4" spans="1:40" x14ac:dyDescent="0.25">
      <c r="A104" s="21" t="s">
        <v>714</v>
      </c>
      <c r="B104" s="21" t="s">
        <v>715</v>
      </c>
      <c r="C104" s="21" t="b">
        <f>IF(ISNUMBER(SEARCH("SCIENCE", UPPER(NYC_SAT_Data[[#This Row],[School Name]]))), TRUE(), FALSE())</f>
        <v>1</v>
      </c>
      <c r="D104" s="21" t="b">
        <f>IF(ISNUMBER(SEARCH("MATH", UPPER(NYC_SAT_Data[[#This Row],[School Name]]))), TRUE(), FALSE())</f>
        <v>1</v>
      </c>
      <c r="E104" s="21" t="b">
        <f>IF(ISNUMBER(SEARCH("ART", UPPER(NYC_SAT_Data[[#This Row],[School Name]]))), TRUE(), FALSE())</f>
        <v>0</v>
      </c>
      <c r="F104" s="21" t="b">
        <f>IF(ISNUMBER(SEARCH("ACADEMY", UPPER(NYC_SAT_Data[[#This Row],[School Name]]))), TRUE(), FALSE())</f>
        <v>0</v>
      </c>
      <c r="G104" s="21" t="s">
        <v>431</v>
      </c>
      <c r="H104" s="21" t="s">
        <v>716</v>
      </c>
      <c r="I104" s="21" t="s">
        <v>717</v>
      </c>
      <c r="J104" s="21" t="s">
        <v>431</v>
      </c>
      <c r="K104" s="21" t="s">
        <v>51</v>
      </c>
      <c r="L104" s="1">
        <v>10469</v>
      </c>
      <c r="M104" s="1">
        <v>40.859699999999997</v>
      </c>
      <c r="N104" s="1">
        <v>-73.860740000000007</v>
      </c>
      <c r="O104" s="21" t="s">
        <v>718</v>
      </c>
      <c r="P104" s="22">
        <v>0.34375</v>
      </c>
      <c r="Q104" s="22">
        <v>0.67708333333333337</v>
      </c>
      <c r="R104" s="36">
        <f xml:space="preserve"> 24* (NYC_SAT_Data[[#This Row],[End Time]] - NYC_SAT_Data[[#This Row],[Start Time]])</f>
        <v>8</v>
      </c>
      <c r="S10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4" s="33">
        <v>687</v>
      </c>
      <c r="U104" s="31">
        <v>9.5000000000000001E-2</v>
      </c>
      <c r="V104" s="31">
        <v>0.33800000000000002</v>
      </c>
      <c r="W104" s="31">
        <v>0.435</v>
      </c>
      <c r="X104" s="31">
        <v>0.11600000000000001</v>
      </c>
      <c r="Y104" s="31">
        <f>1 - SUM(NYC_SAT_Data[[#This Row],[Percent White]:[Percent Asian]])</f>
        <v>1.5999999999999903E-2</v>
      </c>
      <c r="Z104" s="1">
        <v>488</v>
      </c>
      <c r="AA104" s="1">
        <v>461</v>
      </c>
      <c r="AB104" s="1">
        <v>458</v>
      </c>
      <c r="AC104" s="31">
        <v>0.79800000000000004</v>
      </c>
      <c r="AD104" s="23">
        <f>NYC_SAT_Data[[#This Row],[Average Score (SAT Math)]] + NYC_SAT_Data[[#This Row],[Average Score (SAT Reading)]]</f>
        <v>949</v>
      </c>
      <c r="AE104" s="24">
        <f>NYC_SAT_Data[[#This Row],[Average Score (SAT Math)]] + NYC_SAT_Data[[#This Row],[Average Score (SAT Reading)]] + NYC_SAT_Data[[#This Row],[Average Score (SAT Writing)]]</f>
        <v>1407</v>
      </c>
      <c r="AF104" s="25">
        <f>_xlfn.PERCENTRANK.INC(Z:Z, NYC_SAT_Data[[#This Row],[Average Score (SAT Math)]])</f>
        <v>0.82599999999999996</v>
      </c>
      <c r="AG104" s="26">
        <f>_xlfn.PERCENTRANK.INC(AA:AA, NYC_SAT_Data[[#This Row],[Average Score (SAT Reading)]])</f>
        <v>0.82599999999999996</v>
      </c>
      <c r="AH104" s="26">
        <f>_xlfn.PERCENTRANK.INC(AD:AD, NYC_SAT_Data[[#This Row],[SAT 1600]])</f>
        <v>0.83399999999999996</v>
      </c>
      <c r="AI104" s="27">
        <f>_xlfn.XLOOKUP(10 * ROUND(NYC_SAT_Data[[#This Row],[Average Score (SAT Math)]] / 10, 0), 'SAT Section Percentiles'!$A:$A, 'SAT Section Percentiles'!$D:$D, 0)</f>
        <v>0.44</v>
      </c>
      <c r="AJ104" s="28">
        <f>_xlfn.XLOOKUP(10 * ROUND(NYC_SAT_Data[[#This Row],[Average Score (SAT Reading)]] / 10, 0), 'SAT Section Percentiles'!$A:$A, 'SAT Section Percentiles'!$B:$B, 0)</f>
        <v>0.34</v>
      </c>
      <c r="AK104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104" s="1" t="b">
        <f>IF(RANK(NYC_SAT_Data[[#This Row],[SAT 1600]], AD:AD, 0) &lt;= 50, TRUE, FALSE)</f>
        <v>0</v>
      </c>
      <c r="AM104" s="7" t="b">
        <f>IF(NYC_SAT_Data[[#This Row],[National Sample LOOKUP Total]] &gt; 0.5, TRUE, FALSE)</f>
        <v>0</v>
      </c>
      <c r="AN1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5" spans="1:40" x14ac:dyDescent="0.25">
      <c r="A105" s="21" t="s">
        <v>364</v>
      </c>
      <c r="B105" s="21" t="s">
        <v>365</v>
      </c>
      <c r="C105" s="21" t="b">
        <f>IF(ISNUMBER(SEARCH("SCIENCE", UPPER(NYC_SAT_Data[[#This Row],[School Name]]))), TRUE(), FALSE())</f>
        <v>0</v>
      </c>
      <c r="D105" s="21" t="b">
        <f>IF(ISNUMBER(SEARCH("MATH", UPPER(NYC_SAT_Data[[#This Row],[School Name]]))), TRUE(), FALSE())</f>
        <v>0</v>
      </c>
      <c r="E105" s="21" t="b">
        <f>IF(ISNUMBER(SEARCH("ART", UPPER(NYC_SAT_Data[[#This Row],[School Name]]))), TRUE(), FALSE())</f>
        <v>0</v>
      </c>
      <c r="F105" s="21" t="b">
        <f>IF(ISNUMBER(SEARCH("ACADEMY", UPPER(NYC_SAT_Data[[#This Row],[School Name]]))), TRUE(), FALSE())</f>
        <v>0</v>
      </c>
      <c r="G105" s="21" t="s">
        <v>48</v>
      </c>
      <c r="H105" s="21" t="s">
        <v>366</v>
      </c>
      <c r="I105" s="21" t="s">
        <v>367</v>
      </c>
      <c r="J105" s="21" t="s">
        <v>48</v>
      </c>
      <c r="K105" s="21" t="s">
        <v>51</v>
      </c>
      <c r="L105" s="1">
        <v>10027</v>
      </c>
      <c r="M105" s="1">
        <v>40.810920000000003</v>
      </c>
      <c r="N105" s="1">
        <v>-73.95693</v>
      </c>
      <c r="O105" s="21" t="s">
        <v>368</v>
      </c>
      <c r="P105" s="22">
        <v>0.33333333333333331</v>
      </c>
      <c r="Q105" s="22">
        <v>0.66666666666666663</v>
      </c>
      <c r="R105" s="36">
        <f xml:space="preserve"> 24* (NYC_SAT_Data[[#This Row],[End Time]] - NYC_SAT_Data[[#This Row],[Start Time]])</f>
        <v>8</v>
      </c>
      <c r="S10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5" s="33">
        <v>659</v>
      </c>
      <c r="U105" s="31">
        <v>0.14799999999999999</v>
      </c>
      <c r="V105" s="31">
        <v>0.22</v>
      </c>
      <c r="W105" s="31">
        <v>0.48099999999999998</v>
      </c>
      <c r="X105" s="31">
        <v>0.13700000000000001</v>
      </c>
      <c r="Y105" s="31">
        <f>1 - SUM(NYC_SAT_Data[[#This Row],[Percent White]:[Percent Asian]])</f>
        <v>1.4000000000000012E-2</v>
      </c>
      <c r="Z105" s="1">
        <v>583</v>
      </c>
      <c r="AA105" s="1">
        <v>561</v>
      </c>
      <c r="AB105" s="1">
        <v>546</v>
      </c>
      <c r="AC105" s="31">
        <v>0.88200000000000001</v>
      </c>
      <c r="AD105" s="23">
        <f>NYC_SAT_Data[[#This Row],[Average Score (SAT Math)]] + NYC_SAT_Data[[#This Row],[Average Score (SAT Reading)]]</f>
        <v>1144</v>
      </c>
      <c r="AE105" s="24">
        <f>NYC_SAT_Data[[#This Row],[Average Score (SAT Math)]] + NYC_SAT_Data[[#This Row],[Average Score (SAT Reading)]] + NYC_SAT_Data[[#This Row],[Average Score (SAT Writing)]]</f>
        <v>1690</v>
      </c>
      <c r="AF105" s="25">
        <f>_xlfn.PERCENTRANK.INC(Z:Z, NYC_SAT_Data[[#This Row],[Average Score (SAT Math)]])</f>
        <v>0.94599999999999995</v>
      </c>
      <c r="AG105" s="26">
        <f>_xlfn.PERCENTRANK.INC(AA:AA, NYC_SAT_Data[[#This Row],[Average Score (SAT Reading)]])</f>
        <v>0.95699999999999996</v>
      </c>
      <c r="AH105" s="26">
        <f>_xlfn.PERCENTRANK.INC(AD:AD, NYC_SAT_Data[[#This Row],[SAT 1600]])</f>
        <v>0.95099999999999996</v>
      </c>
      <c r="AI105" s="27">
        <f>_xlfn.XLOOKUP(10 * ROUND(NYC_SAT_Data[[#This Row],[Average Score (SAT Math)]] / 10, 0), 'SAT Section Percentiles'!$A:$A, 'SAT Section Percentiles'!$D:$D, 0)</f>
        <v>0.76</v>
      </c>
      <c r="AJ105" s="28">
        <f>_xlfn.XLOOKUP(10 * ROUND(NYC_SAT_Data[[#This Row],[Average Score (SAT Reading)]] / 10, 0), 'SAT Section Percentiles'!$A:$A, 'SAT Section Percentiles'!$B:$B, 0)</f>
        <v>0.68</v>
      </c>
      <c r="AK105" s="29">
        <f>_xlfn.XLOOKUP(10 * ROUND((NYC_SAT_Data[[#This Row],[Average Score (SAT Math)]] + NYC_SAT_Data[[#This Row],[Average Score (SAT Reading)]]) / 10, 0), 'Total SAT Percentiles'!$A:$A, 'Total SAT Percentiles'!$B:$B, 0)</f>
        <v>0.73</v>
      </c>
      <c r="AL105" s="1" t="b">
        <f>IF(RANK(NYC_SAT_Data[[#This Row],[SAT 1600]], AD:AD, 0) &lt;= 50, TRUE, FALSE)</f>
        <v>1</v>
      </c>
      <c r="AM105" s="7" t="b">
        <f>IF(NYC_SAT_Data[[#This Row],[National Sample LOOKUP Total]] &gt; 0.5, TRUE, FALSE)</f>
        <v>1</v>
      </c>
      <c r="AN1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6" spans="1:40" x14ac:dyDescent="0.25">
      <c r="A106" s="21" t="s">
        <v>397</v>
      </c>
      <c r="B106" s="21" t="s">
        <v>398</v>
      </c>
      <c r="C106" s="21" t="b">
        <f>IF(ISNUMBER(SEARCH("SCIENCE", UPPER(NYC_SAT_Data[[#This Row],[School Name]]))), TRUE(), FALSE())</f>
        <v>0</v>
      </c>
      <c r="D106" s="21" t="b">
        <f>IF(ISNUMBER(SEARCH("MATH", UPPER(NYC_SAT_Data[[#This Row],[School Name]]))), TRUE(), FALSE())</f>
        <v>0</v>
      </c>
      <c r="E106" s="21" t="b">
        <f>IF(ISNUMBER(SEARCH("ART", UPPER(NYC_SAT_Data[[#This Row],[School Name]]))), TRUE(), FALSE())</f>
        <v>0</v>
      </c>
      <c r="F106" s="21" t="b">
        <f>IF(ISNUMBER(SEARCH("ACADEMY", UPPER(NYC_SAT_Data[[#This Row],[School Name]]))), TRUE(), FALSE())</f>
        <v>1</v>
      </c>
      <c r="G106" s="21" t="s">
        <v>48</v>
      </c>
      <c r="H106" s="21" t="s">
        <v>399</v>
      </c>
      <c r="I106" s="21" t="s">
        <v>400</v>
      </c>
      <c r="J106" s="21" t="s">
        <v>48</v>
      </c>
      <c r="K106" s="21" t="s">
        <v>51</v>
      </c>
      <c r="L106" s="1">
        <v>10032</v>
      </c>
      <c r="M106" s="1">
        <v>40.833559999999999</v>
      </c>
      <c r="N106" s="1">
        <v>-73.941800000000001</v>
      </c>
      <c r="O106" s="21" t="s">
        <v>401</v>
      </c>
      <c r="P106" s="22">
        <v>0.34375</v>
      </c>
      <c r="Q106" s="22">
        <v>0.625</v>
      </c>
      <c r="R106" s="36">
        <f xml:space="preserve"> 24* (NYC_SAT_Data[[#This Row],[End Time]] - NYC_SAT_Data[[#This Row],[Start Time]])</f>
        <v>6.75</v>
      </c>
      <c r="S10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06" s="33">
        <v>629</v>
      </c>
      <c r="U106" s="31">
        <v>2.7E-2</v>
      </c>
      <c r="V106" s="31">
        <v>4.9000000000000002E-2</v>
      </c>
      <c r="W106" s="31">
        <v>0.91800000000000004</v>
      </c>
      <c r="X106" s="31">
        <v>0</v>
      </c>
      <c r="Y106" s="31">
        <f>1 - SUM(NYC_SAT_Data[[#This Row],[Percent White]:[Percent Asian]])</f>
        <v>6.0000000000000053E-3</v>
      </c>
      <c r="Z106" s="1">
        <v>387</v>
      </c>
      <c r="AA106" s="1">
        <v>389</v>
      </c>
      <c r="AB106" s="1">
        <v>385</v>
      </c>
      <c r="AC106" s="31">
        <v>0.55300000000000005</v>
      </c>
      <c r="AD106" s="23">
        <f>NYC_SAT_Data[[#This Row],[Average Score (SAT Math)]] + NYC_SAT_Data[[#This Row],[Average Score (SAT Reading)]]</f>
        <v>776</v>
      </c>
      <c r="AE106" s="24">
        <f>NYC_SAT_Data[[#This Row],[Average Score (SAT Math)]] + NYC_SAT_Data[[#This Row],[Average Score (SAT Reading)]] + NYC_SAT_Data[[#This Row],[Average Score (SAT Writing)]]</f>
        <v>1161</v>
      </c>
      <c r="AF106" s="25">
        <f>_xlfn.PERCENTRANK.INC(Z:Z, NYC_SAT_Data[[#This Row],[Average Score (SAT Math)]])</f>
        <v>0.26200000000000001</v>
      </c>
      <c r="AG106" s="26">
        <f>_xlfn.PERCENTRANK.INC(AA:AA, NYC_SAT_Data[[#This Row],[Average Score (SAT Reading)]])</f>
        <v>0.26400000000000001</v>
      </c>
      <c r="AH106" s="26">
        <f>_xlfn.PERCENTRANK.INC(AD:AD, NYC_SAT_Data[[#This Row],[SAT 1600]])</f>
        <v>0.26700000000000002</v>
      </c>
      <c r="AI106" s="27">
        <f>_xlfn.XLOOKUP(10 * ROUND(NYC_SAT_Data[[#This Row],[Average Score (SAT Math)]] / 10, 0), 'SAT Section Percentiles'!$A:$A, 'SAT Section Percentiles'!$D:$D, 0)</f>
        <v>0.13</v>
      </c>
      <c r="AJ106" s="28">
        <f>_xlfn.XLOOKUP(10 * ROUND(NYC_SAT_Data[[#This Row],[Average Score (SAT Reading)]] / 10, 0), 'SAT Section Percentiles'!$A:$A, 'SAT Section Percentiles'!$B:$B, 0)</f>
        <v>0.13</v>
      </c>
      <c r="AK106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106" s="1" t="b">
        <f>IF(RANK(NYC_SAT_Data[[#This Row],[SAT 1600]], AD:AD, 0) &lt;= 50, TRUE, FALSE)</f>
        <v>0</v>
      </c>
      <c r="AM106" s="7" t="b">
        <f>IF(NYC_SAT_Data[[#This Row],[National Sample LOOKUP Total]] &gt; 0.5, TRUE, FALSE)</f>
        <v>0</v>
      </c>
      <c r="AN1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07" spans="1:40" x14ac:dyDescent="0.25">
      <c r="A107" s="21" t="s">
        <v>440</v>
      </c>
      <c r="B107" s="21" t="s">
        <v>441</v>
      </c>
      <c r="C107" s="21" t="b">
        <f>IF(ISNUMBER(SEARCH("SCIENCE", UPPER(NYC_SAT_Data[[#This Row],[School Name]]))), TRUE(), FALSE())</f>
        <v>0</v>
      </c>
      <c r="D107" s="21" t="b">
        <f>IF(ISNUMBER(SEARCH("MATH", UPPER(NYC_SAT_Data[[#This Row],[School Name]]))), TRUE(), FALSE())</f>
        <v>0</v>
      </c>
      <c r="E107" s="21" t="b">
        <f>IF(ISNUMBER(SEARCH("ART", UPPER(NYC_SAT_Data[[#This Row],[School Name]]))), TRUE(), FALSE())</f>
        <v>0</v>
      </c>
      <c r="F107" s="21" t="b">
        <f>IF(ISNUMBER(SEARCH("ACADEMY", UPPER(NYC_SAT_Data[[#This Row],[School Name]]))), TRUE(), FALSE())</f>
        <v>0</v>
      </c>
      <c r="G107" s="21" t="s">
        <v>431</v>
      </c>
      <c r="H107" s="21" t="s">
        <v>442</v>
      </c>
      <c r="I107" s="21" t="s">
        <v>443</v>
      </c>
      <c r="J107" s="21" t="s">
        <v>431</v>
      </c>
      <c r="K107" s="21" t="s">
        <v>51</v>
      </c>
      <c r="L107" s="1">
        <v>10451</v>
      </c>
      <c r="M107" s="1">
        <v>40.816079999999999</v>
      </c>
      <c r="N107" s="1">
        <v>-73.930319999999995</v>
      </c>
      <c r="O107" s="21" t="s">
        <v>444</v>
      </c>
      <c r="P107" s="22">
        <v>0.35416666666666669</v>
      </c>
      <c r="Q107" s="22">
        <v>0.625</v>
      </c>
      <c r="R107" s="36">
        <f xml:space="preserve"> 24* (NYC_SAT_Data[[#This Row],[End Time]] - NYC_SAT_Data[[#This Row],[Start Time]])</f>
        <v>6.5</v>
      </c>
      <c r="S10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07" s="33">
        <v>324</v>
      </c>
      <c r="U107" s="31">
        <v>1.2E-2</v>
      </c>
      <c r="V107" s="31">
        <v>0.29599999999999999</v>
      </c>
      <c r="W107" s="31">
        <v>0.67300000000000004</v>
      </c>
      <c r="X107" s="31">
        <v>1.4999999999999999E-2</v>
      </c>
      <c r="Y107" s="31">
        <f>1 - SUM(NYC_SAT_Data[[#This Row],[Percent White]:[Percent Asian]])</f>
        <v>3.9999999999998925E-3</v>
      </c>
      <c r="Z107" s="1">
        <v>380</v>
      </c>
      <c r="AA107" s="1">
        <v>382</v>
      </c>
      <c r="AB107" s="1">
        <v>362</v>
      </c>
      <c r="AC107" s="31">
        <v>0.38400000000000001</v>
      </c>
      <c r="AD107" s="23">
        <f>NYC_SAT_Data[[#This Row],[Average Score (SAT Math)]] + NYC_SAT_Data[[#This Row],[Average Score (SAT Reading)]]</f>
        <v>762</v>
      </c>
      <c r="AE107" s="24">
        <f>NYC_SAT_Data[[#This Row],[Average Score (SAT Math)]] + NYC_SAT_Data[[#This Row],[Average Score (SAT Reading)]] + NYC_SAT_Data[[#This Row],[Average Score (SAT Writing)]]</f>
        <v>1124</v>
      </c>
      <c r="AF107" s="25">
        <f>_xlfn.PERCENTRANK.INC(Z:Z, NYC_SAT_Data[[#This Row],[Average Score (SAT Math)]])</f>
        <v>0.187</v>
      </c>
      <c r="AG107" s="26">
        <f>_xlfn.PERCENTRANK.INC(AA:AA, NYC_SAT_Data[[#This Row],[Average Score (SAT Reading)]])</f>
        <v>0.19700000000000001</v>
      </c>
      <c r="AH107" s="26">
        <f>_xlfn.PERCENTRANK.INC(AD:AD, NYC_SAT_Data[[#This Row],[SAT 1600]])</f>
        <v>0.17100000000000001</v>
      </c>
      <c r="AI107" s="27">
        <f>_xlfn.XLOOKUP(10 * ROUND(NYC_SAT_Data[[#This Row],[Average Score (SAT Math)]] / 10, 0), 'SAT Section Percentiles'!$A:$A, 'SAT Section Percentiles'!$D:$D, 0)</f>
        <v>0.1</v>
      </c>
      <c r="AJ107" s="28">
        <f>_xlfn.XLOOKUP(10 * ROUND(NYC_SAT_Data[[#This Row],[Average Score (SAT Reading)]] / 10, 0), 'SAT Section Percentiles'!$A:$A, 'SAT Section Percentiles'!$B:$B, 0)</f>
        <v>0.11</v>
      </c>
      <c r="AK107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07" s="1" t="b">
        <f>IF(RANK(NYC_SAT_Data[[#This Row],[SAT 1600]], AD:AD, 0) &lt;= 50, TRUE, FALSE)</f>
        <v>0</v>
      </c>
      <c r="AM107" s="7" t="b">
        <f>IF(NYC_SAT_Data[[#This Row],[National Sample LOOKUP Total]] &gt; 0.5, TRUE, FALSE)</f>
        <v>0</v>
      </c>
      <c r="AN1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8" spans="1:40" x14ac:dyDescent="0.25">
      <c r="A108" s="21" t="s">
        <v>1079</v>
      </c>
      <c r="B108" s="21" t="s">
        <v>1080</v>
      </c>
      <c r="C108" s="21" t="b">
        <f>IF(ISNUMBER(SEARCH("SCIENCE", UPPER(NYC_SAT_Data[[#This Row],[School Name]]))), TRUE(), FALSE())</f>
        <v>1</v>
      </c>
      <c r="D108" s="21" t="b">
        <f>IF(ISNUMBER(SEARCH("MATH", UPPER(NYC_SAT_Data[[#This Row],[School Name]]))), TRUE(), FALSE())</f>
        <v>0</v>
      </c>
      <c r="E108" s="21" t="b">
        <f>IF(ISNUMBER(SEARCH("ART", UPPER(NYC_SAT_Data[[#This Row],[School Name]]))), TRUE(), FALSE())</f>
        <v>1</v>
      </c>
      <c r="F108" s="21" t="b">
        <f>IF(ISNUMBER(SEARCH("ACADEMY", UPPER(NYC_SAT_Data[[#This Row],[School Name]]))), TRUE(), FALSE())</f>
        <v>1</v>
      </c>
      <c r="G108" s="21" t="s">
        <v>822</v>
      </c>
      <c r="H108" s="21" t="s">
        <v>1052</v>
      </c>
      <c r="I108" s="21" t="s">
        <v>1053</v>
      </c>
      <c r="J108" s="21" t="s">
        <v>822</v>
      </c>
      <c r="K108" s="21" t="s">
        <v>51</v>
      </c>
      <c r="L108" s="1">
        <v>11203</v>
      </c>
      <c r="M108" s="1">
        <v>40.64866</v>
      </c>
      <c r="N108" s="1">
        <v>-73.921899999999994</v>
      </c>
      <c r="O108" s="21" t="s">
        <v>1081</v>
      </c>
      <c r="P108" s="22">
        <v>0.33333333333333331</v>
      </c>
      <c r="Q108" s="22">
        <v>0.625</v>
      </c>
      <c r="R108" s="36">
        <f xml:space="preserve"> 24* (NYC_SAT_Data[[#This Row],[End Time]] - NYC_SAT_Data[[#This Row],[Start Time]])</f>
        <v>7</v>
      </c>
      <c r="S10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08" s="33">
        <v>353</v>
      </c>
      <c r="U108" s="31">
        <v>6.0000000000000001E-3</v>
      </c>
      <c r="V108" s="31">
        <v>0.90400000000000003</v>
      </c>
      <c r="W108" s="31">
        <v>8.5000000000000006E-2</v>
      </c>
      <c r="X108" s="31">
        <v>6.0000000000000001E-3</v>
      </c>
      <c r="Y108" s="31">
        <f>1 - SUM(NYC_SAT_Data[[#This Row],[Percent White]:[Percent Asian]])</f>
        <v>-9.9999999999988987E-4</v>
      </c>
      <c r="Z108" s="1">
        <v>382</v>
      </c>
      <c r="AA108" s="1">
        <v>395</v>
      </c>
      <c r="AB108" s="1">
        <v>384</v>
      </c>
      <c r="AC108" s="31">
        <v>0.57299999999999995</v>
      </c>
      <c r="AD108" s="23">
        <f>NYC_SAT_Data[[#This Row],[Average Score (SAT Math)]] + NYC_SAT_Data[[#This Row],[Average Score (SAT Reading)]]</f>
        <v>777</v>
      </c>
      <c r="AE108" s="24">
        <f>NYC_SAT_Data[[#This Row],[Average Score (SAT Math)]] + NYC_SAT_Data[[#This Row],[Average Score (SAT Reading)]] + NYC_SAT_Data[[#This Row],[Average Score (SAT Writing)]]</f>
        <v>1161</v>
      </c>
      <c r="AF108" s="25">
        <f>_xlfn.PERCENTRANK.INC(Z:Z, NYC_SAT_Data[[#This Row],[Average Score (SAT Math)]])</f>
        <v>0.20799999999999999</v>
      </c>
      <c r="AG108" s="26">
        <f>_xlfn.PERCENTRANK.INC(AA:AA, NYC_SAT_Data[[#This Row],[Average Score (SAT Reading)]])</f>
        <v>0.318</v>
      </c>
      <c r="AH108" s="26">
        <f>_xlfn.PERCENTRANK.INC(AD:AD, NYC_SAT_Data[[#This Row],[SAT 1600]])</f>
        <v>0.27200000000000002</v>
      </c>
      <c r="AI108" s="27">
        <f>_xlfn.XLOOKUP(10 * ROUND(NYC_SAT_Data[[#This Row],[Average Score (SAT Math)]] / 10, 0), 'SAT Section Percentiles'!$A:$A, 'SAT Section Percentiles'!$D:$D, 0)</f>
        <v>0.1</v>
      </c>
      <c r="AJ108" s="28">
        <f>_xlfn.XLOOKUP(10 * ROUND(NYC_SAT_Data[[#This Row],[Average Score (SAT Reading)]] / 10, 0), 'SAT Section Percentiles'!$A:$A, 'SAT Section Percentiles'!$B:$B, 0)</f>
        <v>0.16</v>
      </c>
      <c r="AK108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108" s="1" t="b">
        <f>IF(RANK(NYC_SAT_Data[[#This Row],[SAT 1600]], AD:AD, 0) &lt;= 50, TRUE, FALSE)</f>
        <v>0</v>
      </c>
      <c r="AM108" s="7" t="b">
        <f>IF(NYC_SAT_Data[[#This Row],[National Sample LOOKUP Total]] &gt; 0.5, TRUE, FALSE)</f>
        <v>0</v>
      </c>
      <c r="AN1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9" spans="1:40" x14ac:dyDescent="0.25">
      <c r="A109" s="21" t="s">
        <v>1610</v>
      </c>
      <c r="B109" s="21" t="s">
        <v>1611</v>
      </c>
      <c r="C109" s="21" t="b">
        <f>IF(ISNUMBER(SEARCH("SCIENCE", UPPER(NYC_SAT_Data[[#This Row],[School Name]]))), TRUE(), FALSE())</f>
        <v>0</v>
      </c>
      <c r="D109" s="21" t="b">
        <f>IF(ISNUMBER(SEARCH("MATH", UPPER(NYC_SAT_Data[[#This Row],[School Name]]))), TRUE(), FALSE())</f>
        <v>0</v>
      </c>
      <c r="E109" s="21" t="b">
        <f>IF(ISNUMBER(SEARCH("ART", UPPER(NYC_SAT_Data[[#This Row],[School Name]]))), TRUE(), FALSE())</f>
        <v>0</v>
      </c>
      <c r="F109" s="21" t="b">
        <f>IF(ISNUMBER(SEARCH("ACADEMY", UPPER(NYC_SAT_Data[[#This Row],[School Name]]))), TRUE(), FALSE())</f>
        <v>0</v>
      </c>
      <c r="G109" s="21" t="s">
        <v>1588</v>
      </c>
      <c r="H109" s="21" t="s">
        <v>1612</v>
      </c>
      <c r="I109" s="21" t="s">
        <v>1613</v>
      </c>
      <c r="J109" s="21" t="s">
        <v>1588</v>
      </c>
      <c r="K109" s="21" t="s">
        <v>51</v>
      </c>
      <c r="L109" s="1">
        <v>10301</v>
      </c>
      <c r="M109" s="1">
        <v>40.644739999999999</v>
      </c>
      <c r="N109" s="1">
        <v>-74.081339999999997</v>
      </c>
      <c r="O109" s="21" t="s">
        <v>1614</v>
      </c>
      <c r="P109" s="22">
        <v>0.375</v>
      </c>
      <c r="Q109" s="22">
        <v>0.64583333333333337</v>
      </c>
      <c r="R109" s="36">
        <f xml:space="preserve"> 24* (NYC_SAT_Data[[#This Row],[End Time]] - NYC_SAT_Data[[#This Row],[Start Time]])</f>
        <v>6.5000000000000009</v>
      </c>
      <c r="S10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09" s="33">
        <v>2499</v>
      </c>
      <c r="U109" s="31">
        <v>0.17699999999999999</v>
      </c>
      <c r="V109" s="31">
        <v>0.38400000000000001</v>
      </c>
      <c r="W109" s="31">
        <v>0.36</v>
      </c>
      <c r="X109" s="31">
        <v>7.0999999999999994E-2</v>
      </c>
      <c r="Y109" s="31">
        <f>1 - SUM(NYC_SAT_Data[[#This Row],[Percent White]:[Percent Asian]])</f>
        <v>8.0000000000001181E-3</v>
      </c>
      <c r="Z109" s="1">
        <v>453</v>
      </c>
      <c r="AA109" s="1">
        <v>458</v>
      </c>
      <c r="AB109" s="1">
        <v>444</v>
      </c>
      <c r="AC109" s="31">
        <v>0.64200000000000002</v>
      </c>
      <c r="AD109" s="23">
        <f>NYC_SAT_Data[[#This Row],[Average Score (SAT Math)]] + NYC_SAT_Data[[#This Row],[Average Score (SAT Reading)]]</f>
        <v>911</v>
      </c>
      <c r="AE109" s="24">
        <f>NYC_SAT_Data[[#This Row],[Average Score (SAT Math)]] + NYC_SAT_Data[[#This Row],[Average Score (SAT Reading)]] + NYC_SAT_Data[[#This Row],[Average Score (SAT Writing)]]</f>
        <v>1355</v>
      </c>
      <c r="AF109" s="25">
        <f>_xlfn.PERCENTRANK.INC(Z:Z, NYC_SAT_Data[[#This Row],[Average Score (SAT Math)]])</f>
        <v>0.73199999999999998</v>
      </c>
      <c r="AG109" s="26">
        <f>_xlfn.PERCENTRANK.INC(AA:AA, NYC_SAT_Data[[#This Row],[Average Score (SAT Reading)]])</f>
        <v>0.81200000000000006</v>
      </c>
      <c r="AH109" s="26">
        <f>_xlfn.PERCENTRANK.INC(AD:AD, NYC_SAT_Data[[#This Row],[SAT 1600]])</f>
        <v>0.77</v>
      </c>
      <c r="AI109" s="27">
        <f>_xlfn.XLOOKUP(10 * ROUND(NYC_SAT_Data[[#This Row],[Average Score (SAT Math)]] / 10, 0), 'SAT Section Percentiles'!$A:$A, 'SAT Section Percentiles'!$D:$D, 0)</f>
        <v>0.28999999999999998</v>
      </c>
      <c r="AJ109" s="28">
        <f>_xlfn.XLOOKUP(10 * ROUND(NYC_SAT_Data[[#This Row],[Average Score (SAT Reading)]] / 10, 0), 'SAT Section Percentiles'!$A:$A, 'SAT Section Percentiles'!$B:$B, 0)</f>
        <v>0.34</v>
      </c>
      <c r="AK109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109" s="1" t="b">
        <f>IF(RANK(NYC_SAT_Data[[#This Row],[SAT 1600]], AD:AD, 0) &lt;= 50, TRUE, FALSE)</f>
        <v>0</v>
      </c>
      <c r="AM109" s="7" t="b">
        <f>IF(NYC_SAT_Data[[#This Row],[National Sample LOOKUP Total]] &gt; 0.5, TRUE, FALSE)</f>
        <v>0</v>
      </c>
      <c r="AN1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0" spans="1:40" x14ac:dyDescent="0.25">
      <c r="A110" s="21" t="s">
        <v>1131</v>
      </c>
      <c r="B110" s="21" t="s">
        <v>1132</v>
      </c>
      <c r="C110" s="21" t="b">
        <f>IF(ISNUMBER(SEARCH("SCIENCE", UPPER(NYC_SAT_Data[[#This Row],[School Name]]))), TRUE(), FALSE())</f>
        <v>0</v>
      </c>
      <c r="D110" s="21" t="b">
        <f>IF(ISNUMBER(SEARCH("MATH", UPPER(NYC_SAT_Data[[#This Row],[School Name]]))), TRUE(), FALSE())</f>
        <v>0</v>
      </c>
      <c r="E110" s="21" t="b">
        <f>IF(ISNUMBER(SEARCH("ART", UPPER(NYC_SAT_Data[[#This Row],[School Name]]))), TRUE(), FALSE())</f>
        <v>0</v>
      </c>
      <c r="F110" s="21" t="b">
        <f>IF(ISNUMBER(SEARCH("ACADEMY", UPPER(NYC_SAT_Data[[#This Row],[School Name]]))), TRUE(), FALSE())</f>
        <v>0</v>
      </c>
      <c r="G110" s="21" t="s">
        <v>822</v>
      </c>
      <c r="H110" s="21" t="s">
        <v>1117</v>
      </c>
      <c r="I110" s="21" t="s">
        <v>1118</v>
      </c>
      <c r="J110" s="21" t="s">
        <v>822</v>
      </c>
      <c r="K110" s="21" t="s">
        <v>51</v>
      </c>
      <c r="L110" s="1">
        <v>11208</v>
      </c>
      <c r="M110" s="1">
        <v>40.691139999999997</v>
      </c>
      <c r="N110" s="1">
        <v>-73.868430000000004</v>
      </c>
      <c r="O110" s="21" t="s">
        <v>1133</v>
      </c>
      <c r="P110" s="22">
        <v>0.34027777777777779</v>
      </c>
      <c r="Q110" s="22">
        <v>0.625</v>
      </c>
      <c r="R110" s="36">
        <f xml:space="preserve"> 24* (NYC_SAT_Data[[#This Row],[End Time]] - NYC_SAT_Data[[#This Row],[Start Time]])</f>
        <v>6.833333333333333</v>
      </c>
      <c r="S11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10" s="33">
        <v>330</v>
      </c>
      <c r="U110" s="31">
        <v>3.3000000000000002E-2</v>
      </c>
      <c r="V110" s="31">
        <v>0.19700000000000001</v>
      </c>
      <c r="W110" s="31">
        <v>0.71199999999999997</v>
      </c>
      <c r="X110" s="31">
        <v>4.4999999999999998E-2</v>
      </c>
      <c r="Y110" s="31">
        <f>1 - SUM(NYC_SAT_Data[[#This Row],[Percent White]:[Percent Asian]])</f>
        <v>1.3000000000000012E-2</v>
      </c>
      <c r="Z110" s="1">
        <v>365</v>
      </c>
      <c r="AA110" s="1">
        <v>370</v>
      </c>
      <c r="AB110" s="1">
        <v>362</v>
      </c>
      <c r="AC110" s="31">
        <v>0.53800000000000003</v>
      </c>
      <c r="AD110" s="23">
        <f>NYC_SAT_Data[[#This Row],[Average Score (SAT Math)]] + NYC_SAT_Data[[#This Row],[Average Score (SAT Reading)]]</f>
        <v>735</v>
      </c>
      <c r="AE110" s="24">
        <f>NYC_SAT_Data[[#This Row],[Average Score (SAT Math)]] + NYC_SAT_Data[[#This Row],[Average Score (SAT Reading)]] + NYC_SAT_Data[[#This Row],[Average Score (SAT Writing)]]</f>
        <v>1097</v>
      </c>
      <c r="AF110" s="25">
        <f>_xlfn.PERCENTRANK.INC(Z:Z, NYC_SAT_Data[[#This Row],[Average Score (SAT Math)]])</f>
        <v>6.4000000000000001E-2</v>
      </c>
      <c r="AG110" s="26">
        <f>_xlfn.PERCENTRANK.INC(AA:AA, NYC_SAT_Data[[#This Row],[Average Score (SAT Reading)]])</f>
        <v>0.10100000000000001</v>
      </c>
      <c r="AH110" s="26">
        <f>_xlfn.PERCENTRANK.INC(AD:AD, NYC_SAT_Data[[#This Row],[SAT 1600]])</f>
        <v>7.6999999999999999E-2</v>
      </c>
      <c r="AI110" s="27">
        <f>_xlfn.XLOOKUP(10 * ROUND(NYC_SAT_Data[[#This Row],[Average Score (SAT Math)]] / 10, 0), 'SAT Section Percentiles'!$A:$A, 'SAT Section Percentiles'!$D:$D, 0)</f>
        <v>0.09</v>
      </c>
      <c r="AJ110" s="28">
        <f>_xlfn.XLOOKUP(10 * ROUND(NYC_SAT_Data[[#This Row],[Average Score (SAT Reading)]] / 10, 0), 'SAT Section Percentiles'!$A:$A, 'SAT Section Percentiles'!$B:$B, 0)</f>
        <v>0.09</v>
      </c>
      <c r="AK110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10" s="1" t="b">
        <f>IF(RANK(NYC_SAT_Data[[#This Row],[SAT 1600]], AD:AD, 0) &lt;= 50, TRUE, FALSE)</f>
        <v>0</v>
      </c>
      <c r="AM110" s="7" t="b">
        <f>IF(NYC_SAT_Data[[#This Row],[National Sample LOOKUP Total]] &gt; 0.5, TRUE, FALSE)</f>
        <v>0</v>
      </c>
      <c r="AN1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11" spans="1:40" x14ac:dyDescent="0.25">
      <c r="A111" s="21" t="s">
        <v>668</v>
      </c>
      <c r="B111" s="21" t="s">
        <v>669</v>
      </c>
      <c r="C111" s="21" t="b">
        <f>IF(ISNUMBER(SEARCH("SCIENCE", UPPER(NYC_SAT_Data[[#This Row],[School Name]]))), TRUE(), FALSE())</f>
        <v>0</v>
      </c>
      <c r="D111" s="21" t="b">
        <f>IF(ISNUMBER(SEARCH("MATH", UPPER(NYC_SAT_Data[[#This Row],[School Name]]))), TRUE(), FALSE())</f>
        <v>0</v>
      </c>
      <c r="E111" s="21" t="b">
        <f>IF(ISNUMBER(SEARCH("ART", UPPER(NYC_SAT_Data[[#This Row],[School Name]]))), TRUE(), FALSE())</f>
        <v>0</v>
      </c>
      <c r="F111" s="21" t="b">
        <f>IF(ISNUMBER(SEARCH("ACADEMY", UPPER(NYC_SAT_Data[[#This Row],[School Name]]))), TRUE(), FALSE())</f>
        <v>0</v>
      </c>
      <c r="G111" s="21" t="s">
        <v>431</v>
      </c>
      <c r="H111" s="21" t="s">
        <v>643</v>
      </c>
      <c r="I111" s="21" t="s">
        <v>644</v>
      </c>
      <c r="J111" s="21" t="s">
        <v>431</v>
      </c>
      <c r="K111" s="21" t="s">
        <v>51</v>
      </c>
      <c r="L111" s="1">
        <v>10468</v>
      </c>
      <c r="M111" s="1">
        <v>40.88008</v>
      </c>
      <c r="N111" s="1">
        <v>-73.885900000000007</v>
      </c>
      <c r="O111" s="21" t="s">
        <v>670</v>
      </c>
      <c r="P111" s="22">
        <v>0.33333333333333331</v>
      </c>
      <c r="Q111" s="22">
        <v>0.61527777777777781</v>
      </c>
      <c r="R111" s="36">
        <f xml:space="preserve"> 24* (NYC_SAT_Data[[#This Row],[End Time]] - NYC_SAT_Data[[#This Row],[Start Time]])</f>
        <v>6.7666666666666675</v>
      </c>
      <c r="S11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111" s="33">
        <v>2109</v>
      </c>
      <c r="U111" s="31">
        <v>3.5999999999999997E-2</v>
      </c>
      <c r="V111" s="31">
        <v>0.316</v>
      </c>
      <c r="W111" s="31">
        <v>0.54500000000000004</v>
      </c>
      <c r="X111" s="31">
        <v>8.5999999999999993E-2</v>
      </c>
      <c r="Y111" s="31">
        <f>1 - SUM(NYC_SAT_Data[[#This Row],[Percent White]:[Percent Asian]])</f>
        <v>1.7000000000000015E-2</v>
      </c>
      <c r="Z111" s="1">
        <v>445</v>
      </c>
      <c r="AA111" s="1">
        <v>436</v>
      </c>
      <c r="AB111" s="1">
        <v>433</v>
      </c>
      <c r="AC111" s="31">
        <v>0.318</v>
      </c>
      <c r="AD111" s="23">
        <f>NYC_SAT_Data[[#This Row],[Average Score (SAT Math)]] + NYC_SAT_Data[[#This Row],[Average Score (SAT Reading)]]</f>
        <v>881</v>
      </c>
      <c r="AE111" s="24">
        <f>NYC_SAT_Data[[#This Row],[Average Score (SAT Math)]] + NYC_SAT_Data[[#This Row],[Average Score (SAT Reading)]] + NYC_SAT_Data[[#This Row],[Average Score (SAT Writing)]]</f>
        <v>1314</v>
      </c>
      <c r="AF111" s="25">
        <f>_xlfn.PERCENTRANK.INC(Z:Z, NYC_SAT_Data[[#This Row],[Average Score (SAT Math)]])</f>
        <v>0.69499999999999995</v>
      </c>
      <c r="AG111" s="26">
        <f>_xlfn.PERCENTRANK.INC(AA:AA, NYC_SAT_Data[[#This Row],[Average Score (SAT Reading)]])</f>
        <v>0.71299999999999997</v>
      </c>
      <c r="AH111" s="26">
        <f>_xlfn.PERCENTRANK.INC(AD:AD, NYC_SAT_Data[[#This Row],[SAT 1600]])</f>
        <v>0.71099999999999997</v>
      </c>
      <c r="AI111" s="27">
        <f>_xlfn.XLOOKUP(10 * ROUND(NYC_SAT_Data[[#This Row],[Average Score (SAT Math)]] / 10, 0), 'SAT Section Percentiles'!$A:$A, 'SAT Section Percentiles'!$D:$D, 0)</f>
        <v>0.28999999999999998</v>
      </c>
      <c r="AJ111" s="28">
        <f>_xlfn.XLOOKUP(10 * ROUND(NYC_SAT_Data[[#This Row],[Average Score (SAT Reading)]] / 10, 0), 'SAT Section Percentiles'!$A:$A, 'SAT Section Percentiles'!$B:$B, 0)</f>
        <v>0.28000000000000003</v>
      </c>
      <c r="AK111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111" s="1" t="b">
        <f>IF(RANK(NYC_SAT_Data[[#This Row],[SAT 1600]], AD:AD, 0) &lt;= 50, TRUE, FALSE)</f>
        <v>0</v>
      </c>
      <c r="AM111" s="7" t="b">
        <f>IF(NYC_SAT_Data[[#This Row],[National Sample LOOKUP Total]] &gt; 0.5, TRUE, FALSE)</f>
        <v>0</v>
      </c>
      <c r="AN1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2" spans="1:40" x14ac:dyDescent="0.25">
      <c r="A112" s="21" t="s">
        <v>685</v>
      </c>
      <c r="B112" s="21" t="s">
        <v>686</v>
      </c>
      <c r="C112" s="21" t="b">
        <f>IF(ISNUMBER(SEARCH("SCIENCE", UPPER(NYC_SAT_Data[[#This Row],[School Name]]))), TRUE(), FALSE())</f>
        <v>0</v>
      </c>
      <c r="D112" s="21" t="b">
        <f>IF(ISNUMBER(SEARCH("MATH", UPPER(NYC_SAT_Data[[#This Row],[School Name]]))), TRUE(), FALSE())</f>
        <v>0</v>
      </c>
      <c r="E112" s="21" t="b">
        <f>IF(ISNUMBER(SEARCH("ART", UPPER(NYC_SAT_Data[[#This Row],[School Name]]))), TRUE(), FALSE())</f>
        <v>0</v>
      </c>
      <c r="F112" s="21" t="b">
        <f>IF(ISNUMBER(SEARCH("ACADEMY", UPPER(NYC_SAT_Data[[#This Row],[School Name]]))), TRUE(), FALSE())</f>
        <v>0</v>
      </c>
      <c r="G112" s="21" t="s">
        <v>431</v>
      </c>
      <c r="H112" s="21" t="s">
        <v>634</v>
      </c>
      <c r="I112" s="21" t="s">
        <v>635</v>
      </c>
      <c r="J112" s="21" t="s">
        <v>431</v>
      </c>
      <c r="K112" s="21" t="s">
        <v>51</v>
      </c>
      <c r="L112" s="1">
        <v>10468</v>
      </c>
      <c r="M112" s="1">
        <v>40.870379999999997</v>
      </c>
      <c r="N112" s="1">
        <v>-73.898160000000004</v>
      </c>
      <c r="O112" s="21" t="s">
        <v>687</v>
      </c>
      <c r="P112" s="22">
        <v>0.36458333333333331</v>
      </c>
      <c r="Q112" s="22">
        <v>0.65625</v>
      </c>
      <c r="R112" s="36">
        <f xml:space="preserve"> 24* (NYC_SAT_Data[[#This Row],[End Time]] - NYC_SAT_Data[[#This Row],[Start Time]])</f>
        <v>7</v>
      </c>
      <c r="S11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2" s="33">
        <v>530</v>
      </c>
      <c r="U112" s="31">
        <v>2.3E-2</v>
      </c>
      <c r="V112" s="31">
        <v>0.17399999999999999</v>
      </c>
      <c r="W112" s="31">
        <v>0.77200000000000002</v>
      </c>
      <c r="X112" s="31">
        <v>2.5000000000000001E-2</v>
      </c>
      <c r="Y112" s="31">
        <f>1 - SUM(NYC_SAT_Data[[#This Row],[Percent White]:[Percent Asian]])</f>
        <v>6.0000000000000053E-3</v>
      </c>
      <c r="Z112" s="1">
        <v>432</v>
      </c>
      <c r="AA112" s="1">
        <v>396</v>
      </c>
      <c r="AB112" s="1">
        <v>395</v>
      </c>
      <c r="AC112" s="31">
        <v>0.39900000000000002</v>
      </c>
      <c r="AD112" s="23">
        <f>NYC_SAT_Data[[#This Row],[Average Score (SAT Math)]] + NYC_SAT_Data[[#This Row],[Average Score (SAT Reading)]]</f>
        <v>828</v>
      </c>
      <c r="AE112" s="24">
        <f>NYC_SAT_Data[[#This Row],[Average Score (SAT Math)]] + NYC_SAT_Data[[#This Row],[Average Score (SAT Reading)]] + NYC_SAT_Data[[#This Row],[Average Score (SAT Writing)]]</f>
        <v>1223</v>
      </c>
      <c r="AF112" s="25">
        <f>_xlfn.PERCENTRANK.INC(Z:Z, NYC_SAT_Data[[#This Row],[Average Score (SAT Math)]])</f>
        <v>0.63100000000000001</v>
      </c>
      <c r="AG112" s="26">
        <f>_xlfn.PERCENTRANK.INC(AA:AA, NYC_SAT_Data[[#This Row],[Average Score (SAT Reading)]])</f>
        <v>0.32800000000000001</v>
      </c>
      <c r="AH112" s="26">
        <f>_xlfn.PERCENTRANK.INC(AD:AD, NYC_SAT_Data[[#This Row],[SAT 1600]])</f>
        <v>0.51</v>
      </c>
      <c r="AI112" s="27">
        <f>_xlfn.XLOOKUP(10 * ROUND(NYC_SAT_Data[[#This Row],[Average Score (SAT Math)]] / 10, 0), 'SAT Section Percentiles'!$A:$A, 'SAT Section Percentiles'!$D:$D, 0)</f>
        <v>0.23</v>
      </c>
      <c r="AJ112" s="28">
        <f>_xlfn.XLOOKUP(10 * ROUND(NYC_SAT_Data[[#This Row],[Average Score (SAT Reading)]] / 10, 0), 'SAT Section Percentiles'!$A:$A, 'SAT Section Percentiles'!$B:$B, 0)</f>
        <v>0.16</v>
      </c>
      <c r="AK112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112" s="1" t="b">
        <f>IF(RANK(NYC_SAT_Data[[#This Row],[SAT 1600]], AD:AD, 0) &lt;= 50, TRUE, FALSE)</f>
        <v>0</v>
      </c>
      <c r="AM112" s="7" t="b">
        <f>IF(NYC_SAT_Data[[#This Row],[National Sample LOOKUP Total]] &gt; 0.5, TRUE, FALSE)</f>
        <v>0</v>
      </c>
      <c r="AN1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3" spans="1:40" x14ac:dyDescent="0.25">
      <c r="A113" s="21" t="s">
        <v>820</v>
      </c>
      <c r="B113" s="21" t="s">
        <v>821</v>
      </c>
      <c r="C113" s="21" t="b">
        <f>IF(ISNUMBER(SEARCH("SCIENCE", UPPER(NYC_SAT_Data[[#This Row],[School Name]]))), TRUE(), FALSE())</f>
        <v>0</v>
      </c>
      <c r="D113" s="21" t="b">
        <f>IF(ISNUMBER(SEARCH("MATH", UPPER(NYC_SAT_Data[[#This Row],[School Name]]))), TRUE(), FALSE())</f>
        <v>0</v>
      </c>
      <c r="E113" s="21" t="b">
        <f>IF(ISNUMBER(SEARCH("ART", UPPER(NYC_SAT_Data[[#This Row],[School Name]]))), TRUE(), FALSE())</f>
        <v>1</v>
      </c>
      <c r="F113" s="21" t="b">
        <f>IF(ISNUMBER(SEARCH("ACADEMY", UPPER(NYC_SAT_Data[[#This Row],[School Name]]))), TRUE(), FALSE())</f>
        <v>0</v>
      </c>
      <c r="G113" s="21" t="s">
        <v>822</v>
      </c>
      <c r="H113" s="21" t="s">
        <v>823</v>
      </c>
      <c r="I113" s="21" t="s">
        <v>824</v>
      </c>
      <c r="J113" s="21" t="s">
        <v>822</v>
      </c>
      <c r="K113" s="21" t="s">
        <v>51</v>
      </c>
      <c r="L113" s="1">
        <v>11205</v>
      </c>
      <c r="M113" s="1">
        <v>40.696339999999999</v>
      </c>
      <c r="N113" s="1">
        <v>-73.975769999999997</v>
      </c>
      <c r="O113" s="21" t="s">
        <v>825</v>
      </c>
      <c r="P113" s="22">
        <v>0.33333333333333331</v>
      </c>
      <c r="Q113" s="22">
        <v>0.63541666666666663</v>
      </c>
      <c r="R113" s="36">
        <f xml:space="preserve"> 24* (NYC_SAT_Data[[#This Row],[End Time]] - NYC_SAT_Data[[#This Row],[Start Time]])</f>
        <v>7.25</v>
      </c>
      <c r="S11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13" s="33">
        <v>421</v>
      </c>
      <c r="U113" s="31">
        <v>7.0000000000000001E-3</v>
      </c>
      <c r="V113" s="31">
        <v>0.73</v>
      </c>
      <c r="W113" s="31">
        <v>0.22800000000000001</v>
      </c>
      <c r="X113" s="31">
        <v>7.0000000000000001E-3</v>
      </c>
      <c r="Y113" s="31">
        <f>1 - SUM(NYC_SAT_Data[[#This Row],[Percent White]:[Percent Asian]])</f>
        <v>2.8000000000000025E-2</v>
      </c>
      <c r="Z113" s="1">
        <v>332</v>
      </c>
      <c r="AA113" s="1">
        <v>346</v>
      </c>
      <c r="AB113" s="1">
        <v>350</v>
      </c>
      <c r="AC113" s="31">
        <v>0.55100000000000005</v>
      </c>
      <c r="AD113" s="23">
        <f>NYC_SAT_Data[[#This Row],[Average Score (SAT Math)]] + NYC_SAT_Data[[#This Row],[Average Score (SAT Reading)]]</f>
        <v>678</v>
      </c>
      <c r="AE113" s="24">
        <f>NYC_SAT_Data[[#This Row],[Average Score (SAT Math)]] + NYC_SAT_Data[[#This Row],[Average Score (SAT Reading)]] + NYC_SAT_Data[[#This Row],[Average Score (SAT Writing)]]</f>
        <v>1028</v>
      </c>
      <c r="AF113" s="25">
        <f>_xlfn.PERCENTRANK.INC(Z:Z, NYC_SAT_Data[[#This Row],[Average Score (SAT Math)]])</f>
        <v>8.0000000000000002E-3</v>
      </c>
      <c r="AG113" s="26">
        <f>_xlfn.PERCENTRANK.INC(AA:AA, NYC_SAT_Data[[#This Row],[Average Score (SAT Reading)]])</f>
        <v>0.04</v>
      </c>
      <c r="AH113" s="26">
        <f>_xlfn.PERCENTRANK.INC(AD:AD, NYC_SAT_Data[[#This Row],[SAT 1600]])</f>
        <v>1.6E-2</v>
      </c>
      <c r="AI113" s="27">
        <f>_xlfn.XLOOKUP(10 * ROUND(NYC_SAT_Data[[#This Row],[Average Score (SAT Math)]] / 10, 0), 'SAT Section Percentiles'!$A:$A, 'SAT Section Percentiles'!$D:$D, 0)</f>
        <v>0.03</v>
      </c>
      <c r="AJ113" s="28">
        <f>_xlfn.XLOOKUP(10 * ROUND(NYC_SAT_Data[[#This Row],[Average Score (SAT Reading)]] / 10, 0), 'SAT Section Percentiles'!$A:$A, 'SAT Section Percentiles'!$B:$B, 0)</f>
        <v>0.05</v>
      </c>
      <c r="AK113" s="29">
        <f>_xlfn.XLOOKUP(10 * ROUND((NYC_SAT_Data[[#This Row],[Average Score (SAT Math)]] + NYC_SAT_Data[[#This Row],[Average Score (SAT Reading)]]) / 10, 0), 'Total SAT Percentiles'!$A:$A, 'Total SAT Percentiles'!$B:$B, 0)</f>
        <v>0.02</v>
      </c>
      <c r="AL113" s="1" t="b">
        <f>IF(RANK(NYC_SAT_Data[[#This Row],[SAT 1600]], AD:AD, 0) &lt;= 50, TRUE, FALSE)</f>
        <v>0</v>
      </c>
      <c r="AM113" s="7" t="b">
        <f>IF(NYC_SAT_Data[[#This Row],[National Sample LOOKUP Total]] &gt; 0.5, TRUE, FALSE)</f>
        <v>0</v>
      </c>
      <c r="AN1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4" spans="1:40" x14ac:dyDescent="0.25">
      <c r="A114" s="21" t="s">
        <v>569</v>
      </c>
      <c r="B114" s="21" t="s">
        <v>570</v>
      </c>
      <c r="C114" s="21" t="b">
        <f>IF(ISNUMBER(SEARCH("SCIENCE", UPPER(NYC_SAT_Data[[#This Row],[School Name]]))), TRUE(), FALSE())</f>
        <v>0</v>
      </c>
      <c r="D114" s="21" t="b">
        <f>IF(ISNUMBER(SEARCH("MATH", UPPER(NYC_SAT_Data[[#This Row],[School Name]]))), TRUE(), FALSE())</f>
        <v>0</v>
      </c>
      <c r="E114" s="21" t="b">
        <f>IF(ISNUMBER(SEARCH("ART", UPPER(NYC_SAT_Data[[#This Row],[School Name]]))), TRUE(), FALSE())</f>
        <v>0</v>
      </c>
      <c r="F114" s="21" t="b">
        <f>IF(ISNUMBER(SEARCH("ACADEMY", UPPER(NYC_SAT_Data[[#This Row],[School Name]]))), TRUE(), FALSE())</f>
        <v>0</v>
      </c>
      <c r="G114" s="21" t="s">
        <v>431</v>
      </c>
      <c r="H114" s="21" t="s">
        <v>532</v>
      </c>
      <c r="I114" s="21" t="s">
        <v>533</v>
      </c>
      <c r="J114" s="21" t="s">
        <v>431</v>
      </c>
      <c r="K114" s="21" t="s">
        <v>51</v>
      </c>
      <c r="L114" s="1">
        <v>10457</v>
      </c>
      <c r="M114" s="1">
        <v>40.84037</v>
      </c>
      <c r="N114" s="1">
        <v>-73.910839999999993</v>
      </c>
      <c r="O114" s="21" t="s">
        <v>571</v>
      </c>
      <c r="P114" s="22">
        <v>0.3611111111111111</v>
      </c>
      <c r="Q114" s="22">
        <v>0.63541666666666663</v>
      </c>
      <c r="R114" s="36">
        <f xml:space="preserve"> 24* (NYC_SAT_Data[[#This Row],[End Time]] - NYC_SAT_Data[[#This Row],[Start Time]])</f>
        <v>6.5833333333333321</v>
      </c>
      <c r="S11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114" s="33">
        <v>336</v>
      </c>
      <c r="U114" s="31">
        <v>1.2E-2</v>
      </c>
      <c r="V114" s="31">
        <v>0.33600000000000002</v>
      </c>
      <c r="W114" s="31">
        <v>0.60699999999999998</v>
      </c>
      <c r="X114" s="31">
        <v>1.4999999999999999E-2</v>
      </c>
      <c r="Y114" s="31">
        <f>1 - SUM(NYC_SAT_Data[[#This Row],[Percent White]:[Percent Asian]])</f>
        <v>2.9999999999999916E-2</v>
      </c>
      <c r="Z114" s="1">
        <v>385</v>
      </c>
      <c r="AA114" s="1">
        <v>385</v>
      </c>
      <c r="AB114" s="1">
        <v>388</v>
      </c>
      <c r="AC114" s="31">
        <v>0.51100000000000001</v>
      </c>
      <c r="AD114" s="23">
        <f>NYC_SAT_Data[[#This Row],[Average Score (SAT Math)]] + NYC_SAT_Data[[#This Row],[Average Score (SAT Reading)]]</f>
        <v>770</v>
      </c>
      <c r="AE114" s="24">
        <f>NYC_SAT_Data[[#This Row],[Average Score (SAT Math)]] + NYC_SAT_Data[[#This Row],[Average Score (SAT Reading)]] + NYC_SAT_Data[[#This Row],[Average Score (SAT Writing)]]</f>
        <v>1158</v>
      </c>
      <c r="AF114" s="25">
        <f>_xlfn.PERCENTRANK.INC(Z:Z, NYC_SAT_Data[[#This Row],[Average Score (SAT Math)]])</f>
        <v>0.24</v>
      </c>
      <c r="AG114" s="26">
        <f>_xlfn.PERCENTRANK.INC(AA:AA, NYC_SAT_Data[[#This Row],[Average Score (SAT Reading)]])</f>
        <v>0.221</v>
      </c>
      <c r="AH114" s="26">
        <f>_xlfn.PERCENTRANK.INC(AD:AD, NYC_SAT_Data[[#This Row],[SAT 1600]])</f>
        <v>0.224</v>
      </c>
      <c r="AI114" s="27">
        <f>_xlfn.XLOOKUP(10 * ROUND(NYC_SAT_Data[[#This Row],[Average Score (SAT Math)]] / 10, 0), 'SAT Section Percentiles'!$A:$A, 'SAT Section Percentiles'!$D:$D, 0)</f>
        <v>0.13</v>
      </c>
      <c r="AJ114" s="28">
        <f>_xlfn.XLOOKUP(10 * ROUND(NYC_SAT_Data[[#This Row],[Average Score (SAT Reading)]] / 10, 0), 'SAT Section Percentiles'!$A:$A, 'SAT Section Percentiles'!$B:$B, 0)</f>
        <v>0.13</v>
      </c>
      <c r="AK114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14" s="1" t="b">
        <f>IF(RANK(NYC_SAT_Data[[#This Row],[SAT 1600]], AD:AD, 0) &lt;= 50, TRUE, FALSE)</f>
        <v>0</v>
      </c>
      <c r="AM114" s="7" t="b">
        <f>IF(NYC_SAT_Data[[#This Row],[National Sample LOOKUP Total]] &gt; 0.5, TRUE, FALSE)</f>
        <v>0</v>
      </c>
      <c r="AN1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15" spans="1:40" x14ac:dyDescent="0.25">
      <c r="A115" s="21" t="s">
        <v>1640</v>
      </c>
      <c r="B115" s="21" t="s">
        <v>1641</v>
      </c>
      <c r="C115" s="21" t="b">
        <f>IF(ISNUMBER(SEARCH("SCIENCE", UPPER(NYC_SAT_Data[[#This Row],[School Name]]))), TRUE(), FALSE())</f>
        <v>0</v>
      </c>
      <c r="D115" s="21" t="b">
        <f>IF(ISNUMBER(SEARCH("MATH", UPPER(NYC_SAT_Data[[#This Row],[School Name]]))), TRUE(), FALSE())</f>
        <v>0</v>
      </c>
      <c r="E115" s="21" t="b">
        <f>IF(ISNUMBER(SEARCH("ART", UPPER(NYC_SAT_Data[[#This Row],[School Name]]))), TRUE(), FALSE())</f>
        <v>0</v>
      </c>
      <c r="F115" s="21" t="b">
        <f>IF(ISNUMBER(SEARCH("ACADEMY", UPPER(NYC_SAT_Data[[#This Row],[School Name]]))), TRUE(), FALSE())</f>
        <v>0</v>
      </c>
      <c r="G115" s="21" t="s">
        <v>822</v>
      </c>
      <c r="H115" s="21" t="s">
        <v>1642</v>
      </c>
      <c r="I115" s="21" t="s">
        <v>1643</v>
      </c>
      <c r="J115" s="21" t="s">
        <v>822</v>
      </c>
      <c r="K115" s="21" t="s">
        <v>51</v>
      </c>
      <c r="L115" s="1">
        <v>11221</v>
      </c>
      <c r="M115" s="1">
        <v>40.694479999999999</v>
      </c>
      <c r="N115" s="1">
        <v>-73.929150000000007</v>
      </c>
      <c r="O115" s="21" t="s">
        <v>1644</v>
      </c>
      <c r="P115" s="22">
        <v>0.33333333333333331</v>
      </c>
      <c r="Q115" s="22">
        <v>0.65625</v>
      </c>
      <c r="R115" s="36">
        <f xml:space="preserve"> 24* (NYC_SAT_Data[[#This Row],[End Time]] - NYC_SAT_Data[[#This Row],[Start Time]])</f>
        <v>7.75</v>
      </c>
      <c r="S11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15" s="33">
        <v>514</v>
      </c>
      <c r="U115" s="31">
        <v>2E-3</v>
      </c>
      <c r="V115" s="31">
        <v>0.08</v>
      </c>
      <c r="W115" s="31">
        <v>0.90700000000000003</v>
      </c>
      <c r="X115" s="31">
        <v>4.0000000000000001E-3</v>
      </c>
      <c r="Y115" s="31">
        <f>1 - SUM(NYC_SAT_Data[[#This Row],[Percent White]:[Percent Asian]])</f>
        <v>7.0000000000000062E-3</v>
      </c>
      <c r="Z115" s="1">
        <v>389</v>
      </c>
      <c r="AA115" s="1">
        <v>374</v>
      </c>
      <c r="AB115" s="1">
        <v>378</v>
      </c>
      <c r="AC115" s="31">
        <v>0.5</v>
      </c>
      <c r="AD115" s="23">
        <f>NYC_SAT_Data[[#This Row],[Average Score (SAT Math)]] + NYC_SAT_Data[[#This Row],[Average Score (SAT Reading)]]</f>
        <v>763</v>
      </c>
      <c r="AE115" s="24">
        <f>NYC_SAT_Data[[#This Row],[Average Score (SAT Math)]] + NYC_SAT_Data[[#This Row],[Average Score (SAT Reading)]] + NYC_SAT_Data[[#This Row],[Average Score (SAT Writing)]]</f>
        <v>1141</v>
      </c>
      <c r="AF115" s="25">
        <f>_xlfn.PERCENTRANK.INC(Z:Z, NYC_SAT_Data[[#This Row],[Average Score (SAT Math)]])</f>
        <v>0.27500000000000002</v>
      </c>
      <c r="AG115" s="26">
        <f>_xlfn.PERCENTRANK.INC(AA:AA, NYC_SAT_Data[[#This Row],[Average Score (SAT Reading)]])</f>
        <v>0.13300000000000001</v>
      </c>
      <c r="AH115" s="26">
        <f>_xlfn.PERCENTRANK.INC(AD:AD, NYC_SAT_Data[[#This Row],[SAT 1600]])</f>
        <v>0.17599999999999999</v>
      </c>
      <c r="AI115" s="27">
        <f>_xlfn.XLOOKUP(10 * ROUND(NYC_SAT_Data[[#This Row],[Average Score (SAT Math)]] / 10, 0), 'SAT Section Percentiles'!$A:$A, 'SAT Section Percentiles'!$D:$D, 0)</f>
        <v>0.13</v>
      </c>
      <c r="AJ115" s="28">
        <f>_xlfn.XLOOKUP(10 * ROUND(NYC_SAT_Data[[#This Row],[Average Score (SAT Reading)]] / 10, 0), 'SAT Section Percentiles'!$A:$A, 'SAT Section Percentiles'!$B:$B, 0)</f>
        <v>0.09</v>
      </c>
      <c r="AK115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15" s="1" t="b">
        <f>IF(RANK(NYC_SAT_Data[[#This Row],[SAT 1600]], AD:AD, 0) &lt;= 50, TRUE, FALSE)</f>
        <v>0</v>
      </c>
      <c r="AM115" s="7" t="b">
        <f>IF(NYC_SAT_Data[[#This Row],[National Sample LOOKUP Total]] &gt; 0.5, TRUE, FALSE)</f>
        <v>0</v>
      </c>
      <c r="AN1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6" spans="1:40" x14ac:dyDescent="0.25">
      <c r="A116" s="21" t="s">
        <v>535</v>
      </c>
      <c r="B116" s="21" t="s">
        <v>536</v>
      </c>
      <c r="C116" s="21" t="b">
        <f>IF(ISNUMBER(SEARCH("SCIENCE", UPPER(NYC_SAT_Data[[#This Row],[School Name]]))), TRUE(), FALSE())</f>
        <v>0</v>
      </c>
      <c r="D116" s="21" t="b">
        <f>IF(ISNUMBER(SEARCH("MATH", UPPER(NYC_SAT_Data[[#This Row],[School Name]]))), TRUE(), FALSE())</f>
        <v>0</v>
      </c>
      <c r="E116" s="21" t="b">
        <f>IF(ISNUMBER(SEARCH("ART", UPPER(NYC_SAT_Data[[#This Row],[School Name]]))), TRUE(), FALSE())</f>
        <v>0</v>
      </c>
      <c r="F116" s="21" t="b">
        <f>IF(ISNUMBER(SEARCH("ACADEMY", UPPER(NYC_SAT_Data[[#This Row],[School Name]]))), TRUE(), FALSE())</f>
        <v>1</v>
      </c>
      <c r="G116" s="21" t="s">
        <v>431</v>
      </c>
      <c r="H116" s="21" t="s">
        <v>537</v>
      </c>
      <c r="I116" s="21" t="s">
        <v>538</v>
      </c>
      <c r="J116" s="21" t="s">
        <v>431</v>
      </c>
      <c r="K116" s="21" t="s">
        <v>51</v>
      </c>
      <c r="L116" s="1">
        <v>10457</v>
      </c>
      <c r="M116" s="1">
        <v>40.845190000000002</v>
      </c>
      <c r="N116" s="1">
        <v>-73.896979999999999</v>
      </c>
      <c r="O116" s="21" t="s">
        <v>539</v>
      </c>
      <c r="P116" s="22">
        <v>0.35416666666666669</v>
      </c>
      <c r="Q116" s="22">
        <v>0.66666666666666663</v>
      </c>
      <c r="R116" s="36">
        <f xml:space="preserve"> 24* (NYC_SAT_Data[[#This Row],[End Time]] - NYC_SAT_Data[[#This Row],[Start Time]])</f>
        <v>7.4999999999999982</v>
      </c>
      <c r="S11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16" s="33">
        <v>608</v>
      </c>
      <c r="U116" s="31">
        <v>5.0000000000000001E-3</v>
      </c>
      <c r="V116" s="31">
        <v>0.60699999999999998</v>
      </c>
      <c r="W116" s="31">
        <v>0.36</v>
      </c>
      <c r="X116" s="31">
        <v>3.0000000000000001E-3</v>
      </c>
      <c r="Y116" s="31">
        <f>1 - SUM(NYC_SAT_Data[[#This Row],[Percent White]:[Percent Asian]])</f>
        <v>2.5000000000000022E-2</v>
      </c>
      <c r="Z116" s="1">
        <v>398</v>
      </c>
      <c r="AA116" s="1">
        <v>410</v>
      </c>
      <c r="AB116" s="1">
        <v>397</v>
      </c>
      <c r="AC116" s="31">
        <v>0.65700000000000003</v>
      </c>
      <c r="AD116" s="23">
        <f>NYC_SAT_Data[[#This Row],[Average Score (SAT Math)]] + NYC_SAT_Data[[#This Row],[Average Score (SAT Reading)]]</f>
        <v>808</v>
      </c>
      <c r="AE116" s="24">
        <f>NYC_SAT_Data[[#This Row],[Average Score (SAT Math)]] + NYC_SAT_Data[[#This Row],[Average Score (SAT Reading)]] + NYC_SAT_Data[[#This Row],[Average Score (SAT Writing)]]</f>
        <v>1205</v>
      </c>
      <c r="AF116" s="25">
        <f>_xlfn.PERCENTRANK.INC(Z:Z, NYC_SAT_Data[[#This Row],[Average Score (SAT Math)]])</f>
        <v>0.377</v>
      </c>
      <c r="AG116" s="26">
        <f>_xlfn.PERCENTRANK.INC(AA:AA, NYC_SAT_Data[[#This Row],[Average Score (SAT Reading)]])</f>
        <v>0.47</v>
      </c>
      <c r="AH116" s="26">
        <f>_xlfn.PERCENTRANK.INC(AD:AD, NYC_SAT_Data[[#This Row],[SAT 1600]])</f>
        <v>0.433</v>
      </c>
      <c r="AI116" s="27">
        <f>_xlfn.XLOOKUP(10 * ROUND(NYC_SAT_Data[[#This Row],[Average Score (SAT Math)]] / 10, 0), 'SAT Section Percentiles'!$A:$A, 'SAT Section Percentiles'!$D:$D, 0)</f>
        <v>0.15</v>
      </c>
      <c r="AJ116" s="28">
        <f>_xlfn.XLOOKUP(10 * ROUND(NYC_SAT_Data[[#This Row],[Average Score (SAT Reading)]] / 10, 0), 'SAT Section Percentiles'!$A:$A, 'SAT Section Percentiles'!$B:$B, 0)</f>
        <v>0.19</v>
      </c>
      <c r="AK116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16" s="1" t="b">
        <f>IF(RANK(NYC_SAT_Data[[#This Row],[SAT 1600]], AD:AD, 0) &lt;= 50, TRUE, FALSE)</f>
        <v>0</v>
      </c>
      <c r="AM116" s="7" t="b">
        <f>IF(NYC_SAT_Data[[#This Row],[National Sample LOOKUP Total]] &gt; 0.5, TRUE, FALSE)</f>
        <v>0</v>
      </c>
      <c r="AN1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7" spans="1:40" x14ac:dyDescent="0.25">
      <c r="A117" s="21" t="s">
        <v>774</v>
      </c>
      <c r="B117" s="21" t="s">
        <v>775</v>
      </c>
      <c r="C117" s="21" t="b">
        <f>IF(ISNUMBER(SEARCH("SCIENCE", UPPER(NYC_SAT_Data[[#This Row],[School Name]]))), TRUE(), FALSE())</f>
        <v>0</v>
      </c>
      <c r="D117" s="21" t="b">
        <f>IF(ISNUMBER(SEARCH("MATH", UPPER(NYC_SAT_Data[[#This Row],[School Name]]))), TRUE(), FALSE())</f>
        <v>0</v>
      </c>
      <c r="E117" s="21" t="b">
        <f>IF(ISNUMBER(SEARCH("ART", UPPER(NYC_SAT_Data[[#This Row],[School Name]]))), TRUE(), FALSE())</f>
        <v>0</v>
      </c>
      <c r="F117" s="21" t="b">
        <f>IF(ISNUMBER(SEARCH("ACADEMY", UPPER(NYC_SAT_Data[[#This Row],[School Name]]))), TRUE(), FALSE())</f>
        <v>1</v>
      </c>
      <c r="G117" s="21" t="s">
        <v>431</v>
      </c>
      <c r="H117" s="21" t="s">
        <v>776</v>
      </c>
      <c r="I117" s="21" t="s">
        <v>777</v>
      </c>
      <c r="J117" s="21" t="s">
        <v>431</v>
      </c>
      <c r="K117" s="21" t="s">
        <v>51</v>
      </c>
      <c r="L117" s="1">
        <v>10460</v>
      </c>
      <c r="M117" s="1">
        <v>40.836950000000002</v>
      </c>
      <c r="N117" s="1">
        <v>-73.887960000000007</v>
      </c>
      <c r="O117" s="21" t="s">
        <v>778</v>
      </c>
      <c r="P117" s="22">
        <v>0.35416666666666669</v>
      </c>
      <c r="Q117" s="22">
        <v>0.625</v>
      </c>
      <c r="R117" s="36">
        <f xml:space="preserve"> 24* (NYC_SAT_Data[[#This Row],[End Time]] - NYC_SAT_Data[[#This Row],[Start Time]])</f>
        <v>6.5</v>
      </c>
      <c r="S11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17" s="33">
        <v>618</v>
      </c>
      <c r="U117" s="31">
        <v>5.0000000000000001E-3</v>
      </c>
      <c r="V117" s="31">
        <v>0.254</v>
      </c>
      <c r="W117" s="31">
        <v>0.71</v>
      </c>
      <c r="X117" s="31">
        <v>0.03</v>
      </c>
      <c r="Y117" s="31">
        <f>1 - SUM(NYC_SAT_Data[[#This Row],[Percent White]:[Percent Asian]])</f>
        <v>1.0000000000000009E-3</v>
      </c>
      <c r="Z117" s="1">
        <v>418</v>
      </c>
      <c r="AA117" s="1">
        <v>406</v>
      </c>
      <c r="AB117" s="1">
        <v>408</v>
      </c>
      <c r="AC117" s="31">
        <v>0.41099999999999998</v>
      </c>
      <c r="AD117" s="23">
        <f>NYC_SAT_Data[[#This Row],[Average Score (SAT Math)]] + NYC_SAT_Data[[#This Row],[Average Score (SAT Reading)]]</f>
        <v>824</v>
      </c>
      <c r="AE117" s="24">
        <f>NYC_SAT_Data[[#This Row],[Average Score (SAT Math)]] + NYC_SAT_Data[[#This Row],[Average Score (SAT Reading)]] + NYC_SAT_Data[[#This Row],[Average Score (SAT Writing)]]</f>
        <v>1232</v>
      </c>
      <c r="AF117" s="25">
        <f>_xlfn.PERCENTRANK.INC(Z:Z, NYC_SAT_Data[[#This Row],[Average Score (SAT Math)]])</f>
        <v>0.52900000000000003</v>
      </c>
      <c r="AG117" s="26">
        <f>_xlfn.PERCENTRANK.INC(AA:AA, NYC_SAT_Data[[#This Row],[Average Score (SAT Reading)]])</f>
        <v>0.41399999999999998</v>
      </c>
      <c r="AH117" s="26">
        <f>_xlfn.PERCENTRANK.INC(AD:AD, NYC_SAT_Data[[#This Row],[SAT 1600]])</f>
        <v>0.502</v>
      </c>
      <c r="AI117" s="27">
        <f>_xlfn.XLOOKUP(10 * ROUND(NYC_SAT_Data[[#This Row],[Average Score (SAT Math)]] / 10, 0), 'SAT Section Percentiles'!$A:$A, 'SAT Section Percentiles'!$D:$D, 0)</f>
        <v>0.2</v>
      </c>
      <c r="AJ117" s="28">
        <f>_xlfn.XLOOKUP(10 * ROUND(NYC_SAT_Data[[#This Row],[Average Score (SAT Reading)]] / 10, 0), 'SAT Section Percentiles'!$A:$A, 'SAT Section Percentiles'!$B:$B, 0)</f>
        <v>0.19</v>
      </c>
      <c r="AK117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117" s="1" t="b">
        <f>IF(RANK(NYC_SAT_Data[[#This Row],[SAT 1600]], AD:AD, 0) &lt;= 50, TRUE, FALSE)</f>
        <v>0</v>
      </c>
      <c r="AM117" s="7" t="b">
        <f>IF(NYC_SAT_Data[[#This Row],[National Sample LOOKUP Total]] &gt; 0.5, TRUE, FALSE)</f>
        <v>0</v>
      </c>
      <c r="AN1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8" spans="1:40" x14ac:dyDescent="0.25">
      <c r="A118" s="21" t="s">
        <v>1096</v>
      </c>
      <c r="B118" s="21" t="s">
        <v>1097</v>
      </c>
      <c r="C118" s="21" t="b">
        <f>IF(ISNUMBER(SEARCH("SCIENCE", UPPER(NYC_SAT_Data[[#This Row],[School Name]]))), TRUE(), FALSE())</f>
        <v>0</v>
      </c>
      <c r="D118" s="21" t="b">
        <f>IF(ISNUMBER(SEARCH("MATH", UPPER(NYC_SAT_Data[[#This Row],[School Name]]))), TRUE(), FALSE())</f>
        <v>0</v>
      </c>
      <c r="E118" s="21" t="b">
        <f>IF(ISNUMBER(SEARCH("ART", UPPER(NYC_SAT_Data[[#This Row],[School Name]]))), TRUE(), FALSE())</f>
        <v>0</v>
      </c>
      <c r="F118" s="21" t="b">
        <f>IF(ISNUMBER(SEARCH("ACADEMY", UPPER(NYC_SAT_Data[[#This Row],[School Name]]))), TRUE(), FALSE())</f>
        <v>1</v>
      </c>
      <c r="G118" s="21" t="s">
        <v>822</v>
      </c>
      <c r="H118" s="21" t="s">
        <v>1098</v>
      </c>
      <c r="I118" s="21" t="s">
        <v>1099</v>
      </c>
      <c r="J118" s="21" t="s">
        <v>822</v>
      </c>
      <c r="K118" s="21" t="s">
        <v>51</v>
      </c>
      <c r="L118" s="1">
        <v>11207</v>
      </c>
      <c r="M118" s="1">
        <v>40.660640000000001</v>
      </c>
      <c r="N118" s="1">
        <v>-73.886340000000004</v>
      </c>
      <c r="O118" s="21" t="s">
        <v>1100</v>
      </c>
      <c r="P118" s="22">
        <v>0.33333333333333331</v>
      </c>
      <c r="Q118" s="22">
        <v>0.625</v>
      </c>
      <c r="R118" s="36">
        <f xml:space="preserve"> 24* (NYC_SAT_Data[[#This Row],[End Time]] - NYC_SAT_Data[[#This Row],[Start Time]])</f>
        <v>7</v>
      </c>
      <c r="S11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8" s="33">
        <v>479</v>
      </c>
      <c r="U118" s="31">
        <v>4.0000000000000001E-3</v>
      </c>
      <c r="V118" s="31">
        <v>0.67600000000000005</v>
      </c>
      <c r="W118" s="31">
        <v>0.29499999999999998</v>
      </c>
      <c r="X118" s="31">
        <v>2.1999999999999999E-2</v>
      </c>
      <c r="Y118" s="31">
        <f>1 - SUM(NYC_SAT_Data[[#This Row],[Percent White]:[Percent Asian]])</f>
        <v>2.9999999999998916E-3</v>
      </c>
      <c r="Z118" s="1">
        <v>464</v>
      </c>
      <c r="AA118" s="1">
        <v>451</v>
      </c>
      <c r="AB118" s="1">
        <v>421</v>
      </c>
      <c r="AC118" s="31">
        <v>0.66700000000000004</v>
      </c>
      <c r="AD118" s="23">
        <f>NYC_SAT_Data[[#This Row],[Average Score (SAT Math)]] + NYC_SAT_Data[[#This Row],[Average Score (SAT Reading)]]</f>
        <v>915</v>
      </c>
      <c r="AE118" s="24">
        <f>NYC_SAT_Data[[#This Row],[Average Score (SAT Math)]] + NYC_SAT_Data[[#This Row],[Average Score (SAT Reading)]] + NYC_SAT_Data[[#This Row],[Average Score (SAT Writing)]]</f>
        <v>1336</v>
      </c>
      <c r="AF118" s="25">
        <f>_xlfn.PERCENTRANK.INC(Z:Z, NYC_SAT_Data[[#This Row],[Average Score (SAT Math)]])</f>
        <v>0.76700000000000002</v>
      </c>
      <c r="AG118" s="26">
        <f>_xlfn.PERCENTRANK.INC(AA:AA, NYC_SAT_Data[[#This Row],[Average Score (SAT Reading)]])</f>
        <v>0.77800000000000002</v>
      </c>
      <c r="AH118" s="26">
        <f>_xlfn.PERCENTRANK.INC(AD:AD, NYC_SAT_Data[[#This Row],[SAT 1600]])</f>
        <v>0.78300000000000003</v>
      </c>
      <c r="AI118" s="27">
        <f>_xlfn.XLOOKUP(10 * ROUND(NYC_SAT_Data[[#This Row],[Average Score (SAT Math)]] / 10, 0), 'SAT Section Percentiles'!$A:$A, 'SAT Section Percentiles'!$D:$D, 0)</f>
        <v>0.32</v>
      </c>
      <c r="AJ118" s="28">
        <f>_xlfn.XLOOKUP(10 * ROUND(NYC_SAT_Data[[#This Row],[Average Score (SAT Reading)]] / 10, 0), 'SAT Section Percentiles'!$A:$A, 'SAT Section Percentiles'!$B:$B, 0)</f>
        <v>0.31</v>
      </c>
      <c r="AK118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18" s="1" t="b">
        <f>IF(RANK(NYC_SAT_Data[[#This Row],[SAT 1600]], AD:AD, 0) &lt;= 50, TRUE, FALSE)</f>
        <v>0</v>
      </c>
      <c r="AM118" s="7" t="b">
        <f>IF(NYC_SAT_Data[[#This Row],[National Sample LOOKUP Total]] &gt; 0.5, TRUE, FALSE)</f>
        <v>0</v>
      </c>
      <c r="AN1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9" spans="1:40" x14ac:dyDescent="0.25">
      <c r="A119" s="21" t="s">
        <v>58</v>
      </c>
      <c r="B119" s="21" t="s">
        <v>59</v>
      </c>
      <c r="C119" s="21" t="b">
        <f>IF(ISNUMBER(SEARCH("SCIENCE", UPPER(NYC_SAT_Data[[#This Row],[School Name]]))), TRUE(), FALSE())</f>
        <v>0</v>
      </c>
      <c r="D119" s="21" t="b">
        <f>IF(ISNUMBER(SEARCH("MATH", UPPER(NYC_SAT_Data[[#This Row],[School Name]]))), TRUE(), FALSE())</f>
        <v>0</v>
      </c>
      <c r="E119" s="21" t="b">
        <f>IF(ISNUMBER(SEARCH("ART", UPPER(NYC_SAT_Data[[#This Row],[School Name]]))), TRUE(), FALSE())</f>
        <v>0</v>
      </c>
      <c r="F119" s="21" t="b">
        <f>IF(ISNUMBER(SEARCH("ACADEMY", UPPER(NYC_SAT_Data[[#This Row],[School Name]]))), TRUE(), FALSE())</f>
        <v>0</v>
      </c>
      <c r="G119" s="21" t="s">
        <v>48</v>
      </c>
      <c r="H119" s="21" t="s">
        <v>60</v>
      </c>
      <c r="I119" s="21" t="s">
        <v>61</v>
      </c>
      <c r="J119" s="21" t="s">
        <v>48</v>
      </c>
      <c r="K119" s="21" t="s">
        <v>51</v>
      </c>
      <c r="L119" s="1">
        <v>10009</v>
      </c>
      <c r="M119" s="1">
        <v>40.729779999999998</v>
      </c>
      <c r="N119" s="1">
        <v>-73.983040000000003</v>
      </c>
      <c r="O119" s="21" t="s">
        <v>62</v>
      </c>
      <c r="P119" s="22">
        <v>0.35416666666666669</v>
      </c>
      <c r="Q119" s="22">
        <v>0.64583333333333337</v>
      </c>
      <c r="R119" s="36">
        <f xml:space="preserve"> 24* (NYC_SAT_Data[[#This Row],[End Time]] - NYC_SAT_Data[[#This Row],[Start Time]])</f>
        <v>7</v>
      </c>
      <c r="S11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9" s="33">
        <v>666</v>
      </c>
      <c r="U119" s="31">
        <v>8.3000000000000004E-2</v>
      </c>
      <c r="V119" s="31">
        <v>0.221</v>
      </c>
      <c r="W119" s="31">
        <v>0.57899999999999996</v>
      </c>
      <c r="X119" s="31">
        <v>9.4E-2</v>
      </c>
      <c r="Y119" s="31">
        <f>1 - SUM(NYC_SAT_Data[[#This Row],[Percent White]:[Percent Asian]])</f>
        <v>2.300000000000002E-2</v>
      </c>
      <c r="Z119" s="1">
        <v>454</v>
      </c>
      <c r="AA119" s="1">
        <v>428</v>
      </c>
      <c r="AB119" s="1">
        <v>445</v>
      </c>
      <c r="AC119" s="31">
        <v>0.85199999999999998</v>
      </c>
      <c r="AD119" s="23">
        <f>NYC_SAT_Data[[#This Row],[Average Score (SAT Math)]] + NYC_SAT_Data[[#This Row],[Average Score (SAT Reading)]]</f>
        <v>882</v>
      </c>
      <c r="AE119" s="24">
        <f>NYC_SAT_Data[[#This Row],[Average Score (SAT Math)]] + NYC_SAT_Data[[#This Row],[Average Score (SAT Reading)]] + NYC_SAT_Data[[#This Row],[Average Score (SAT Writing)]]</f>
        <v>1327</v>
      </c>
      <c r="AF119" s="25">
        <f>_xlfn.PERCENTRANK.INC(Z:Z, NYC_SAT_Data[[#This Row],[Average Score (SAT Math)]])</f>
        <v>0.73699999999999999</v>
      </c>
      <c r="AG119" s="26">
        <f>_xlfn.PERCENTRANK.INC(AA:AA, NYC_SAT_Data[[#This Row],[Average Score (SAT Reading)]])</f>
        <v>0.64700000000000002</v>
      </c>
      <c r="AH119" s="26">
        <f>_xlfn.PERCENTRANK.INC(AD:AD, NYC_SAT_Data[[#This Row],[SAT 1600]])</f>
        <v>0.71299999999999997</v>
      </c>
      <c r="AI119" s="27">
        <f>_xlfn.XLOOKUP(10 * ROUND(NYC_SAT_Data[[#This Row],[Average Score (SAT Math)]] / 10, 0), 'SAT Section Percentiles'!$A:$A, 'SAT Section Percentiles'!$D:$D, 0)</f>
        <v>0.28999999999999998</v>
      </c>
      <c r="AJ119" s="28">
        <f>_xlfn.XLOOKUP(10 * ROUND(NYC_SAT_Data[[#This Row],[Average Score (SAT Reading)]] / 10, 0), 'SAT Section Percentiles'!$A:$A, 'SAT Section Percentiles'!$B:$B, 0)</f>
        <v>0.24</v>
      </c>
      <c r="AK119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119" s="1" t="b">
        <f>IF(RANK(NYC_SAT_Data[[#This Row],[SAT 1600]], AD:AD, 0) &lt;= 50, TRUE, FALSE)</f>
        <v>0</v>
      </c>
      <c r="AM119" s="7" t="b">
        <f>IF(NYC_SAT_Data[[#This Row],[National Sample LOOKUP Total]] &gt; 0.5, TRUE, FALSE)</f>
        <v>0</v>
      </c>
      <c r="AN1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0" spans="1:40" x14ac:dyDescent="0.25">
      <c r="A120" s="21" t="s">
        <v>1330</v>
      </c>
      <c r="B120" s="21" t="s">
        <v>1331</v>
      </c>
      <c r="C120" s="21" t="b">
        <f>IF(ISNUMBER(SEARCH("SCIENCE", UPPER(NYC_SAT_Data[[#This Row],[School Name]]))), TRUE(), FALSE())</f>
        <v>0</v>
      </c>
      <c r="D120" s="21" t="b">
        <f>IF(ISNUMBER(SEARCH("MATH", UPPER(NYC_SAT_Data[[#This Row],[School Name]]))), TRUE(), FALSE())</f>
        <v>0</v>
      </c>
      <c r="E120" s="21" t="b">
        <f>IF(ISNUMBER(SEARCH("ART", UPPER(NYC_SAT_Data[[#This Row],[School Name]]))), TRUE(), FALSE())</f>
        <v>0</v>
      </c>
      <c r="F120" s="21" t="b">
        <f>IF(ISNUMBER(SEARCH("ACADEMY", UPPER(NYC_SAT_Data[[#This Row],[School Name]]))), TRUE(), FALSE())</f>
        <v>0</v>
      </c>
      <c r="G120" s="21" t="s">
        <v>1249</v>
      </c>
      <c r="H120" s="21" t="s">
        <v>1332</v>
      </c>
      <c r="I120" s="21" t="s">
        <v>1333</v>
      </c>
      <c r="J120" s="21" t="s">
        <v>1318</v>
      </c>
      <c r="K120" s="21" t="s">
        <v>51</v>
      </c>
      <c r="L120" s="1">
        <v>11355</v>
      </c>
      <c r="M120" s="1">
        <v>40.749299999999998</v>
      </c>
      <c r="N120" s="1">
        <v>-73.821809999999999</v>
      </c>
      <c r="O120" s="21" t="s">
        <v>1334</v>
      </c>
      <c r="P120" s="22">
        <v>0.3263888888888889</v>
      </c>
      <c r="Q120" s="22">
        <v>0.625</v>
      </c>
      <c r="R120" s="36">
        <f xml:space="preserve"> 24* (NYC_SAT_Data[[#This Row],[End Time]] - NYC_SAT_Data[[#This Row],[Start Time]])</f>
        <v>7.1666666666666661</v>
      </c>
      <c r="S12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120" s="33">
        <v>666</v>
      </c>
      <c r="U120" s="31">
        <v>5.2999999999999999E-2</v>
      </c>
      <c r="V120" s="31">
        <v>0.14899999999999999</v>
      </c>
      <c r="W120" s="31">
        <v>0.183</v>
      </c>
      <c r="X120" s="31">
        <v>0.60699999999999998</v>
      </c>
      <c r="Y120" s="31">
        <f>1 - SUM(NYC_SAT_Data[[#This Row],[Percent White]:[Percent Asian]])</f>
        <v>8.0000000000000071E-3</v>
      </c>
      <c r="Z120" s="1">
        <v>521</v>
      </c>
      <c r="AA120" s="1">
        <v>457</v>
      </c>
      <c r="AB120" s="1">
        <v>451</v>
      </c>
      <c r="AC120" s="31">
        <v>0.89400000000000002</v>
      </c>
      <c r="AD120" s="23">
        <f>NYC_SAT_Data[[#This Row],[Average Score (SAT Math)]] + NYC_SAT_Data[[#This Row],[Average Score (SAT Reading)]]</f>
        <v>978</v>
      </c>
      <c r="AE120" s="24">
        <f>NYC_SAT_Data[[#This Row],[Average Score (SAT Math)]] + NYC_SAT_Data[[#This Row],[Average Score (SAT Reading)]] + NYC_SAT_Data[[#This Row],[Average Score (SAT Writing)]]</f>
        <v>1429</v>
      </c>
      <c r="AF120" s="25">
        <f>_xlfn.PERCENTRANK.INC(Z:Z, NYC_SAT_Data[[#This Row],[Average Score (SAT Math)]])</f>
        <v>0.90300000000000002</v>
      </c>
      <c r="AG120" s="26">
        <f>_xlfn.PERCENTRANK.INC(AA:AA, NYC_SAT_Data[[#This Row],[Average Score (SAT Reading)]])</f>
        <v>0.80700000000000005</v>
      </c>
      <c r="AH120" s="26">
        <f>_xlfn.PERCENTRANK.INC(AD:AD, NYC_SAT_Data[[#This Row],[SAT 1600]])</f>
        <v>0.86299999999999999</v>
      </c>
      <c r="AI120" s="27">
        <f>_xlfn.XLOOKUP(10 * ROUND(NYC_SAT_Data[[#This Row],[Average Score (SAT Math)]] / 10, 0), 'SAT Section Percentiles'!$A:$A, 'SAT Section Percentiles'!$D:$D, 0)</f>
        <v>0.56999999999999995</v>
      </c>
      <c r="AJ120" s="28">
        <f>_xlfn.XLOOKUP(10 * ROUND(NYC_SAT_Data[[#This Row],[Average Score (SAT Reading)]] / 10, 0), 'SAT Section Percentiles'!$A:$A, 'SAT Section Percentiles'!$B:$B, 0)</f>
        <v>0.34</v>
      </c>
      <c r="AK120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120" s="1" t="b">
        <f>IF(RANK(NYC_SAT_Data[[#This Row],[SAT 1600]], AD:AD, 0) &lt;= 50, TRUE, FALSE)</f>
        <v>0</v>
      </c>
      <c r="AM120" s="7" t="b">
        <f>IF(NYC_SAT_Data[[#This Row],[National Sample LOOKUP Total]] &gt; 0.5, TRUE, FALSE)</f>
        <v>0</v>
      </c>
      <c r="AN1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1" spans="1:40" x14ac:dyDescent="0.25">
      <c r="A121" s="21" t="s">
        <v>1190</v>
      </c>
      <c r="B121" s="21" t="s">
        <v>1191</v>
      </c>
      <c r="C121" s="21" t="b">
        <f>IF(ISNUMBER(SEARCH("SCIENCE", UPPER(NYC_SAT_Data[[#This Row],[School Name]]))), TRUE(), FALSE())</f>
        <v>0</v>
      </c>
      <c r="D121" s="21" t="b">
        <f>IF(ISNUMBER(SEARCH("MATH", UPPER(NYC_SAT_Data[[#This Row],[School Name]]))), TRUE(), FALSE())</f>
        <v>0</v>
      </c>
      <c r="E121" s="21" t="b">
        <f>IF(ISNUMBER(SEARCH("ART", UPPER(NYC_SAT_Data[[#This Row],[School Name]]))), TRUE(), FALSE())</f>
        <v>0</v>
      </c>
      <c r="F121" s="21" t="b">
        <f>IF(ISNUMBER(SEARCH("ACADEMY", UPPER(NYC_SAT_Data[[#This Row],[School Name]]))), TRUE(), FALSE())</f>
        <v>0</v>
      </c>
      <c r="G121" s="21" t="s">
        <v>822</v>
      </c>
      <c r="H121" s="21" t="s">
        <v>1192</v>
      </c>
      <c r="I121" s="21" t="s">
        <v>1193</v>
      </c>
      <c r="J121" s="21" t="s">
        <v>822</v>
      </c>
      <c r="K121" s="21" t="s">
        <v>51</v>
      </c>
      <c r="L121" s="1">
        <v>11230</v>
      </c>
      <c r="M121" s="1">
        <v>40.6205</v>
      </c>
      <c r="N121" s="1">
        <v>-73.959230000000005</v>
      </c>
      <c r="O121" s="21" t="s">
        <v>1194</v>
      </c>
      <c r="P121" s="22">
        <v>0.33680555555555558</v>
      </c>
      <c r="Q121" s="22">
        <v>0.61458333333333337</v>
      </c>
      <c r="R121" s="36">
        <f xml:space="preserve"> 24* (NYC_SAT_Data[[#This Row],[End Time]] - NYC_SAT_Data[[#This Row],[Start Time]])</f>
        <v>6.666666666666667</v>
      </c>
      <c r="S12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121" s="33">
        <v>3968</v>
      </c>
      <c r="U121" s="31">
        <v>0.26700000000000002</v>
      </c>
      <c r="V121" s="31">
        <v>0.22600000000000001</v>
      </c>
      <c r="W121" s="31">
        <v>0.217</v>
      </c>
      <c r="X121" s="31">
        <v>0.26600000000000001</v>
      </c>
      <c r="Y121" s="31">
        <f>1 - SUM(NYC_SAT_Data[[#This Row],[Percent White]:[Percent Asian]])</f>
        <v>2.4000000000000021E-2</v>
      </c>
      <c r="Z121" s="1">
        <v>500</v>
      </c>
      <c r="AA121" s="1">
        <v>479</v>
      </c>
      <c r="AB121" s="1">
        <v>472</v>
      </c>
      <c r="AC121" s="31">
        <v>0.752</v>
      </c>
      <c r="AD121" s="23">
        <f>NYC_SAT_Data[[#This Row],[Average Score (SAT Math)]] + NYC_SAT_Data[[#This Row],[Average Score (SAT Reading)]]</f>
        <v>979</v>
      </c>
      <c r="AE121" s="24">
        <f>NYC_SAT_Data[[#This Row],[Average Score (SAT Math)]] + NYC_SAT_Data[[#This Row],[Average Score (SAT Reading)]] + NYC_SAT_Data[[#This Row],[Average Score (SAT Writing)]]</f>
        <v>1451</v>
      </c>
      <c r="AF121" s="25">
        <f>_xlfn.PERCENTRANK.INC(Z:Z, NYC_SAT_Data[[#This Row],[Average Score (SAT Math)]])</f>
        <v>0.86599999999999999</v>
      </c>
      <c r="AG121" s="26">
        <f>_xlfn.PERCENTRANK.INC(AA:AA, NYC_SAT_Data[[#This Row],[Average Score (SAT Reading)]])</f>
        <v>0.86599999999999999</v>
      </c>
      <c r="AH121" s="26">
        <f>_xlfn.PERCENTRANK.INC(AD:AD, NYC_SAT_Data[[#This Row],[SAT 1600]])</f>
        <v>0.86599999999999999</v>
      </c>
      <c r="AI121" s="27">
        <f>_xlfn.XLOOKUP(10 * ROUND(NYC_SAT_Data[[#This Row],[Average Score (SAT Math)]] / 10, 0), 'SAT Section Percentiles'!$A:$A, 'SAT Section Percentiles'!$D:$D, 0)</f>
        <v>0.47</v>
      </c>
      <c r="AJ121" s="28">
        <f>_xlfn.XLOOKUP(10 * ROUND(NYC_SAT_Data[[#This Row],[Average Score (SAT Reading)]] / 10, 0), 'SAT Section Percentiles'!$A:$A, 'SAT Section Percentiles'!$B:$B, 0)</f>
        <v>0.41</v>
      </c>
      <c r="AK121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121" s="1" t="b">
        <f>IF(RANK(NYC_SAT_Data[[#This Row],[SAT 1600]], AD:AD, 0) &lt;= 50, TRUE, FALSE)</f>
        <v>0</v>
      </c>
      <c r="AM121" s="7" t="b">
        <f>IF(NYC_SAT_Data[[#This Row],[National Sample LOOKUP Total]] &gt; 0.5, TRUE, FALSE)</f>
        <v>0</v>
      </c>
      <c r="AN1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2" spans="1:40" x14ac:dyDescent="0.25">
      <c r="A122" s="21" t="s">
        <v>923</v>
      </c>
      <c r="B122" s="21" t="s">
        <v>924</v>
      </c>
      <c r="C122" s="21" t="b">
        <f>IF(ISNUMBER(SEARCH("SCIENCE", UPPER(NYC_SAT_Data[[#This Row],[School Name]]))), TRUE(), FALSE())</f>
        <v>0</v>
      </c>
      <c r="D122" s="21" t="b">
        <f>IF(ISNUMBER(SEARCH("MATH", UPPER(NYC_SAT_Data[[#This Row],[School Name]]))), TRUE(), FALSE())</f>
        <v>0</v>
      </c>
      <c r="E122" s="21" t="b">
        <f>IF(ISNUMBER(SEARCH("ART", UPPER(NYC_SAT_Data[[#This Row],[School Name]]))), TRUE(), FALSE())</f>
        <v>0</v>
      </c>
      <c r="F122" s="21" t="b">
        <f>IF(ISNUMBER(SEARCH("ACADEMY", UPPER(NYC_SAT_Data[[#This Row],[School Name]]))), TRUE(), FALSE())</f>
        <v>1</v>
      </c>
      <c r="G122" s="21" t="s">
        <v>822</v>
      </c>
      <c r="H122" s="21" t="s">
        <v>925</v>
      </c>
      <c r="I122" s="21" t="s">
        <v>926</v>
      </c>
      <c r="J122" s="21" t="s">
        <v>822</v>
      </c>
      <c r="K122" s="21" t="s">
        <v>51</v>
      </c>
      <c r="L122" s="1">
        <v>11211</v>
      </c>
      <c r="M122" s="1">
        <v>40.705770000000001</v>
      </c>
      <c r="N122" s="1">
        <v>-73.955730000000003</v>
      </c>
      <c r="O122" s="21" t="s">
        <v>927</v>
      </c>
      <c r="P122" s="22">
        <v>0.375</v>
      </c>
      <c r="Q122" s="22">
        <v>0.64583333333333337</v>
      </c>
      <c r="R122" s="36">
        <f xml:space="preserve"> 24* (NYC_SAT_Data[[#This Row],[End Time]] - NYC_SAT_Data[[#This Row],[Start Time]])</f>
        <v>6.5000000000000009</v>
      </c>
      <c r="S12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22" s="33">
        <v>245</v>
      </c>
      <c r="U122" s="31">
        <v>1.2E-2</v>
      </c>
      <c r="V122" s="31">
        <v>0.11799999999999999</v>
      </c>
      <c r="W122" s="31">
        <v>0.85299999999999998</v>
      </c>
      <c r="X122" s="31">
        <v>0</v>
      </c>
      <c r="Y122" s="31">
        <f>1 - SUM(NYC_SAT_Data[[#This Row],[Percent White]:[Percent Asian]])</f>
        <v>1.7000000000000015E-2</v>
      </c>
      <c r="Z122" s="1">
        <v>344</v>
      </c>
      <c r="AA122" s="1">
        <v>380</v>
      </c>
      <c r="AB122" s="1">
        <v>379</v>
      </c>
      <c r="AC122" s="31">
        <v>0.625</v>
      </c>
      <c r="AD122" s="23">
        <f>NYC_SAT_Data[[#This Row],[Average Score (SAT Math)]] + NYC_SAT_Data[[#This Row],[Average Score (SAT Reading)]]</f>
        <v>724</v>
      </c>
      <c r="AE122" s="24">
        <f>NYC_SAT_Data[[#This Row],[Average Score (SAT Math)]] + NYC_SAT_Data[[#This Row],[Average Score (SAT Reading)]] + NYC_SAT_Data[[#This Row],[Average Score (SAT Writing)]]</f>
        <v>1103</v>
      </c>
      <c r="AF122" s="25">
        <f>_xlfn.PERCENTRANK.INC(Z:Z, NYC_SAT_Data[[#This Row],[Average Score (SAT Math)]])</f>
        <v>1.2999999999999999E-2</v>
      </c>
      <c r="AG122" s="26">
        <f>_xlfn.PERCENTRANK.INC(AA:AA, NYC_SAT_Data[[#This Row],[Average Score (SAT Reading)]])</f>
        <v>0.17100000000000001</v>
      </c>
      <c r="AH122" s="26">
        <f>_xlfn.PERCENTRANK.INC(AD:AD, NYC_SAT_Data[[#This Row],[SAT 1600]])</f>
        <v>5.2999999999999999E-2</v>
      </c>
      <c r="AI122" s="27">
        <f>_xlfn.XLOOKUP(10 * ROUND(NYC_SAT_Data[[#This Row],[Average Score (SAT Math)]] / 10, 0), 'SAT Section Percentiles'!$A:$A, 'SAT Section Percentiles'!$D:$D, 0)</f>
        <v>0.04</v>
      </c>
      <c r="AJ122" s="28">
        <f>_xlfn.XLOOKUP(10 * ROUND(NYC_SAT_Data[[#This Row],[Average Score (SAT Reading)]] / 10, 0), 'SAT Section Percentiles'!$A:$A, 'SAT Section Percentiles'!$B:$B, 0)</f>
        <v>0.11</v>
      </c>
      <c r="AK122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122" s="1" t="b">
        <f>IF(RANK(NYC_SAT_Data[[#This Row],[SAT 1600]], AD:AD, 0) &lt;= 50, TRUE, FALSE)</f>
        <v>0</v>
      </c>
      <c r="AM122" s="7" t="b">
        <f>IF(NYC_SAT_Data[[#This Row],[National Sample LOOKUP Total]] &gt; 0.5, TRUE, FALSE)</f>
        <v>0</v>
      </c>
      <c r="AN1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3" spans="1:40" x14ac:dyDescent="0.25">
      <c r="A123" s="21" t="s">
        <v>171</v>
      </c>
      <c r="B123" s="21" t="s">
        <v>172</v>
      </c>
      <c r="C123" s="21" t="b">
        <f>IF(ISNUMBER(SEARCH("SCIENCE", UPPER(NYC_SAT_Data[[#This Row],[School Name]]))), TRUE(), FALSE())</f>
        <v>0</v>
      </c>
      <c r="D123" s="21" t="b">
        <f>IF(ISNUMBER(SEARCH("MATH", UPPER(NYC_SAT_Data[[#This Row],[School Name]]))), TRUE(), FALSE())</f>
        <v>0</v>
      </c>
      <c r="E123" s="21" t="b">
        <f>IF(ISNUMBER(SEARCH("ART", UPPER(NYC_SAT_Data[[#This Row],[School Name]]))), TRUE(), FALSE())</f>
        <v>0</v>
      </c>
      <c r="F123" s="21" t="b">
        <f>IF(ISNUMBER(SEARCH("ACADEMY", UPPER(NYC_SAT_Data[[#This Row],[School Name]]))), TRUE(), FALSE())</f>
        <v>0</v>
      </c>
      <c r="G123" s="21" t="s">
        <v>48</v>
      </c>
      <c r="H123" s="21" t="s">
        <v>173</v>
      </c>
      <c r="I123" s="21" t="s">
        <v>174</v>
      </c>
      <c r="J123" s="21" t="s">
        <v>48</v>
      </c>
      <c r="K123" s="21" t="s">
        <v>51</v>
      </c>
      <c r="L123" s="1">
        <v>10021</v>
      </c>
      <c r="M123" s="1">
        <v>40.770119999999999</v>
      </c>
      <c r="N123" s="1">
        <v>-73.953379999999996</v>
      </c>
      <c r="O123" s="21" t="s">
        <v>175</v>
      </c>
      <c r="P123" s="22">
        <v>0.35416666666666669</v>
      </c>
      <c r="Q123" s="22">
        <v>0.64583333333333337</v>
      </c>
      <c r="R123" s="36">
        <f xml:space="preserve"> 24* (NYC_SAT_Data[[#This Row],[End Time]] - NYC_SAT_Data[[#This Row],[Start Time]])</f>
        <v>7</v>
      </c>
      <c r="S12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23" s="33">
        <v>541</v>
      </c>
      <c r="U123" s="31">
        <v>0.61399999999999999</v>
      </c>
      <c r="V123" s="31">
        <v>4.3999999999999997E-2</v>
      </c>
      <c r="W123" s="31">
        <v>0.109</v>
      </c>
      <c r="X123" s="31">
        <v>0.20100000000000001</v>
      </c>
      <c r="Y123" s="31">
        <f>1 - SUM(NYC_SAT_Data[[#This Row],[Percent White]:[Percent Asian]])</f>
        <v>3.2000000000000028E-2</v>
      </c>
      <c r="Z123" s="1">
        <v>641</v>
      </c>
      <c r="AA123" s="1">
        <v>617</v>
      </c>
      <c r="AB123" s="1">
        <v>631</v>
      </c>
      <c r="AC123" s="31">
        <v>0.86</v>
      </c>
      <c r="AD123" s="23">
        <f>NYC_SAT_Data[[#This Row],[Average Score (SAT Math)]] + NYC_SAT_Data[[#This Row],[Average Score (SAT Reading)]]</f>
        <v>1258</v>
      </c>
      <c r="AE123" s="24">
        <f>NYC_SAT_Data[[#This Row],[Average Score (SAT Math)]] + NYC_SAT_Data[[#This Row],[Average Score (SAT Reading)]] + NYC_SAT_Data[[#This Row],[Average Score (SAT Writing)]]</f>
        <v>1889</v>
      </c>
      <c r="AF123" s="25">
        <f>_xlfn.PERCENTRANK.INC(Z:Z, NYC_SAT_Data[[#This Row],[Average Score (SAT Math)]])</f>
        <v>0.97499999999999998</v>
      </c>
      <c r="AG123" s="26">
        <f>_xlfn.PERCENTRANK.INC(AA:AA, NYC_SAT_Data[[#This Row],[Average Score (SAT Reading)]])</f>
        <v>0.97799999999999998</v>
      </c>
      <c r="AH123" s="26">
        <f>_xlfn.PERCENTRANK.INC(AD:AD, NYC_SAT_Data[[#This Row],[SAT 1600]])</f>
        <v>0.97299999999999998</v>
      </c>
      <c r="AI123" s="27">
        <f>_xlfn.XLOOKUP(10 * ROUND(NYC_SAT_Data[[#This Row],[Average Score (SAT Math)]] / 10, 0), 'SAT Section Percentiles'!$A:$A, 'SAT Section Percentiles'!$D:$D, 0)</f>
        <v>0.89</v>
      </c>
      <c r="AJ123" s="28">
        <f>_xlfn.XLOOKUP(10 * ROUND(NYC_SAT_Data[[#This Row],[Average Score (SAT Reading)]] / 10, 0), 'SAT Section Percentiles'!$A:$A, 'SAT Section Percentiles'!$B:$B, 0)</f>
        <v>0.84</v>
      </c>
      <c r="AK123" s="29">
        <f>_xlfn.XLOOKUP(10 * ROUND((NYC_SAT_Data[[#This Row],[Average Score (SAT Math)]] + NYC_SAT_Data[[#This Row],[Average Score (SAT Reading)]]) / 10, 0), 'Total SAT Percentiles'!$A:$A, 'Total SAT Percentiles'!$B:$B, 0)</f>
        <v>0.87</v>
      </c>
      <c r="AL123" s="1" t="b">
        <f>IF(RANK(NYC_SAT_Data[[#This Row],[SAT 1600]], AD:AD, 0) &lt;= 50, TRUE, FALSE)</f>
        <v>1</v>
      </c>
      <c r="AM123" s="7" t="b">
        <f>IF(NYC_SAT_Data[[#This Row],[National Sample LOOKUP Total]] &gt; 0.5, TRUE, FALSE)</f>
        <v>1</v>
      </c>
      <c r="AN1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4" spans="1:40" x14ac:dyDescent="0.25">
      <c r="A124" s="21" t="s">
        <v>87</v>
      </c>
      <c r="B124" s="21" t="s">
        <v>88</v>
      </c>
      <c r="C124" s="21" t="b">
        <f>IF(ISNUMBER(SEARCH("SCIENCE", UPPER(NYC_SAT_Data[[#This Row],[School Name]]))), TRUE(), FALSE())</f>
        <v>0</v>
      </c>
      <c r="D124" s="21" t="b">
        <f>IF(ISNUMBER(SEARCH("MATH", UPPER(NYC_SAT_Data[[#This Row],[School Name]]))), TRUE(), FALSE())</f>
        <v>0</v>
      </c>
      <c r="E124" s="21" t="b">
        <f>IF(ISNUMBER(SEARCH("ART", UPPER(NYC_SAT_Data[[#This Row],[School Name]]))), TRUE(), FALSE())</f>
        <v>0</v>
      </c>
      <c r="F124" s="21" t="b">
        <f>IF(ISNUMBER(SEARCH("ACADEMY", UPPER(NYC_SAT_Data[[#This Row],[School Name]]))), TRUE(), FALSE())</f>
        <v>1</v>
      </c>
      <c r="G124" s="21" t="s">
        <v>48</v>
      </c>
      <c r="H124" s="21" t="s">
        <v>89</v>
      </c>
      <c r="I124" s="21" t="s">
        <v>90</v>
      </c>
      <c r="J124" s="21" t="s">
        <v>48</v>
      </c>
      <c r="K124" s="21" t="s">
        <v>51</v>
      </c>
      <c r="L124" s="1">
        <v>10002</v>
      </c>
      <c r="M124" s="1">
        <v>40.71687</v>
      </c>
      <c r="N124" s="1">
        <v>-73.989530000000002</v>
      </c>
      <c r="O124" s="21" t="s">
        <v>91</v>
      </c>
      <c r="P124" s="22">
        <v>0.33333333333333331</v>
      </c>
      <c r="Q124" s="22">
        <v>0.61458333333333337</v>
      </c>
      <c r="R124" s="36">
        <f xml:space="preserve"> 24* (NYC_SAT_Data[[#This Row],[End Time]] - NYC_SAT_Data[[#This Row],[Start Time]])</f>
        <v>6.7500000000000018</v>
      </c>
      <c r="S12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24" s="33">
        <v>358</v>
      </c>
      <c r="U124" s="31">
        <v>0.11700000000000001</v>
      </c>
      <c r="V124" s="31">
        <v>0.38500000000000001</v>
      </c>
      <c r="W124" s="31">
        <v>0.41299999999999998</v>
      </c>
      <c r="X124" s="31">
        <v>5.8999999999999997E-2</v>
      </c>
      <c r="Y124" s="31">
        <f>1 - SUM(NYC_SAT_Data[[#This Row],[Percent White]:[Percent Asian]])</f>
        <v>2.6000000000000023E-2</v>
      </c>
      <c r="Z124" s="1">
        <v>395</v>
      </c>
      <c r="AA124" s="1">
        <v>411</v>
      </c>
      <c r="AB124" s="1">
        <v>387</v>
      </c>
      <c r="AC124" s="31">
        <v>0.78900000000000003</v>
      </c>
      <c r="AD124" s="23">
        <f>NYC_SAT_Data[[#This Row],[Average Score (SAT Math)]] + NYC_SAT_Data[[#This Row],[Average Score (SAT Reading)]]</f>
        <v>806</v>
      </c>
      <c r="AE124" s="24">
        <f>NYC_SAT_Data[[#This Row],[Average Score (SAT Math)]] + NYC_SAT_Data[[#This Row],[Average Score (SAT Reading)]] + NYC_SAT_Data[[#This Row],[Average Score (SAT Writing)]]</f>
        <v>1193</v>
      </c>
      <c r="AF124" s="25">
        <f>_xlfn.PERCENTRANK.INC(Z:Z, NYC_SAT_Data[[#This Row],[Average Score (SAT Math)]])</f>
        <v>0.35</v>
      </c>
      <c r="AG124" s="26">
        <f>_xlfn.PERCENTRANK.INC(AA:AA, NYC_SAT_Data[[#This Row],[Average Score (SAT Reading)]])</f>
        <v>0.48099999999999998</v>
      </c>
      <c r="AH124" s="26">
        <f>_xlfn.PERCENTRANK.INC(AD:AD, NYC_SAT_Data[[#This Row],[SAT 1600]])</f>
        <v>0.42199999999999999</v>
      </c>
      <c r="AI124" s="27">
        <f>_xlfn.XLOOKUP(10 * ROUND(NYC_SAT_Data[[#This Row],[Average Score (SAT Math)]] / 10, 0), 'SAT Section Percentiles'!$A:$A, 'SAT Section Percentiles'!$D:$D, 0)</f>
        <v>0.15</v>
      </c>
      <c r="AJ124" s="28">
        <f>_xlfn.XLOOKUP(10 * ROUND(NYC_SAT_Data[[#This Row],[Average Score (SAT Reading)]] / 10, 0), 'SAT Section Percentiles'!$A:$A, 'SAT Section Percentiles'!$B:$B, 0)</f>
        <v>0.19</v>
      </c>
      <c r="AK124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24" s="1" t="b">
        <f>IF(RANK(NYC_SAT_Data[[#This Row],[SAT 1600]], AD:AD, 0) &lt;= 50, TRUE, FALSE)</f>
        <v>0</v>
      </c>
      <c r="AM124" s="7" t="b">
        <f>IF(NYC_SAT_Data[[#This Row],[National Sample LOOKUP Total]] &gt; 0.5, TRUE, FALSE)</f>
        <v>0</v>
      </c>
      <c r="AN1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5" spans="1:40" x14ac:dyDescent="0.25">
      <c r="A125" s="21" t="s">
        <v>1519</v>
      </c>
      <c r="B125" s="21" t="s">
        <v>1520</v>
      </c>
      <c r="C125" s="21" t="b">
        <f>IF(ISNUMBER(SEARCH("SCIENCE", UPPER(NYC_SAT_Data[[#This Row],[School Name]]))), TRUE(), FALSE())</f>
        <v>0</v>
      </c>
      <c r="D125" s="21" t="b">
        <f>IF(ISNUMBER(SEARCH("MATH", UPPER(NYC_SAT_Data[[#This Row],[School Name]]))), TRUE(), FALSE())</f>
        <v>0</v>
      </c>
      <c r="E125" s="21" t="b">
        <f>IF(ISNUMBER(SEARCH("ART", UPPER(NYC_SAT_Data[[#This Row],[School Name]]))), TRUE(), FALSE())</f>
        <v>0</v>
      </c>
      <c r="F125" s="21" t="b">
        <f>IF(ISNUMBER(SEARCH("ACADEMY", UPPER(NYC_SAT_Data[[#This Row],[School Name]]))), TRUE(), FALSE())</f>
        <v>0</v>
      </c>
      <c r="G125" s="21" t="s">
        <v>1249</v>
      </c>
      <c r="H125" s="21" t="s">
        <v>1509</v>
      </c>
      <c r="I125" s="21" t="s">
        <v>1510</v>
      </c>
      <c r="J125" s="21" t="s">
        <v>1511</v>
      </c>
      <c r="K125" s="21" t="s">
        <v>51</v>
      </c>
      <c r="L125" s="1">
        <v>11413</v>
      </c>
      <c r="M125" s="1">
        <v>40.668230000000001</v>
      </c>
      <c r="N125" s="1">
        <v>-73.756839999999997</v>
      </c>
      <c r="O125" s="21" t="s">
        <v>1521</v>
      </c>
      <c r="P125" s="22">
        <v>0.34027777777777779</v>
      </c>
      <c r="Q125" s="22">
        <v>0.62986111111111109</v>
      </c>
      <c r="R125" s="36">
        <f xml:space="preserve"> 24* (NYC_SAT_Data[[#This Row],[End Time]] - NYC_SAT_Data[[#This Row],[Start Time]])</f>
        <v>6.9499999999999993</v>
      </c>
      <c r="S12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125" s="33">
        <v>491</v>
      </c>
      <c r="U125" s="31">
        <v>1.2E-2</v>
      </c>
      <c r="V125" s="31">
        <v>0.82699999999999996</v>
      </c>
      <c r="W125" s="31">
        <v>9.1999999999999998E-2</v>
      </c>
      <c r="X125" s="31">
        <v>3.6999999999999998E-2</v>
      </c>
      <c r="Y125" s="31">
        <f>1 - SUM(NYC_SAT_Data[[#This Row],[Percent White]:[Percent Asian]])</f>
        <v>3.2000000000000028E-2</v>
      </c>
      <c r="Z125" s="1">
        <v>384</v>
      </c>
      <c r="AA125" s="1">
        <v>407</v>
      </c>
      <c r="AB125" s="1">
        <v>400</v>
      </c>
      <c r="AC125" s="31">
        <v>0.70099999999999996</v>
      </c>
      <c r="AD125" s="23">
        <f>NYC_SAT_Data[[#This Row],[Average Score (SAT Math)]] + NYC_SAT_Data[[#This Row],[Average Score (SAT Reading)]]</f>
        <v>791</v>
      </c>
      <c r="AE125" s="24">
        <f>NYC_SAT_Data[[#This Row],[Average Score (SAT Math)]] + NYC_SAT_Data[[#This Row],[Average Score (SAT Reading)]] + NYC_SAT_Data[[#This Row],[Average Score (SAT Writing)]]</f>
        <v>1191</v>
      </c>
      <c r="AF125" s="25">
        <f>_xlfn.PERCENTRANK.INC(Z:Z, NYC_SAT_Data[[#This Row],[Average Score (SAT Math)]])</f>
        <v>0.22700000000000001</v>
      </c>
      <c r="AG125" s="26">
        <f>_xlfn.PERCENTRANK.INC(AA:AA, NYC_SAT_Data[[#This Row],[Average Score (SAT Reading)]])</f>
        <v>0.433</v>
      </c>
      <c r="AH125" s="26">
        <f>_xlfn.PERCENTRANK.INC(AD:AD, NYC_SAT_Data[[#This Row],[SAT 1600]])</f>
        <v>0.33400000000000002</v>
      </c>
      <c r="AI125" s="27">
        <f>_xlfn.XLOOKUP(10 * ROUND(NYC_SAT_Data[[#This Row],[Average Score (SAT Math)]] / 10, 0), 'SAT Section Percentiles'!$A:$A, 'SAT Section Percentiles'!$D:$D, 0)</f>
        <v>0.1</v>
      </c>
      <c r="AJ125" s="28">
        <f>_xlfn.XLOOKUP(10 * ROUND(NYC_SAT_Data[[#This Row],[Average Score (SAT Reading)]] / 10, 0), 'SAT Section Percentiles'!$A:$A, 'SAT Section Percentiles'!$B:$B, 0)</f>
        <v>0.19</v>
      </c>
      <c r="AK125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125" s="1" t="b">
        <f>IF(RANK(NYC_SAT_Data[[#This Row],[SAT 1600]], AD:AD, 0) &lt;= 50, TRUE, FALSE)</f>
        <v>0</v>
      </c>
      <c r="AM125" s="7" t="b">
        <f>IF(NYC_SAT_Data[[#This Row],[National Sample LOOKUP Total]] &gt; 0.5, TRUE, FALSE)</f>
        <v>0</v>
      </c>
      <c r="AN1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6" spans="1:40" x14ac:dyDescent="0.25">
      <c r="A126" s="21" t="s">
        <v>545</v>
      </c>
      <c r="B126" s="21" t="s">
        <v>546</v>
      </c>
      <c r="C126" s="21" t="b">
        <f>IF(ISNUMBER(SEARCH("SCIENCE", UPPER(NYC_SAT_Data[[#This Row],[School Name]]))), TRUE(), FALSE())</f>
        <v>0</v>
      </c>
      <c r="D126" s="21" t="b">
        <f>IF(ISNUMBER(SEARCH("MATH", UPPER(NYC_SAT_Data[[#This Row],[School Name]]))), TRUE(), FALSE())</f>
        <v>0</v>
      </c>
      <c r="E126" s="21" t="b">
        <f>IF(ISNUMBER(SEARCH("ART", UPPER(NYC_SAT_Data[[#This Row],[School Name]]))), TRUE(), FALSE())</f>
        <v>0</v>
      </c>
      <c r="F126" s="21" t="b">
        <f>IF(ISNUMBER(SEARCH("ACADEMY", UPPER(NYC_SAT_Data[[#This Row],[School Name]]))), TRUE(), FALSE())</f>
        <v>1</v>
      </c>
      <c r="G126" s="21" t="s">
        <v>431</v>
      </c>
      <c r="H126" s="21" t="s">
        <v>547</v>
      </c>
      <c r="I126" s="21" t="s">
        <v>548</v>
      </c>
      <c r="J126" s="21" t="s">
        <v>431</v>
      </c>
      <c r="K126" s="21" t="s">
        <v>51</v>
      </c>
      <c r="L126" s="1">
        <v>10456</v>
      </c>
      <c r="M126" s="1">
        <v>40.833739999999999</v>
      </c>
      <c r="N126" s="1">
        <v>-73.902450000000002</v>
      </c>
      <c r="O126" s="21" t="s">
        <v>549</v>
      </c>
      <c r="P126" s="22">
        <v>0.33333333333333331</v>
      </c>
      <c r="Q126" s="22">
        <v>0.64027777777777772</v>
      </c>
      <c r="R126" s="36">
        <f xml:space="preserve"> 24* (NYC_SAT_Data[[#This Row],[End Time]] - NYC_SAT_Data[[#This Row],[Start Time]])</f>
        <v>7.3666666666666654</v>
      </c>
      <c r="S12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22min</v>
      </c>
      <c r="T126" s="33">
        <v>449</v>
      </c>
      <c r="U126" s="31">
        <v>7.0000000000000001E-3</v>
      </c>
      <c r="V126" s="31">
        <v>0.45200000000000001</v>
      </c>
      <c r="W126" s="31">
        <v>0.52100000000000002</v>
      </c>
      <c r="X126" s="31">
        <v>1.0999999999999999E-2</v>
      </c>
      <c r="Y126" s="31">
        <f>1 - SUM(NYC_SAT_Data[[#This Row],[Percent White]:[Percent Asian]])</f>
        <v>9.000000000000008E-3</v>
      </c>
      <c r="Z126" s="1">
        <v>400</v>
      </c>
      <c r="AA126" s="1">
        <v>391</v>
      </c>
      <c r="AB126" s="1">
        <v>397</v>
      </c>
      <c r="AC126" s="31">
        <v>0.78200000000000003</v>
      </c>
      <c r="AD126" s="23">
        <f>NYC_SAT_Data[[#This Row],[Average Score (SAT Math)]] + NYC_SAT_Data[[#This Row],[Average Score (SAT Reading)]]</f>
        <v>791</v>
      </c>
      <c r="AE126" s="24">
        <f>NYC_SAT_Data[[#This Row],[Average Score (SAT Math)]] + NYC_SAT_Data[[#This Row],[Average Score (SAT Reading)]] + NYC_SAT_Data[[#This Row],[Average Score (SAT Writing)]]</f>
        <v>1188</v>
      </c>
      <c r="AF126" s="25">
        <f>_xlfn.PERCENTRANK.INC(Z:Z, NYC_SAT_Data[[#This Row],[Average Score (SAT Math)]])</f>
        <v>0.40300000000000002</v>
      </c>
      <c r="AG126" s="26">
        <f>_xlfn.PERCENTRANK.INC(AA:AA, NYC_SAT_Data[[#This Row],[Average Score (SAT Reading)]])</f>
        <v>0.28299999999999997</v>
      </c>
      <c r="AH126" s="26">
        <f>_xlfn.PERCENTRANK.INC(AD:AD, NYC_SAT_Data[[#This Row],[SAT 1600]])</f>
        <v>0.33400000000000002</v>
      </c>
      <c r="AI126" s="27">
        <f>_xlfn.XLOOKUP(10 * ROUND(NYC_SAT_Data[[#This Row],[Average Score (SAT Math)]] / 10, 0), 'SAT Section Percentiles'!$A:$A, 'SAT Section Percentiles'!$D:$D, 0)</f>
        <v>0.15</v>
      </c>
      <c r="AJ126" s="28">
        <f>_xlfn.XLOOKUP(10 * ROUND(NYC_SAT_Data[[#This Row],[Average Score (SAT Reading)]] / 10, 0), 'SAT Section Percentiles'!$A:$A, 'SAT Section Percentiles'!$B:$B, 0)</f>
        <v>0.13</v>
      </c>
      <c r="AK126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126" s="1" t="b">
        <f>IF(RANK(NYC_SAT_Data[[#This Row],[SAT 1600]], AD:AD, 0) &lt;= 50, TRUE, FALSE)</f>
        <v>0</v>
      </c>
      <c r="AM126" s="7" t="b">
        <f>IF(NYC_SAT_Data[[#This Row],[National Sample LOOKUP Total]] &gt; 0.5, TRUE, FALSE)</f>
        <v>0</v>
      </c>
      <c r="AN1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7" spans="1:40" x14ac:dyDescent="0.25">
      <c r="A127" s="21" t="s">
        <v>1203</v>
      </c>
      <c r="B127" s="21" t="s">
        <v>1204</v>
      </c>
      <c r="C127" s="21" t="b">
        <f>IF(ISNUMBER(SEARCH("SCIENCE", UPPER(NYC_SAT_Data[[#This Row],[School Name]]))), TRUE(), FALSE())</f>
        <v>0</v>
      </c>
      <c r="D127" s="21" t="b">
        <f>IF(ISNUMBER(SEARCH("MATH", UPPER(NYC_SAT_Data[[#This Row],[School Name]]))), TRUE(), FALSE())</f>
        <v>0</v>
      </c>
      <c r="E127" s="21" t="b">
        <f>IF(ISNUMBER(SEARCH("ART", UPPER(NYC_SAT_Data[[#This Row],[School Name]]))), TRUE(), FALSE())</f>
        <v>0</v>
      </c>
      <c r="F127" s="21" t="b">
        <f>IF(ISNUMBER(SEARCH("ACADEMY", UPPER(NYC_SAT_Data[[#This Row],[School Name]]))), TRUE(), FALSE())</f>
        <v>0</v>
      </c>
      <c r="G127" s="21" t="s">
        <v>822</v>
      </c>
      <c r="H127" s="21" t="s">
        <v>1171</v>
      </c>
      <c r="I127" s="21" t="s">
        <v>1172</v>
      </c>
      <c r="J127" s="21" t="s">
        <v>822</v>
      </c>
      <c r="K127" s="21" t="s">
        <v>51</v>
      </c>
      <c r="L127" s="1">
        <v>11214</v>
      </c>
      <c r="M127" s="1">
        <v>40.593589999999999</v>
      </c>
      <c r="N127" s="1">
        <v>-73.984729999999999</v>
      </c>
      <c r="O127" s="21" t="s">
        <v>1205</v>
      </c>
      <c r="P127" s="22">
        <v>0.35069444444444442</v>
      </c>
      <c r="Q127" s="22">
        <v>0.63541666666666663</v>
      </c>
      <c r="R127" s="36">
        <f xml:space="preserve"> 24* (NYC_SAT_Data[[#This Row],[End Time]] - NYC_SAT_Data[[#This Row],[Start Time]])</f>
        <v>6.833333333333333</v>
      </c>
      <c r="S12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27" s="33">
        <v>271</v>
      </c>
      <c r="U127" s="31">
        <v>0.23200000000000001</v>
      </c>
      <c r="V127" s="31">
        <v>0.17299999999999999</v>
      </c>
      <c r="W127" s="31">
        <v>0.42099999999999999</v>
      </c>
      <c r="X127" s="31">
        <v>0.155</v>
      </c>
      <c r="Y127" s="31">
        <f>1 - SUM(NYC_SAT_Data[[#This Row],[Percent White]:[Percent Asian]])</f>
        <v>1.8999999999999906E-2</v>
      </c>
      <c r="Z127" s="1">
        <v>420</v>
      </c>
      <c r="AA127" s="1">
        <v>396</v>
      </c>
      <c r="AB127" s="1">
        <v>396</v>
      </c>
      <c r="AC127" s="31">
        <v>0.75</v>
      </c>
      <c r="AD127" s="23">
        <f>NYC_SAT_Data[[#This Row],[Average Score (SAT Math)]] + NYC_SAT_Data[[#This Row],[Average Score (SAT Reading)]]</f>
        <v>816</v>
      </c>
      <c r="AE127" s="24">
        <f>NYC_SAT_Data[[#This Row],[Average Score (SAT Math)]] + NYC_SAT_Data[[#This Row],[Average Score (SAT Reading)]] + NYC_SAT_Data[[#This Row],[Average Score (SAT Writing)]]</f>
        <v>1212</v>
      </c>
      <c r="AF127" s="25">
        <f>_xlfn.PERCENTRANK.INC(Z:Z, NYC_SAT_Data[[#This Row],[Average Score (SAT Math)]])</f>
        <v>0.55800000000000005</v>
      </c>
      <c r="AG127" s="26">
        <f>_xlfn.PERCENTRANK.INC(AA:AA, NYC_SAT_Data[[#This Row],[Average Score (SAT Reading)]])</f>
        <v>0.32800000000000001</v>
      </c>
      <c r="AH127" s="26">
        <f>_xlfn.PERCENTRANK.INC(AD:AD, NYC_SAT_Data[[#This Row],[SAT 1600]])</f>
        <v>0.46700000000000003</v>
      </c>
      <c r="AI127" s="27">
        <f>_xlfn.XLOOKUP(10 * ROUND(NYC_SAT_Data[[#This Row],[Average Score (SAT Math)]] / 10, 0), 'SAT Section Percentiles'!$A:$A, 'SAT Section Percentiles'!$D:$D, 0)</f>
        <v>0.2</v>
      </c>
      <c r="AJ127" s="28">
        <f>_xlfn.XLOOKUP(10 * ROUND(NYC_SAT_Data[[#This Row],[Average Score (SAT Reading)]] / 10, 0), 'SAT Section Percentiles'!$A:$A, 'SAT Section Percentiles'!$B:$B, 0)</f>
        <v>0.16</v>
      </c>
      <c r="AK127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127" s="1" t="b">
        <f>IF(RANK(NYC_SAT_Data[[#This Row],[SAT 1600]], AD:AD, 0) &lt;= 50, TRUE, FALSE)</f>
        <v>0</v>
      </c>
      <c r="AM127" s="7" t="b">
        <f>IF(NYC_SAT_Data[[#This Row],[National Sample LOOKUP Total]] &gt; 0.5, TRUE, FALSE)</f>
        <v>0</v>
      </c>
      <c r="AN1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8" spans="1:40" x14ac:dyDescent="0.25">
      <c r="A128" s="21" t="s">
        <v>764</v>
      </c>
      <c r="B128" s="21" t="s">
        <v>765</v>
      </c>
      <c r="C128" s="21" t="b">
        <f>IF(ISNUMBER(SEARCH("SCIENCE", UPPER(NYC_SAT_Data[[#This Row],[School Name]]))), TRUE(), FALSE())</f>
        <v>0</v>
      </c>
      <c r="D128" s="21" t="b">
        <f>IF(ISNUMBER(SEARCH("MATH", UPPER(NYC_SAT_Data[[#This Row],[School Name]]))), TRUE(), FALSE())</f>
        <v>0</v>
      </c>
      <c r="E128" s="21" t="b">
        <f>IF(ISNUMBER(SEARCH("ART", UPPER(NYC_SAT_Data[[#This Row],[School Name]]))), TRUE(), FALSE())</f>
        <v>0</v>
      </c>
      <c r="F128" s="21" t="b">
        <f>IF(ISNUMBER(SEARCH("ACADEMY", UPPER(NYC_SAT_Data[[#This Row],[School Name]]))), TRUE(), FALSE())</f>
        <v>1</v>
      </c>
      <c r="G128" s="21" t="s">
        <v>431</v>
      </c>
      <c r="H128" s="21" t="s">
        <v>766</v>
      </c>
      <c r="I128" s="21" t="s">
        <v>767</v>
      </c>
      <c r="J128" s="21" t="s">
        <v>431</v>
      </c>
      <c r="K128" s="21" t="s">
        <v>51</v>
      </c>
      <c r="L128" s="1">
        <v>10460</v>
      </c>
      <c r="M128" s="1">
        <v>40.835940000000001</v>
      </c>
      <c r="N128" s="1">
        <v>-73.890469999999993</v>
      </c>
      <c r="O128" s="21" t="s">
        <v>768</v>
      </c>
      <c r="P128" s="22">
        <v>0.33333333333333331</v>
      </c>
      <c r="Q128" s="22">
        <v>0.64583333333333337</v>
      </c>
      <c r="R128" s="36">
        <f xml:space="preserve"> 24* (NYC_SAT_Data[[#This Row],[End Time]] - NYC_SAT_Data[[#This Row],[Start Time]])</f>
        <v>7.5000000000000018</v>
      </c>
      <c r="S12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28" s="33">
        <v>358</v>
      </c>
      <c r="U128" s="31">
        <v>0.02</v>
      </c>
      <c r="V128" s="31">
        <v>0.27100000000000002</v>
      </c>
      <c r="W128" s="31">
        <v>0.69799999999999995</v>
      </c>
      <c r="X128" s="31">
        <v>8.0000000000000002E-3</v>
      </c>
      <c r="Y128" s="31">
        <f>1 - SUM(NYC_SAT_Data[[#This Row],[Percent White]:[Percent Asian]])</f>
        <v>3.0000000000000027E-3</v>
      </c>
      <c r="Z128" s="1">
        <v>377</v>
      </c>
      <c r="AA128" s="1">
        <v>372</v>
      </c>
      <c r="AB128" s="1">
        <v>365</v>
      </c>
      <c r="AC128" s="31">
        <v>0.43</v>
      </c>
      <c r="AD128" s="23">
        <f>NYC_SAT_Data[[#This Row],[Average Score (SAT Math)]] + NYC_SAT_Data[[#This Row],[Average Score (SAT Reading)]]</f>
        <v>749</v>
      </c>
      <c r="AE128" s="24">
        <f>NYC_SAT_Data[[#This Row],[Average Score (SAT Math)]] + NYC_SAT_Data[[#This Row],[Average Score (SAT Reading)]] + NYC_SAT_Data[[#This Row],[Average Score (SAT Writing)]]</f>
        <v>1114</v>
      </c>
      <c r="AF128" s="25">
        <f>_xlfn.PERCENTRANK.INC(Z:Z, NYC_SAT_Data[[#This Row],[Average Score (SAT Math)]])</f>
        <v>0.14699999999999999</v>
      </c>
      <c r="AG128" s="26">
        <f>_xlfn.PERCENTRANK.INC(AA:AA, NYC_SAT_Data[[#This Row],[Average Score (SAT Reading)]])</f>
        <v>0.106</v>
      </c>
      <c r="AH128" s="26">
        <f>_xlfn.PERCENTRANK.INC(AD:AD, NYC_SAT_Data[[#This Row],[SAT 1600]])</f>
        <v>0.12</v>
      </c>
      <c r="AI128" s="27">
        <f>_xlfn.XLOOKUP(10 * ROUND(NYC_SAT_Data[[#This Row],[Average Score (SAT Math)]] / 10, 0), 'SAT Section Percentiles'!$A:$A, 'SAT Section Percentiles'!$D:$D, 0)</f>
        <v>0.1</v>
      </c>
      <c r="AJ128" s="28">
        <f>_xlfn.XLOOKUP(10 * ROUND(NYC_SAT_Data[[#This Row],[Average Score (SAT Reading)]] / 10, 0), 'SAT Section Percentiles'!$A:$A, 'SAT Section Percentiles'!$B:$B, 0)</f>
        <v>0.09</v>
      </c>
      <c r="AK128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128" s="1" t="b">
        <f>IF(RANK(NYC_SAT_Data[[#This Row],[SAT 1600]], AD:AD, 0) &lt;= 50, TRUE, FALSE)</f>
        <v>0</v>
      </c>
      <c r="AM128" s="7" t="b">
        <f>IF(NYC_SAT_Data[[#This Row],[National Sample LOOKUP Total]] &gt; 0.5, TRUE, FALSE)</f>
        <v>0</v>
      </c>
      <c r="AN1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9" spans="1:40" x14ac:dyDescent="0.25">
      <c r="A129" s="21" t="s">
        <v>1101</v>
      </c>
      <c r="B129" s="21" t="s">
        <v>1102</v>
      </c>
      <c r="C129" s="21" t="b">
        <f>IF(ISNUMBER(SEARCH("SCIENCE", UPPER(NYC_SAT_Data[[#This Row],[School Name]]))), TRUE(), FALSE())</f>
        <v>0</v>
      </c>
      <c r="D129" s="21" t="b">
        <f>IF(ISNUMBER(SEARCH("MATH", UPPER(NYC_SAT_Data[[#This Row],[School Name]]))), TRUE(), FALSE())</f>
        <v>0</v>
      </c>
      <c r="E129" s="21" t="b">
        <f>IF(ISNUMBER(SEARCH("ART", UPPER(NYC_SAT_Data[[#This Row],[School Name]]))), TRUE(), FALSE())</f>
        <v>0</v>
      </c>
      <c r="F129" s="21" t="b">
        <f>IF(ISNUMBER(SEARCH("ACADEMY", UPPER(NYC_SAT_Data[[#This Row],[School Name]]))), TRUE(), FALSE())</f>
        <v>0</v>
      </c>
      <c r="G129" s="21" t="s">
        <v>822</v>
      </c>
      <c r="H129" s="21" t="s">
        <v>1103</v>
      </c>
      <c r="I129" s="21" t="s">
        <v>1104</v>
      </c>
      <c r="J129" s="21" t="s">
        <v>822</v>
      </c>
      <c r="K129" s="21" t="s">
        <v>51</v>
      </c>
      <c r="L129" s="1">
        <v>11207</v>
      </c>
      <c r="M129" s="1">
        <v>40.667549999999999</v>
      </c>
      <c r="N129" s="1">
        <v>-73.894800000000004</v>
      </c>
      <c r="O129" s="21" t="s">
        <v>1105</v>
      </c>
      <c r="P129" s="22">
        <v>0.33333333333333331</v>
      </c>
      <c r="Q129" s="22">
        <v>0.625</v>
      </c>
      <c r="R129" s="36">
        <f xml:space="preserve"> 24* (NYC_SAT_Data[[#This Row],[End Time]] - NYC_SAT_Data[[#This Row],[Start Time]])</f>
        <v>7</v>
      </c>
      <c r="S12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29" s="33">
        <v>324</v>
      </c>
      <c r="U129" s="31">
        <v>1.9E-2</v>
      </c>
      <c r="V129" s="31">
        <v>0.71599999999999997</v>
      </c>
      <c r="W129" s="31">
        <v>0.24399999999999999</v>
      </c>
      <c r="X129" s="31">
        <v>1.2E-2</v>
      </c>
      <c r="Y129" s="31">
        <f>1 - SUM(NYC_SAT_Data[[#This Row],[Percent White]:[Percent Asian]])</f>
        <v>9.000000000000008E-3</v>
      </c>
      <c r="Z129" s="1">
        <v>365</v>
      </c>
      <c r="AA129" s="1">
        <v>369</v>
      </c>
      <c r="AB129" s="1">
        <v>357</v>
      </c>
      <c r="AC129" s="31">
        <v>0.47699999999999998</v>
      </c>
      <c r="AD129" s="23">
        <f>NYC_SAT_Data[[#This Row],[Average Score (SAT Math)]] + NYC_SAT_Data[[#This Row],[Average Score (SAT Reading)]]</f>
        <v>734</v>
      </c>
      <c r="AE129" s="24">
        <f>NYC_SAT_Data[[#This Row],[Average Score (SAT Math)]] + NYC_SAT_Data[[#This Row],[Average Score (SAT Reading)]] + NYC_SAT_Data[[#This Row],[Average Score (SAT Writing)]]</f>
        <v>1091</v>
      </c>
      <c r="AF129" s="25">
        <f>_xlfn.PERCENTRANK.INC(Z:Z, NYC_SAT_Data[[#This Row],[Average Score (SAT Math)]])</f>
        <v>6.4000000000000001E-2</v>
      </c>
      <c r="AG129" s="26">
        <f>_xlfn.PERCENTRANK.INC(AA:AA, NYC_SAT_Data[[#This Row],[Average Score (SAT Reading)]])</f>
        <v>9.8000000000000004E-2</v>
      </c>
      <c r="AH129" s="26">
        <f>_xlfn.PERCENTRANK.INC(AD:AD, NYC_SAT_Data[[#This Row],[SAT 1600]])</f>
        <v>7.1999999999999995E-2</v>
      </c>
      <c r="AI129" s="27">
        <f>_xlfn.XLOOKUP(10 * ROUND(NYC_SAT_Data[[#This Row],[Average Score (SAT Math)]] / 10, 0), 'SAT Section Percentiles'!$A:$A, 'SAT Section Percentiles'!$D:$D, 0)</f>
        <v>0.09</v>
      </c>
      <c r="AJ129" s="28">
        <f>_xlfn.XLOOKUP(10 * ROUND(NYC_SAT_Data[[#This Row],[Average Score (SAT Reading)]] / 10, 0), 'SAT Section Percentiles'!$A:$A, 'SAT Section Percentiles'!$B:$B, 0)</f>
        <v>0.09</v>
      </c>
      <c r="AK129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129" s="1" t="b">
        <f>IF(RANK(NYC_SAT_Data[[#This Row],[SAT 1600]], AD:AD, 0) &lt;= 50, TRUE, FALSE)</f>
        <v>0</v>
      </c>
      <c r="AM129" s="7" t="b">
        <f>IF(NYC_SAT_Data[[#This Row],[National Sample LOOKUP Total]] &gt; 0.5, TRUE, FALSE)</f>
        <v>0</v>
      </c>
      <c r="AN1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30" spans="1:40" x14ac:dyDescent="0.25">
      <c r="A130" s="21" t="s">
        <v>103</v>
      </c>
      <c r="B130" s="21" t="s">
        <v>104</v>
      </c>
      <c r="C130" s="21" t="b">
        <f>IF(ISNUMBER(SEARCH("SCIENCE", UPPER(NYC_SAT_Data[[#This Row],[School Name]]))), TRUE(), FALSE())</f>
        <v>0</v>
      </c>
      <c r="D130" s="21" t="b">
        <f>IF(ISNUMBER(SEARCH("MATH", UPPER(NYC_SAT_Data[[#This Row],[School Name]]))), TRUE(), FALSE())</f>
        <v>0</v>
      </c>
      <c r="E130" s="21" t="b">
        <f>IF(ISNUMBER(SEARCH("ART", UPPER(NYC_SAT_Data[[#This Row],[School Name]]))), TRUE(), FALSE())</f>
        <v>0</v>
      </c>
      <c r="F130" s="21" t="b">
        <f>IF(ISNUMBER(SEARCH("ACADEMY", UPPER(NYC_SAT_Data[[#This Row],[School Name]]))), TRUE(), FALSE())</f>
        <v>0</v>
      </c>
      <c r="G130" s="21" t="s">
        <v>48</v>
      </c>
      <c r="H130" s="21" t="s">
        <v>84</v>
      </c>
      <c r="I130" s="21" t="s">
        <v>85</v>
      </c>
      <c r="J130" s="21" t="s">
        <v>48</v>
      </c>
      <c r="K130" s="21" t="s">
        <v>51</v>
      </c>
      <c r="L130" s="1">
        <v>10019</v>
      </c>
      <c r="M130" s="1">
        <v>40.765030000000003</v>
      </c>
      <c r="N130" s="1">
        <v>-73.992519999999999</v>
      </c>
      <c r="O130" s="21" t="s">
        <v>105</v>
      </c>
      <c r="P130" s="22">
        <v>0.3576388888888889</v>
      </c>
      <c r="Q130" s="22">
        <v>0.625</v>
      </c>
      <c r="R130" s="36">
        <f xml:space="preserve"> 24* (NYC_SAT_Data[[#This Row],[End Time]] - NYC_SAT_Data[[#This Row],[Start Time]])</f>
        <v>6.4166666666666661</v>
      </c>
      <c r="S13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30" s="33">
        <v>406</v>
      </c>
      <c r="U130" s="31">
        <v>2.1999999999999999E-2</v>
      </c>
      <c r="V130" s="31">
        <v>0.27300000000000002</v>
      </c>
      <c r="W130" s="31">
        <v>0.67500000000000004</v>
      </c>
      <c r="X130" s="31">
        <v>1.7000000000000001E-2</v>
      </c>
      <c r="Y130" s="31">
        <f>1 - SUM(NYC_SAT_Data[[#This Row],[Percent White]:[Percent Asian]])</f>
        <v>1.2999999999999901E-2</v>
      </c>
      <c r="Z130" s="1">
        <v>366</v>
      </c>
      <c r="AA130" s="1">
        <v>356</v>
      </c>
      <c r="AB130" s="1">
        <v>371</v>
      </c>
      <c r="AC130" s="31">
        <v>0.57299999999999995</v>
      </c>
      <c r="AD130" s="23">
        <f>NYC_SAT_Data[[#This Row],[Average Score (SAT Math)]] + NYC_SAT_Data[[#This Row],[Average Score (SAT Reading)]]</f>
        <v>722</v>
      </c>
      <c r="AE130" s="24">
        <f>NYC_SAT_Data[[#This Row],[Average Score (SAT Math)]] + NYC_SAT_Data[[#This Row],[Average Score (SAT Reading)]] + NYC_SAT_Data[[#This Row],[Average Score (SAT Writing)]]</f>
        <v>1093</v>
      </c>
      <c r="AF130" s="25">
        <f>_xlfn.PERCENTRANK.INC(Z:Z, NYC_SAT_Data[[#This Row],[Average Score (SAT Math)]])</f>
        <v>0.08</v>
      </c>
      <c r="AG130" s="26">
        <f>_xlfn.PERCENTRANK.INC(AA:AA, NYC_SAT_Data[[#This Row],[Average Score (SAT Reading)]])</f>
        <v>5.8000000000000003E-2</v>
      </c>
      <c r="AH130" s="26">
        <f>_xlfn.PERCENTRANK.INC(AD:AD, NYC_SAT_Data[[#This Row],[SAT 1600]])</f>
        <v>4.4999999999999998E-2</v>
      </c>
      <c r="AI130" s="27">
        <f>_xlfn.XLOOKUP(10 * ROUND(NYC_SAT_Data[[#This Row],[Average Score (SAT Math)]] / 10, 0), 'SAT Section Percentiles'!$A:$A, 'SAT Section Percentiles'!$D:$D, 0)</f>
        <v>0.09</v>
      </c>
      <c r="AJ130" s="28">
        <f>_xlfn.XLOOKUP(10 * ROUND(NYC_SAT_Data[[#This Row],[Average Score (SAT Reading)]] / 10, 0), 'SAT Section Percentiles'!$A:$A, 'SAT Section Percentiles'!$B:$B, 0)</f>
        <v>7.0000000000000007E-2</v>
      </c>
      <c r="AK130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130" s="1" t="b">
        <f>IF(RANK(NYC_SAT_Data[[#This Row],[SAT 1600]], AD:AD, 0) &lt;= 50, TRUE, FALSE)</f>
        <v>0</v>
      </c>
      <c r="AM130" s="7" t="b">
        <f>IF(NYC_SAT_Data[[#This Row],[National Sample LOOKUP Total]] &gt; 0.5, TRUE, FALSE)</f>
        <v>0</v>
      </c>
      <c r="AN1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1" spans="1:40" x14ac:dyDescent="0.25">
      <c r="A131" s="21" t="s">
        <v>807</v>
      </c>
      <c r="B131" s="21" t="s">
        <v>808</v>
      </c>
      <c r="C131" s="21" t="b">
        <f>IF(ISNUMBER(SEARCH("SCIENCE", UPPER(NYC_SAT_Data[[#This Row],[School Name]]))), TRUE(), FALSE())</f>
        <v>0</v>
      </c>
      <c r="D131" s="21" t="b">
        <f>IF(ISNUMBER(SEARCH("MATH", UPPER(NYC_SAT_Data[[#This Row],[School Name]]))), TRUE(), FALSE())</f>
        <v>0</v>
      </c>
      <c r="E131" s="21" t="b">
        <f>IF(ISNUMBER(SEARCH("ART", UPPER(NYC_SAT_Data[[#This Row],[School Name]]))), TRUE(), FALSE())</f>
        <v>0</v>
      </c>
      <c r="F131" s="21" t="b">
        <f>IF(ISNUMBER(SEARCH("ACADEMY", UPPER(NYC_SAT_Data[[#This Row],[School Name]]))), TRUE(), FALSE())</f>
        <v>0</v>
      </c>
      <c r="G131" s="21" t="s">
        <v>431</v>
      </c>
      <c r="H131" s="21" t="s">
        <v>809</v>
      </c>
      <c r="I131" s="21" t="s">
        <v>810</v>
      </c>
      <c r="J131" s="21" t="s">
        <v>431</v>
      </c>
      <c r="K131" s="21" t="s">
        <v>51</v>
      </c>
      <c r="L131" s="1">
        <v>10460</v>
      </c>
      <c r="M131" s="1">
        <v>40.83081</v>
      </c>
      <c r="N131" s="1">
        <v>-73.886020000000002</v>
      </c>
      <c r="O131" s="21" t="s">
        <v>811</v>
      </c>
      <c r="P131" s="22">
        <v>0.36458333333333331</v>
      </c>
      <c r="Q131" s="22">
        <v>0.61458333333333337</v>
      </c>
      <c r="R131" s="36">
        <f xml:space="preserve"> 24* (NYC_SAT_Data[[#This Row],[End Time]] - NYC_SAT_Data[[#This Row],[Start Time]])</f>
        <v>6.0000000000000018</v>
      </c>
      <c r="S13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</v>
      </c>
      <c r="T131" s="33">
        <v>470</v>
      </c>
      <c r="U131" s="31">
        <v>2E-3</v>
      </c>
      <c r="V131" s="31">
        <v>0.28499999999999998</v>
      </c>
      <c r="W131" s="31">
        <v>0.70399999999999996</v>
      </c>
      <c r="X131" s="31">
        <v>4.0000000000000001E-3</v>
      </c>
      <c r="Y131" s="31">
        <f>1 - SUM(NYC_SAT_Data[[#This Row],[Percent White]:[Percent Asian]])</f>
        <v>5.0000000000001155E-3</v>
      </c>
      <c r="Z131" s="1">
        <v>345</v>
      </c>
      <c r="AA131" s="1">
        <v>347</v>
      </c>
      <c r="AB131" s="1">
        <v>339</v>
      </c>
      <c r="AC131" s="31">
        <v>0.75</v>
      </c>
      <c r="AD131" s="23">
        <f>NYC_SAT_Data[[#This Row],[Average Score (SAT Math)]] + NYC_SAT_Data[[#This Row],[Average Score (SAT Reading)]]</f>
        <v>692</v>
      </c>
      <c r="AE131" s="24">
        <f>NYC_SAT_Data[[#This Row],[Average Score (SAT Math)]] + NYC_SAT_Data[[#This Row],[Average Score (SAT Reading)]] + NYC_SAT_Data[[#This Row],[Average Score (SAT Writing)]]</f>
        <v>1031</v>
      </c>
      <c r="AF131" s="25">
        <f>_xlfn.PERCENTRANK.INC(Z:Z, NYC_SAT_Data[[#This Row],[Average Score (SAT Math)]])</f>
        <v>2.1000000000000001E-2</v>
      </c>
      <c r="AG131" s="26">
        <f>_xlfn.PERCENTRANK.INC(AA:AA, NYC_SAT_Data[[#This Row],[Average Score (SAT Reading)]])</f>
        <v>4.2000000000000003E-2</v>
      </c>
      <c r="AH131" s="26">
        <f>_xlfn.PERCENTRANK.INC(AD:AD, NYC_SAT_Data[[#This Row],[SAT 1600]])</f>
        <v>2.5999999999999999E-2</v>
      </c>
      <c r="AI131" s="27">
        <f>_xlfn.XLOOKUP(10 * ROUND(NYC_SAT_Data[[#This Row],[Average Score (SAT Math)]] / 10, 0), 'SAT Section Percentiles'!$A:$A, 'SAT Section Percentiles'!$D:$D, 0)</f>
        <v>0.05</v>
      </c>
      <c r="AJ131" s="28">
        <f>_xlfn.XLOOKUP(10 * ROUND(NYC_SAT_Data[[#This Row],[Average Score (SAT Reading)]] / 10, 0), 'SAT Section Percentiles'!$A:$A, 'SAT Section Percentiles'!$B:$B, 0)</f>
        <v>0.05</v>
      </c>
      <c r="AK131" s="29">
        <f>_xlfn.XLOOKUP(10 * ROUND((NYC_SAT_Data[[#This Row],[Average Score (SAT Math)]] + NYC_SAT_Data[[#This Row],[Average Score (SAT Reading)]]) / 10, 0), 'Total SAT Percentiles'!$A:$A, 'Total SAT Percentiles'!$B:$B, 0)</f>
        <v>0.03</v>
      </c>
      <c r="AL131" s="1" t="b">
        <f>IF(RANK(NYC_SAT_Data[[#This Row],[SAT 1600]], AD:AD, 0) &lt;= 50, TRUE, FALSE)</f>
        <v>0</v>
      </c>
      <c r="AM131" s="7" t="b">
        <f>IF(NYC_SAT_Data[[#This Row],[National Sample LOOKUP Total]] &gt; 0.5, TRUE, FALSE)</f>
        <v>0</v>
      </c>
      <c r="AN1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32" spans="1:40" x14ac:dyDescent="0.25">
      <c r="A132" s="21" t="s">
        <v>522</v>
      </c>
      <c r="B132" s="21" t="s">
        <v>523</v>
      </c>
      <c r="C132" s="21" t="b">
        <f>IF(ISNUMBER(SEARCH("SCIENCE", UPPER(NYC_SAT_Data[[#This Row],[School Name]]))), TRUE(), FALSE())</f>
        <v>0</v>
      </c>
      <c r="D132" s="21" t="b">
        <f>IF(ISNUMBER(SEARCH("MATH", UPPER(NYC_SAT_Data[[#This Row],[School Name]]))), TRUE(), FALSE())</f>
        <v>0</v>
      </c>
      <c r="E132" s="21" t="b">
        <f>IF(ISNUMBER(SEARCH("ART", UPPER(NYC_SAT_Data[[#This Row],[School Name]]))), TRUE(), FALSE())</f>
        <v>0</v>
      </c>
      <c r="F132" s="21" t="b">
        <f>IF(ISNUMBER(SEARCH("ACADEMY", UPPER(NYC_SAT_Data[[#This Row],[School Name]]))), TRUE(), FALSE())</f>
        <v>0</v>
      </c>
      <c r="G132" s="21" t="s">
        <v>431</v>
      </c>
      <c r="H132" s="21" t="s">
        <v>524</v>
      </c>
      <c r="I132" s="21" t="s">
        <v>525</v>
      </c>
      <c r="J132" s="21" t="s">
        <v>431</v>
      </c>
      <c r="K132" s="21" t="s">
        <v>51</v>
      </c>
      <c r="L132" s="1">
        <v>10473</v>
      </c>
      <c r="M132" s="1">
        <v>40.821170000000002</v>
      </c>
      <c r="N132" s="1">
        <v>-73.881140000000002</v>
      </c>
      <c r="O132" s="21" t="s">
        <v>526</v>
      </c>
      <c r="P132" s="22">
        <v>0.33333333333333331</v>
      </c>
      <c r="Q132" s="22">
        <v>0.59652777777777777</v>
      </c>
      <c r="R132" s="36">
        <f xml:space="preserve"> 24* (NYC_SAT_Data[[#This Row],[End Time]] - NYC_SAT_Data[[#This Row],[Start Time]])</f>
        <v>6.3166666666666664</v>
      </c>
      <c r="S13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19min</v>
      </c>
      <c r="T132" s="33">
        <v>307</v>
      </c>
      <c r="U132" s="31">
        <v>2.9000000000000001E-2</v>
      </c>
      <c r="V132" s="31">
        <v>0.254</v>
      </c>
      <c r="W132" s="31">
        <v>0.67800000000000005</v>
      </c>
      <c r="X132" s="31">
        <v>0.02</v>
      </c>
      <c r="Y132" s="31">
        <f>1 - SUM(NYC_SAT_Data[[#This Row],[Percent White]:[Percent Asian]])</f>
        <v>1.8999999999999906E-2</v>
      </c>
      <c r="Z132" s="1">
        <v>389</v>
      </c>
      <c r="AA132" s="1">
        <v>408</v>
      </c>
      <c r="AB132" s="1">
        <v>413</v>
      </c>
      <c r="AC132" s="31">
        <v>0.313</v>
      </c>
      <c r="AD132" s="23">
        <f>NYC_SAT_Data[[#This Row],[Average Score (SAT Math)]] + NYC_SAT_Data[[#This Row],[Average Score (SAT Reading)]]</f>
        <v>797</v>
      </c>
      <c r="AE132" s="24">
        <f>NYC_SAT_Data[[#This Row],[Average Score (SAT Math)]] + NYC_SAT_Data[[#This Row],[Average Score (SAT Reading)]] + NYC_SAT_Data[[#This Row],[Average Score (SAT Writing)]]</f>
        <v>1210</v>
      </c>
      <c r="AF132" s="25">
        <f>_xlfn.PERCENTRANK.INC(Z:Z, NYC_SAT_Data[[#This Row],[Average Score (SAT Math)]])</f>
        <v>0.27500000000000002</v>
      </c>
      <c r="AG132" s="26">
        <f>_xlfn.PERCENTRANK.INC(AA:AA, NYC_SAT_Data[[#This Row],[Average Score (SAT Reading)]])</f>
        <v>0.44900000000000001</v>
      </c>
      <c r="AH132" s="26">
        <f>_xlfn.PERCENTRANK.INC(AD:AD, NYC_SAT_Data[[#This Row],[SAT 1600]])</f>
        <v>0.38200000000000001</v>
      </c>
      <c r="AI132" s="27">
        <f>_xlfn.XLOOKUP(10 * ROUND(NYC_SAT_Data[[#This Row],[Average Score (SAT Math)]] / 10, 0), 'SAT Section Percentiles'!$A:$A, 'SAT Section Percentiles'!$D:$D, 0)</f>
        <v>0.13</v>
      </c>
      <c r="AJ132" s="28">
        <f>_xlfn.XLOOKUP(10 * ROUND(NYC_SAT_Data[[#This Row],[Average Score (SAT Reading)]] / 10, 0), 'SAT Section Percentiles'!$A:$A, 'SAT Section Percentiles'!$B:$B, 0)</f>
        <v>0.19</v>
      </c>
      <c r="AK132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2" s="1" t="b">
        <f>IF(RANK(NYC_SAT_Data[[#This Row],[SAT 1600]], AD:AD, 0) &lt;= 50, TRUE, FALSE)</f>
        <v>0</v>
      </c>
      <c r="AM132" s="7" t="b">
        <f>IF(NYC_SAT_Data[[#This Row],[National Sample LOOKUP Total]] &gt; 0.5, TRUE, FALSE)</f>
        <v>0</v>
      </c>
      <c r="AN1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3" spans="1:40" x14ac:dyDescent="0.25">
      <c r="A133" s="21" t="s">
        <v>312</v>
      </c>
      <c r="B133" s="21" t="s">
        <v>313</v>
      </c>
      <c r="C133" s="21" t="b">
        <f>IF(ISNUMBER(SEARCH("SCIENCE", UPPER(NYC_SAT_Data[[#This Row],[School Name]]))), TRUE(), FALSE())</f>
        <v>0</v>
      </c>
      <c r="D133" s="21" t="b">
        <f>IF(ISNUMBER(SEARCH("MATH", UPPER(NYC_SAT_Data[[#This Row],[School Name]]))), TRUE(), FALSE())</f>
        <v>0</v>
      </c>
      <c r="E133" s="21" t="b">
        <f>IF(ISNUMBER(SEARCH("ART", UPPER(NYC_SAT_Data[[#This Row],[School Name]]))), TRUE(), FALSE())</f>
        <v>1</v>
      </c>
      <c r="F133" s="21" t="b">
        <f>IF(ISNUMBER(SEARCH("ACADEMY", UPPER(NYC_SAT_Data[[#This Row],[School Name]]))), TRUE(), FALSE())</f>
        <v>0</v>
      </c>
      <c r="G133" s="21" t="s">
        <v>48</v>
      </c>
      <c r="H133" s="21" t="s">
        <v>314</v>
      </c>
      <c r="I133" s="21" t="s">
        <v>315</v>
      </c>
      <c r="J133" s="21" t="s">
        <v>48</v>
      </c>
      <c r="K133" s="21" t="s">
        <v>51</v>
      </c>
      <c r="L133" s="1">
        <v>10023</v>
      </c>
      <c r="M133" s="1">
        <v>40.773670000000003</v>
      </c>
      <c r="N133" s="1">
        <v>-73.98527</v>
      </c>
      <c r="O133" s="21" t="s">
        <v>316</v>
      </c>
      <c r="P133" s="22">
        <v>0.33333333333333331</v>
      </c>
      <c r="Q133" s="22">
        <v>0.66666666666666663</v>
      </c>
      <c r="R133" s="36">
        <f xml:space="preserve"> 24* (NYC_SAT_Data[[#This Row],[End Time]] - NYC_SAT_Data[[#This Row],[Start Time]])</f>
        <v>8</v>
      </c>
      <c r="S13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33" s="33">
        <v>2635</v>
      </c>
      <c r="U133" s="31">
        <v>0.45300000000000001</v>
      </c>
      <c r="V133" s="31">
        <v>0.113</v>
      </c>
      <c r="W133" s="31">
        <v>0.19400000000000001</v>
      </c>
      <c r="X133" s="31">
        <v>0.19400000000000001</v>
      </c>
      <c r="Y133" s="31">
        <f>1 - SUM(NYC_SAT_Data[[#This Row],[Percent White]:[Percent Asian]])</f>
        <v>4.6000000000000041E-2</v>
      </c>
      <c r="Z133" s="1">
        <v>592</v>
      </c>
      <c r="AA133" s="1">
        <v>592</v>
      </c>
      <c r="AB133" s="1">
        <v>597</v>
      </c>
      <c r="AC133" s="31">
        <v>0.88500000000000001</v>
      </c>
      <c r="AD133" s="23">
        <f>NYC_SAT_Data[[#This Row],[Average Score (SAT Math)]] + NYC_SAT_Data[[#This Row],[Average Score (SAT Reading)]]</f>
        <v>1184</v>
      </c>
      <c r="AE133" s="24">
        <f>NYC_SAT_Data[[#This Row],[Average Score (SAT Math)]] + NYC_SAT_Data[[#This Row],[Average Score (SAT Reading)]] + NYC_SAT_Data[[#This Row],[Average Score (SAT Writing)]]</f>
        <v>1781</v>
      </c>
      <c r="AF133" s="25">
        <f>_xlfn.PERCENTRANK.INC(Z:Z, NYC_SAT_Data[[#This Row],[Average Score (SAT Math)]])</f>
        <v>0.95399999999999996</v>
      </c>
      <c r="AG133" s="26">
        <f>_xlfn.PERCENTRANK.INC(AA:AA, NYC_SAT_Data[[#This Row],[Average Score (SAT Reading)]])</f>
        <v>0.96499999999999997</v>
      </c>
      <c r="AH133" s="26">
        <f>_xlfn.PERCENTRANK.INC(AD:AD, NYC_SAT_Data[[#This Row],[SAT 1600]])</f>
        <v>0.96199999999999997</v>
      </c>
      <c r="AI133" s="27">
        <f>_xlfn.XLOOKUP(10 * ROUND(NYC_SAT_Data[[#This Row],[Average Score (SAT Math)]] / 10, 0), 'SAT Section Percentiles'!$A:$A, 'SAT Section Percentiles'!$D:$D, 0)</f>
        <v>0.79</v>
      </c>
      <c r="AJ133" s="28">
        <f>_xlfn.XLOOKUP(10 * ROUND(NYC_SAT_Data[[#This Row],[Average Score (SAT Reading)]] / 10, 0), 'SAT Section Percentiles'!$A:$A, 'SAT Section Percentiles'!$B:$B, 0)</f>
        <v>0.76</v>
      </c>
      <c r="AK133" s="29">
        <f>_xlfn.XLOOKUP(10 * ROUND((NYC_SAT_Data[[#This Row],[Average Score (SAT Math)]] + NYC_SAT_Data[[#This Row],[Average Score (SAT Reading)]]) / 10, 0), 'Total SAT Percentiles'!$A:$A, 'Total SAT Percentiles'!$B:$B, 0)</f>
        <v>0.78</v>
      </c>
      <c r="AL133" s="1" t="b">
        <f>IF(RANK(NYC_SAT_Data[[#This Row],[SAT 1600]], AD:AD, 0) &lt;= 50, TRUE, FALSE)</f>
        <v>1</v>
      </c>
      <c r="AM133" s="7" t="b">
        <f>IF(NYC_SAT_Data[[#This Row],[National Sample LOOKUP Total]] &gt; 0.5, TRUE, FALSE)</f>
        <v>1</v>
      </c>
      <c r="AN1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4" spans="1:40" x14ac:dyDescent="0.25">
      <c r="A134" s="21" t="s">
        <v>1345</v>
      </c>
      <c r="B134" s="21" t="s">
        <v>1346</v>
      </c>
      <c r="C134" s="21" t="b">
        <f>IF(ISNUMBER(SEARCH("SCIENCE", UPPER(NYC_SAT_Data[[#This Row],[School Name]]))), TRUE(), FALSE())</f>
        <v>0</v>
      </c>
      <c r="D134" s="21" t="b">
        <f>IF(ISNUMBER(SEARCH("MATH", UPPER(NYC_SAT_Data[[#This Row],[School Name]]))), TRUE(), FALSE())</f>
        <v>0</v>
      </c>
      <c r="E134" s="21" t="b">
        <f>IF(ISNUMBER(SEARCH("ART", UPPER(NYC_SAT_Data[[#This Row],[School Name]]))), TRUE(), FALSE())</f>
        <v>0</v>
      </c>
      <c r="F134" s="21" t="b">
        <f>IF(ISNUMBER(SEARCH("ACADEMY", UPPER(NYC_SAT_Data[[#This Row],[School Name]]))), TRUE(), FALSE())</f>
        <v>0</v>
      </c>
      <c r="G134" s="21" t="s">
        <v>1249</v>
      </c>
      <c r="H134" s="21" t="s">
        <v>1316</v>
      </c>
      <c r="I134" s="21" t="s">
        <v>1317</v>
      </c>
      <c r="J134" s="21" t="s">
        <v>1318</v>
      </c>
      <c r="K134" s="21" t="s">
        <v>51</v>
      </c>
      <c r="L134" s="1">
        <v>11354</v>
      </c>
      <c r="M134" s="1">
        <v>40.765239999999999</v>
      </c>
      <c r="N134" s="1">
        <v>-73.827860000000001</v>
      </c>
      <c r="O134" s="21" t="s">
        <v>1347</v>
      </c>
      <c r="P134" s="22">
        <v>0.36875000000000002</v>
      </c>
      <c r="Q134" s="22">
        <v>0.65069444444444446</v>
      </c>
      <c r="R134" s="36">
        <f xml:space="preserve"> 24* (NYC_SAT_Data[[#This Row],[End Time]] - NYC_SAT_Data[[#This Row],[Start Time]])</f>
        <v>6.7666666666666666</v>
      </c>
      <c r="S13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134" s="33">
        <v>2186</v>
      </c>
      <c r="U134" s="31">
        <v>3.6999999999999998E-2</v>
      </c>
      <c r="V134" s="31">
        <v>0.23699999999999999</v>
      </c>
      <c r="W134" s="31">
        <v>0.51100000000000001</v>
      </c>
      <c r="X134" s="31">
        <v>0.20300000000000001</v>
      </c>
      <c r="Y134" s="31">
        <f>1 - SUM(NYC_SAT_Data[[#This Row],[Percent White]:[Percent Asian]])</f>
        <v>1.2000000000000011E-2</v>
      </c>
      <c r="Z134" s="1">
        <v>444</v>
      </c>
      <c r="AA134" s="1">
        <v>407</v>
      </c>
      <c r="AB134" s="1">
        <v>405</v>
      </c>
      <c r="AC134" s="31">
        <v>0.46100000000000002</v>
      </c>
      <c r="AD134" s="23">
        <f>NYC_SAT_Data[[#This Row],[Average Score (SAT Math)]] + NYC_SAT_Data[[#This Row],[Average Score (SAT Reading)]]</f>
        <v>851</v>
      </c>
      <c r="AE134" s="24">
        <f>NYC_SAT_Data[[#This Row],[Average Score (SAT Math)]] + NYC_SAT_Data[[#This Row],[Average Score (SAT Reading)]] + NYC_SAT_Data[[#This Row],[Average Score (SAT Writing)]]</f>
        <v>1256</v>
      </c>
      <c r="AF134" s="25">
        <f>_xlfn.PERCENTRANK.INC(Z:Z, NYC_SAT_Data[[#This Row],[Average Score (SAT Math)]])</f>
        <v>0.68700000000000006</v>
      </c>
      <c r="AG134" s="26">
        <f>_xlfn.PERCENTRANK.INC(AA:AA, NYC_SAT_Data[[#This Row],[Average Score (SAT Reading)]])</f>
        <v>0.433</v>
      </c>
      <c r="AH134" s="26">
        <f>_xlfn.PERCENTRANK.INC(AD:AD, NYC_SAT_Data[[#This Row],[SAT 1600]])</f>
        <v>0.61199999999999999</v>
      </c>
      <c r="AI134" s="27">
        <f>_xlfn.XLOOKUP(10 * ROUND(NYC_SAT_Data[[#This Row],[Average Score (SAT Math)]] / 10, 0), 'SAT Section Percentiles'!$A:$A, 'SAT Section Percentiles'!$D:$D, 0)</f>
        <v>0.25</v>
      </c>
      <c r="AJ134" s="28">
        <f>_xlfn.XLOOKUP(10 * ROUND(NYC_SAT_Data[[#This Row],[Average Score (SAT Reading)]] / 10, 0), 'SAT Section Percentiles'!$A:$A, 'SAT Section Percentiles'!$B:$B, 0)</f>
        <v>0.19</v>
      </c>
      <c r="AK134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134" s="1" t="b">
        <f>IF(RANK(NYC_SAT_Data[[#This Row],[SAT 1600]], AD:AD, 0) &lt;= 50, TRUE, FALSE)</f>
        <v>0</v>
      </c>
      <c r="AM134" s="7" t="b">
        <f>IF(NYC_SAT_Data[[#This Row],[National Sample LOOKUP Total]] &gt; 0.5, TRUE, FALSE)</f>
        <v>0</v>
      </c>
      <c r="AN1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5" spans="1:40" x14ac:dyDescent="0.25">
      <c r="A135" s="21" t="s">
        <v>1325</v>
      </c>
      <c r="B135" s="21" t="s">
        <v>1326</v>
      </c>
      <c r="C135" s="21" t="b">
        <f>IF(ISNUMBER(SEARCH("SCIENCE", UPPER(NYC_SAT_Data[[#This Row],[School Name]]))), TRUE(), FALSE())</f>
        <v>0</v>
      </c>
      <c r="D135" s="21" t="b">
        <f>IF(ISNUMBER(SEARCH("MATH", UPPER(NYC_SAT_Data[[#This Row],[School Name]]))), TRUE(), FALSE())</f>
        <v>0</v>
      </c>
      <c r="E135" s="21" t="b">
        <f>IF(ISNUMBER(SEARCH("ART", UPPER(NYC_SAT_Data[[#This Row],[School Name]]))), TRUE(), FALSE())</f>
        <v>0</v>
      </c>
      <c r="F135" s="21" t="b">
        <f>IF(ISNUMBER(SEARCH("ACADEMY", UPPER(NYC_SAT_Data[[#This Row],[School Name]]))), TRUE(), FALSE())</f>
        <v>0</v>
      </c>
      <c r="G135" s="21" t="s">
        <v>1249</v>
      </c>
      <c r="H135" s="21" t="s">
        <v>1327</v>
      </c>
      <c r="I135" s="21" t="s">
        <v>1328</v>
      </c>
      <c r="J135" s="21" t="s">
        <v>1318</v>
      </c>
      <c r="K135" s="21" t="s">
        <v>51</v>
      </c>
      <c r="L135" s="1">
        <v>11355</v>
      </c>
      <c r="M135" s="1">
        <v>40.76041</v>
      </c>
      <c r="N135" s="1">
        <v>-73.818380000000005</v>
      </c>
      <c r="O135" s="21" t="s">
        <v>1329</v>
      </c>
      <c r="P135" s="22">
        <v>0.3611111111111111</v>
      </c>
      <c r="Q135" s="22">
        <v>0.64583333333333337</v>
      </c>
      <c r="R135" s="36">
        <f xml:space="preserve"> 24* (NYC_SAT_Data[[#This Row],[End Time]] - NYC_SAT_Data[[#This Row],[Start Time]])</f>
        <v>6.8333333333333339</v>
      </c>
      <c r="S13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35" s="33">
        <v>437</v>
      </c>
      <c r="U135" s="31">
        <v>2.5000000000000001E-2</v>
      </c>
      <c r="V135" s="31">
        <v>2.5000000000000001E-2</v>
      </c>
      <c r="W135" s="31">
        <v>0.38400000000000001</v>
      </c>
      <c r="X135" s="31">
        <v>0.55600000000000005</v>
      </c>
      <c r="Y135" s="31">
        <f>1 - SUM(NYC_SAT_Data[[#This Row],[Percent White]:[Percent Asian]])</f>
        <v>1.0000000000000009E-2</v>
      </c>
      <c r="Z135" s="1">
        <v>481</v>
      </c>
      <c r="AA135" s="1">
        <v>323</v>
      </c>
      <c r="AB135" s="1">
        <v>323</v>
      </c>
      <c r="AC135" s="31">
        <v>0.67700000000000005</v>
      </c>
      <c r="AD135" s="23">
        <f>NYC_SAT_Data[[#This Row],[Average Score (SAT Math)]] + NYC_SAT_Data[[#This Row],[Average Score (SAT Reading)]]</f>
        <v>804</v>
      </c>
      <c r="AE135" s="24">
        <f>NYC_SAT_Data[[#This Row],[Average Score (SAT Math)]] + NYC_SAT_Data[[#This Row],[Average Score (SAT Reading)]] + NYC_SAT_Data[[#This Row],[Average Score (SAT Writing)]]</f>
        <v>1127</v>
      </c>
      <c r="AF135" s="25">
        <f>_xlfn.PERCENTRANK.INC(Z:Z, NYC_SAT_Data[[#This Row],[Average Score (SAT Math)]])</f>
        <v>0.80700000000000005</v>
      </c>
      <c r="AG135" s="26">
        <f>_xlfn.PERCENTRANK.INC(AA:AA, NYC_SAT_Data[[#This Row],[Average Score (SAT Reading)]])</f>
        <v>0.01</v>
      </c>
      <c r="AH135" s="26">
        <f>_xlfn.PERCENTRANK.INC(AD:AD, NYC_SAT_Data[[#This Row],[SAT 1600]])</f>
        <v>0.41899999999999998</v>
      </c>
      <c r="AI135" s="27">
        <f>_xlfn.XLOOKUP(10 * ROUND(NYC_SAT_Data[[#This Row],[Average Score (SAT Math)]] / 10, 0), 'SAT Section Percentiles'!$A:$A, 'SAT Section Percentiles'!$D:$D, 0)</f>
        <v>0.4</v>
      </c>
      <c r="AJ135" s="28">
        <f>_xlfn.XLOOKUP(10 * ROUND(NYC_SAT_Data[[#This Row],[Average Score (SAT Reading)]] / 10, 0), 'SAT Section Percentiles'!$A:$A, 'SAT Section Percentiles'!$B:$B, 0)</f>
        <v>0.02</v>
      </c>
      <c r="AK135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5" s="1" t="b">
        <f>IF(RANK(NYC_SAT_Data[[#This Row],[SAT 1600]], AD:AD, 0) &lt;= 50, TRUE, FALSE)</f>
        <v>0</v>
      </c>
      <c r="AM135" s="7" t="b">
        <f>IF(NYC_SAT_Data[[#This Row],[National Sample LOOKUP Total]] &gt; 0.5, TRUE, FALSE)</f>
        <v>0</v>
      </c>
      <c r="AN1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6" spans="1:40" x14ac:dyDescent="0.25">
      <c r="A136" s="21" t="s">
        <v>82</v>
      </c>
      <c r="B136" s="21" t="s">
        <v>83</v>
      </c>
      <c r="C136" s="21" t="b">
        <f>IF(ISNUMBER(SEARCH("SCIENCE", UPPER(NYC_SAT_Data[[#This Row],[School Name]]))), TRUE(), FALSE())</f>
        <v>0</v>
      </c>
      <c r="D136" s="21" t="b">
        <f>IF(ISNUMBER(SEARCH("MATH", UPPER(NYC_SAT_Data[[#This Row],[School Name]]))), TRUE(), FALSE())</f>
        <v>0</v>
      </c>
      <c r="E136" s="21" t="b">
        <f>IF(ISNUMBER(SEARCH("ART", UPPER(NYC_SAT_Data[[#This Row],[School Name]]))), TRUE(), FALSE())</f>
        <v>0</v>
      </c>
      <c r="F136" s="21" t="b">
        <f>IF(ISNUMBER(SEARCH("ACADEMY", UPPER(NYC_SAT_Data[[#This Row],[School Name]]))), TRUE(), FALSE())</f>
        <v>0</v>
      </c>
      <c r="G136" s="21" t="s">
        <v>48</v>
      </c>
      <c r="H136" s="21" t="s">
        <v>84</v>
      </c>
      <c r="I136" s="21" t="s">
        <v>85</v>
      </c>
      <c r="J136" s="21" t="s">
        <v>48</v>
      </c>
      <c r="K136" s="21" t="s">
        <v>51</v>
      </c>
      <c r="L136" s="1">
        <v>10019</v>
      </c>
      <c r="M136" s="1">
        <v>40.765030000000003</v>
      </c>
      <c r="N136" s="1">
        <v>-73.992519999999999</v>
      </c>
      <c r="O136" s="21" t="s">
        <v>86</v>
      </c>
      <c r="P136" s="22">
        <v>0.31944444444444442</v>
      </c>
      <c r="Q136" s="22">
        <v>0.60416666666666663</v>
      </c>
      <c r="R136" s="36">
        <f xml:space="preserve"> 24* (NYC_SAT_Data[[#This Row],[End Time]] - NYC_SAT_Data[[#This Row],[Start Time]])</f>
        <v>6.833333333333333</v>
      </c>
      <c r="S13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36" s="33">
        <v>427</v>
      </c>
      <c r="U136" s="31">
        <v>0.03</v>
      </c>
      <c r="V136" s="31">
        <v>0.39600000000000002</v>
      </c>
      <c r="W136" s="31">
        <v>0.52200000000000002</v>
      </c>
      <c r="X136" s="31">
        <v>4.7E-2</v>
      </c>
      <c r="Y136" s="31">
        <f>1 - SUM(NYC_SAT_Data[[#This Row],[Percent White]:[Percent Asian]])</f>
        <v>4.9999999999998934E-3</v>
      </c>
      <c r="Z136" s="1">
        <v>428</v>
      </c>
      <c r="AA136" s="1">
        <v>435</v>
      </c>
      <c r="AB136" s="1">
        <v>421</v>
      </c>
      <c r="AC136" s="31">
        <v>0.52</v>
      </c>
      <c r="AD136" s="23">
        <f>NYC_SAT_Data[[#This Row],[Average Score (SAT Math)]] + NYC_SAT_Data[[#This Row],[Average Score (SAT Reading)]]</f>
        <v>863</v>
      </c>
      <c r="AE136" s="24">
        <f>NYC_SAT_Data[[#This Row],[Average Score (SAT Math)]] + NYC_SAT_Data[[#This Row],[Average Score (SAT Reading)]] + NYC_SAT_Data[[#This Row],[Average Score (SAT Writing)]]</f>
        <v>1284</v>
      </c>
      <c r="AF136" s="25">
        <f>_xlfn.PERCENTRANK.INC(Z:Z, NYC_SAT_Data[[#This Row],[Average Score (SAT Math)]])</f>
        <v>0.60599999999999998</v>
      </c>
      <c r="AG136" s="26">
        <f>_xlfn.PERCENTRANK.INC(AA:AA, NYC_SAT_Data[[#This Row],[Average Score (SAT Reading)]])</f>
        <v>0.70299999999999996</v>
      </c>
      <c r="AH136" s="26">
        <f>_xlfn.PERCENTRANK.INC(AD:AD, NYC_SAT_Data[[#This Row],[SAT 1600]])</f>
        <v>0.65200000000000002</v>
      </c>
      <c r="AI136" s="27">
        <f>_xlfn.XLOOKUP(10 * ROUND(NYC_SAT_Data[[#This Row],[Average Score (SAT Math)]] / 10, 0), 'SAT Section Percentiles'!$A:$A, 'SAT Section Percentiles'!$D:$D, 0)</f>
        <v>0.23</v>
      </c>
      <c r="AJ136" s="28">
        <f>_xlfn.XLOOKUP(10 * ROUND(NYC_SAT_Data[[#This Row],[Average Score (SAT Reading)]] / 10, 0), 'SAT Section Percentiles'!$A:$A, 'SAT Section Percentiles'!$B:$B, 0)</f>
        <v>0.28000000000000003</v>
      </c>
      <c r="AK136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136" s="1" t="b">
        <f>IF(RANK(NYC_SAT_Data[[#This Row],[SAT 1600]], AD:AD, 0) &lt;= 50, TRUE, FALSE)</f>
        <v>0</v>
      </c>
      <c r="AM136" s="7" t="b">
        <f>IF(NYC_SAT_Data[[#This Row],[National Sample LOOKUP Total]] &gt; 0.5, TRUE, FALSE)</f>
        <v>0</v>
      </c>
      <c r="AN1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7" spans="1:40" x14ac:dyDescent="0.25">
      <c r="A137" s="21" t="s">
        <v>659</v>
      </c>
      <c r="B137" s="21" t="s">
        <v>660</v>
      </c>
      <c r="C137" s="21" t="b">
        <f>IF(ISNUMBER(SEARCH("SCIENCE", UPPER(NYC_SAT_Data[[#This Row],[School Name]]))), TRUE(), FALSE())</f>
        <v>0</v>
      </c>
      <c r="D137" s="21" t="b">
        <f>IF(ISNUMBER(SEARCH("MATH", UPPER(NYC_SAT_Data[[#This Row],[School Name]]))), TRUE(), FALSE())</f>
        <v>0</v>
      </c>
      <c r="E137" s="21" t="b">
        <f>IF(ISNUMBER(SEARCH("ART", UPPER(NYC_SAT_Data[[#This Row],[School Name]]))), TRUE(), FALSE())</f>
        <v>1</v>
      </c>
      <c r="F137" s="21" t="b">
        <f>IF(ISNUMBER(SEARCH("ACADEMY", UPPER(NYC_SAT_Data[[#This Row],[School Name]]))), TRUE(), FALSE())</f>
        <v>0</v>
      </c>
      <c r="G137" s="21" t="s">
        <v>431</v>
      </c>
      <c r="H137" s="21" t="s">
        <v>629</v>
      </c>
      <c r="I137" s="21" t="s">
        <v>630</v>
      </c>
      <c r="J137" s="21" t="s">
        <v>431</v>
      </c>
      <c r="K137" s="21" t="s">
        <v>51</v>
      </c>
      <c r="L137" s="1">
        <v>10458</v>
      </c>
      <c r="M137" s="1">
        <v>40.860010000000003</v>
      </c>
      <c r="N137" s="1">
        <v>-73.888229999999993</v>
      </c>
      <c r="O137" s="21" t="s">
        <v>661</v>
      </c>
      <c r="P137" s="22">
        <v>0.33333333333333331</v>
      </c>
      <c r="Q137" s="22">
        <v>0.65625</v>
      </c>
      <c r="R137" s="36">
        <f xml:space="preserve"> 24* (NYC_SAT_Data[[#This Row],[End Time]] - NYC_SAT_Data[[#This Row],[Start Time]])</f>
        <v>7.75</v>
      </c>
      <c r="S13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37" s="33">
        <v>401</v>
      </c>
      <c r="U137" s="31">
        <v>2.5000000000000001E-2</v>
      </c>
      <c r="V137" s="31">
        <v>0.309</v>
      </c>
      <c r="W137" s="31">
        <v>0.65100000000000002</v>
      </c>
      <c r="X137" s="31">
        <v>0.01</v>
      </c>
      <c r="Y137" s="31">
        <f>1 - SUM(NYC_SAT_Data[[#This Row],[Percent White]:[Percent Asian]])</f>
        <v>4.9999999999998934E-3</v>
      </c>
      <c r="Z137" s="1">
        <v>398</v>
      </c>
      <c r="AA137" s="1">
        <v>404</v>
      </c>
      <c r="AB137" s="1">
        <v>412</v>
      </c>
      <c r="AC137" s="31">
        <v>0.56200000000000006</v>
      </c>
      <c r="AD137" s="23">
        <f>NYC_SAT_Data[[#This Row],[Average Score (SAT Math)]] + NYC_SAT_Data[[#This Row],[Average Score (SAT Reading)]]</f>
        <v>802</v>
      </c>
      <c r="AE137" s="24">
        <f>NYC_SAT_Data[[#This Row],[Average Score (SAT Math)]] + NYC_SAT_Data[[#This Row],[Average Score (SAT Reading)]] + NYC_SAT_Data[[#This Row],[Average Score (SAT Writing)]]</f>
        <v>1214</v>
      </c>
      <c r="AF137" s="25">
        <f>_xlfn.PERCENTRANK.INC(Z:Z, NYC_SAT_Data[[#This Row],[Average Score (SAT Math)]])</f>
        <v>0.377</v>
      </c>
      <c r="AG137" s="26">
        <f>_xlfn.PERCENTRANK.INC(AA:AA, NYC_SAT_Data[[#This Row],[Average Score (SAT Reading)]])</f>
        <v>0.40300000000000002</v>
      </c>
      <c r="AH137" s="26">
        <f>_xlfn.PERCENTRANK.INC(AD:AD, NYC_SAT_Data[[#This Row],[SAT 1600]])</f>
        <v>0.41099999999999998</v>
      </c>
      <c r="AI137" s="27">
        <f>_xlfn.XLOOKUP(10 * ROUND(NYC_SAT_Data[[#This Row],[Average Score (SAT Math)]] / 10, 0), 'SAT Section Percentiles'!$A:$A, 'SAT Section Percentiles'!$D:$D, 0)</f>
        <v>0.15</v>
      </c>
      <c r="AJ137" s="28">
        <f>_xlfn.XLOOKUP(10 * ROUND(NYC_SAT_Data[[#This Row],[Average Score (SAT Reading)]] / 10, 0), 'SAT Section Percentiles'!$A:$A, 'SAT Section Percentiles'!$B:$B, 0)</f>
        <v>0.16</v>
      </c>
      <c r="AK137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7" s="1" t="b">
        <f>IF(RANK(NYC_SAT_Data[[#This Row],[SAT 1600]], AD:AD, 0) &lt;= 50, TRUE, FALSE)</f>
        <v>0</v>
      </c>
      <c r="AM137" s="7" t="b">
        <f>IF(NYC_SAT_Data[[#This Row],[National Sample LOOKUP Total]] &gt; 0.5, TRUE, FALSE)</f>
        <v>0</v>
      </c>
      <c r="AN1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8" spans="1:40" x14ac:dyDescent="0.25">
      <c r="A138" s="21" t="s">
        <v>662</v>
      </c>
      <c r="B138" s="21" t="s">
        <v>663</v>
      </c>
      <c r="C138" s="21" t="b">
        <f>IF(ISNUMBER(SEARCH("SCIENCE", UPPER(NYC_SAT_Data[[#This Row],[School Name]]))), TRUE(), FALSE())</f>
        <v>0</v>
      </c>
      <c r="D138" s="21" t="b">
        <f>IF(ISNUMBER(SEARCH("MATH", UPPER(NYC_SAT_Data[[#This Row],[School Name]]))), TRUE(), FALSE())</f>
        <v>0</v>
      </c>
      <c r="E138" s="21" t="b">
        <f>IF(ISNUMBER(SEARCH("ART", UPPER(NYC_SAT_Data[[#This Row],[School Name]]))), TRUE(), FALSE())</f>
        <v>0</v>
      </c>
      <c r="F138" s="21" t="b">
        <f>IF(ISNUMBER(SEARCH("ACADEMY", UPPER(NYC_SAT_Data[[#This Row],[School Name]]))), TRUE(), FALSE())</f>
        <v>1</v>
      </c>
      <c r="G138" s="21" t="s">
        <v>431</v>
      </c>
      <c r="H138" s="21" t="s">
        <v>629</v>
      </c>
      <c r="I138" s="21" t="s">
        <v>630</v>
      </c>
      <c r="J138" s="21" t="s">
        <v>431</v>
      </c>
      <c r="K138" s="21" t="s">
        <v>51</v>
      </c>
      <c r="L138" s="1">
        <v>10458</v>
      </c>
      <c r="M138" s="1">
        <v>40.860010000000003</v>
      </c>
      <c r="N138" s="1">
        <v>-73.888229999999993</v>
      </c>
      <c r="O138" s="21" t="s">
        <v>664</v>
      </c>
      <c r="P138" s="22">
        <v>0.33333333333333331</v>
      </c>
      <c r="Q138" s="22">
        <v>0.66666666666666663</v>
      </c>
      <c r="R138" s="36">
        <f xml:space="preserve"> 24* (NYC_SAT_Data[[#This Row],[End Time]] - NYC_SAT_Data[[#This Row],[Start Time]])</f>
        <v>8</v>
      </c>
      <c r="S13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38" s="33">
        <v>438</v>
      </c>
      <c r="U138" s="31">
        <v>2.7E-2</v>
      </c>
      <c r="V138" s="31">
        <v>0.27600000000000002</v>
      </c>
      <c r="W138" s="31">
        <v>0.67800000000000005</v>
      </c>
      <c r="X138" s="31">
        <v>1.7999999999999999E-2</v>
      </c>
      <c r="Y138" s="31">
        <f>1 - SUM(NYC_SAT_Data[[#This Row],[Percent White]:[Percent Asian]])</f>
        <v>9.9999999999988987E-4</v>
      </c>
      <c r="Z138" s="1">
        <v>355</v>
      </c>
      <c r="AA138" s="1">
        <v>373</v>
      </c>
      <c r="AB138" s="1">
        <v>368</v>
      </c>
      <c r="AC138" s="31">
        <v>0.443</v>
      </c>
      <c r="AD138" s="23">
        <f>NYC_SAT_Data[[#This Row],[Average Score (SAT Math)]] + NYC_SAT_Data[[#This Row],[Average Score (SAT Reading)]]</f>
        <v>728</v>
      </c>
      <c r="AE138" s="24">
        <f>NYC_SAT_Data[[#This Row],[Average Score (SAT Math)]] + NYC_SAT_Data[[#This Row],[Average Score (SAT Reading)]] + NYC_SAT_Data[[#This Row],[Average Score (SAT Writing)]]</f>
        <v>1096</v>
      </c>
      <c r="AF138" s="25">
        <f>_xlfn.PERCENTRANK.INC(Z:Z, NYC_SAT_Data[[#This Row],[Average Score (SAT Math)]])</f>
        <v>2.9000000000000001E-2</v>
      </c>
      <c r="AG138" s="26">
        <f>_xlfn.PERCENTRANK.INC(AA:AA, NYC_SAT_Data[[#This Row],[Average Score (SAT Reading)]])</f>
        <v>0.122</v>
      </c>
      <c r="AH138" s="26">
        <f>_xlfn.PERCENTRANK.INC(AD:AD, NYC_SAT_Data[[#This Row],[SAT 1600]])</f>
        <v>5.8000000000000003E-2</v>
      </c>
      <c r="AI138" s="27">
        <f>_xlfn.XLOOKUP(10 * ROUND(NYC_SAT_Data[[#This Row],[Average Score (SAT Math)]] / 10, 0), 'SAT Section Percentiles'!$A:$A, 'SAT Section Percentiles'!$D:$D, 0)</f>
        <v>7.0000000000000007E-2</v>
      </c>
      <c r="AJ138" s="28">
        <f>_xlfn.XLOOKUP(10 * ROUND(NYC_SAT_Data[[#This Row],[Average Score (SAT Reading)]] / 10, 0), 'SAT Section Percentiles'!$A:$A, 'SAT Section Percentiles'!$B:$B, 0)</f>
        <v>0.09</v>
      </c>
      <c r="AK138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138" s="1" t="b">
        <f>IF(RANK(NYC_SAT_Data[[#This Row],[SAT 1600]], AD:AD, 0) &lt;= 50, TRUE, FALSE)</f>
        <v>0</v>
      </c>
      <c r="AM138" s="7" t="b">
        <f>IF(NYC_SAT_Data[[#This Row],[National Sample LOOKUP Total]] &gt; 0.5, TRUE, FALSE)</f>
        <v>0</v>
      </c>
      <c r="AN1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9" spans="1:40" x14ac:dyDescent="0.25">
      <c r="A139" s="21" t="s">
        <v>1466</v>
      </c>
      <c r="B139" s="21" t="s">
        <v>1467</v>
      </c>
      <c r="C139" s="21" t="b">
        <f>IF(ISNUMBER(SEARCH("SCIENCE", UPPER(NYC_SAT_Data[[#This Row],[School Name]]))), TRUE(), FALSE())</f>
        <v>0</v>
      </c>
      <c r="D139" s="21" t="b">
        <f>IF(ISNUMBER(SEARCH("MATH", UPPER(NYC_SAT_Data[[#This Row],[School Name]]))), TRUE(), FALSE())</f>
        <v>0</v>
      </c>
      <c r="E139" s="21" t="b">
        <f>IF(ISNUMBER(SEARCH("ART", UPPER(NYC_SAT_Data[[#This Row],[School Name]]))), TRUE(), FALSE())</f>
        <v>0</v>
      </c>
      <c r="F139" s="21" t="b">
        <f>IF(ISNUMBER(SEARCH("ACADEMY", UPPER(NYC_SAT_Data[[#This Row],[School Name]]))), TRUE(), FALSE())</f>
        <v>0</v>
      </c>
      <c r="G139" s="21" t="s">
        <v>1249</v>
      </c>
      <c r="H139" s="21" t="s">
        <v>1468</v>
      </c>
      <c r="I139" s="21" t="s">
        <v>1469</v>
      </c>
      <c r="J139" s="21" t="s">
        <v>1446</v>
      </c>
      <c r="K139" s="21" t="s">
        <v>51</v>
      </c>
      <c r="L139" s="1">
        <v>11375</v>
      </c>
      <c r="M139" s="1">
        <v>40.729430000000001</v>
      </c>
      <c r="N139" s="1">
        <v>-73.84563</v>
      </c>
      <c r="O139" s="21" t="s">
        <v>1470</v>
      </c>
      <c r="P139" s="22"/>
      <c r="Q139" s="22"/>
      <c r="R139" s="36">
        <f xml:space="preserve"> 24* (NYC_SAT_Data[[#This Row],[End Time]] - NYC_SAT_Data[[#This Row],[Start Time]])</f>
        <v>0</v>
      </c>
      <c r="S13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0hr</v>
      </c>
      <c r="T139" s="33">
        <v>3840</v>
      </c>
      <c r="U139" s="31">
        <v>0.3</v>
      </c>
      <c r="V139" s="31">
        <v>9.6000000000000002E-2</v>
      </c>
      <c r="W139" s="31">
        <v>0.33800000000000002</v>
      </c>
      <c r="X139" s="31">
        <v>0.246</v>
      </c>
      <c r="Y139" s="31">
        <f>1 - SUM(NYC_SAT_Data[[#This Row],[Percent White]:[Percent Asian]])</f>
        <v>2.0000000000000018E-2</v>
      </c>
      <c r="Z139" s="1">
        <v>517</v>
      </c>
      <c r="AA139" s="1">
        <v>485</v>
      </c>
      <c r="AB139" s="1">
        <v>483</v>
      </c>
      <c r="AC139" s="31">
        <v>0.72799999999999998</v>
      </c>
      <c r="AD139" s="23">
        <f>NYC_SAT_Data[[#This Row],[Average Score (SAT Math)]] + NYC_SAT_Data[[#This Row],[Average Score (SAT Reading)]]</f>
        <v>1002</v>
      </c>
      <c r="AE139" s="24">
        <f>NYC_SAT_Data[[#This Row],[Average Score (SAT Math)]] + NYC_SAT_Data[[#This Row],[Average Score (SAT Reading)]] + NYC_SAT_Data[[#This Row],[Average Score (SAT Writing)]]</f>
        <v>1485</v>
      </c>
      <c r="AF139" s="25">
        <f>_xlfn.PERCENTRANK.INC(Z:Z, NYC_SAT_Data[[#This Row],[Average Score (SAT Math)]])</f>
        <v>0.89800000000000002</v>
      </c>
      <c r="AG139" s="26">
        <f>_xlfn.PERCENTRANK.INC(AA:AA, NYC_SAT_Data[[#This Row],[Average Score (SAT Reading)]])</f>
        <v>0.88500000000000001</v>
      </c>
      <c r="AH139" s="26">
        <f>_xlfn.PERCENTRANK.INC(AD:AD, NYC_SAT_Data[[#This Row],[SAT 1600]])</f>
        <v>0.89500000000000002</v>
      </c>
      <c r="AI139" s="27">
        <f>_xlfn.XLOOKUP(10 * ROUND(NYC_SAT_Data[[#This Row],[Average Score (SAT Math)]] / 10, 0), 'SAT Section Percentiles'!$A:$A, 'SAT Section Percentiles'!$D:$D, 0)</f>
        <v>0.56999999999999995</v>
      </c>
      <c r="AJ139" s="28">
        <f>_xlfn.XLOOKUP(10 * ROUND(NYC_SAT_Data[[#This Row],[Average Score (SAT Reading)]] / 10, 0), 'SAT Section Percentiles'!$A:$A, 'SAT Section Percentiles'!$B:$B, 0)</f>
        <v>0.44</v>
      </c>
      <c r="AK139" s="29">
        <f>_xlfn.XLOOKUP(10 * ROUND((NYC_SAT_Data[[#This Row],[Average Score (SAT Math)]] + NYC_SAT_Data[[#This Row],[Average Score (SAT Reading)]]) / 10, 0), 'Total SAT Percentiles'!$A:$A, 'Total SAT Percentiles'!$B:$B, 0)</f>
        <v>0.48</v>
      </c>
      <c r="AL139" s="1" t="b">
        <f>IF(RANK(NYC_SAT_Data[[#This Row],[SAT 1600]], AD:AD, 0) &lt;= 50, TRUE, FALSE)</f>
        <v>1</v>
      </c>
      <c r="AM139" s="7" t="b">
        <f>IF(NYC_SAT_Data[[#This Row],[National Sample LOOKUP Total]] &gt; 0.5, TRUE, FALSE)</f>
        <v>0</v>
      </c>
      <c r="AN1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0" spans="1:40" x14ac:dyDescent="0.25">
      <c r="A140" s="21" t="s">
        <v>1154</v>
      </c>
      <c r="B140" s="21" t="s">
        <v>1155</v>
      </c>
      <c r="C140" s="21" t="b">
        <f>IF(ISNUMBER(SEARCH("SCIENCE", UPPER(NYC_SAT_Data[[#This Row],[School Name]]))), TRUE(), FALSE())</f>
        <v>0</v>
      </c>
      <c r="D140" s="21" t="b">
        <f>IF(ISNUMBER(SEARCH("MATH", UPPER(NYC_SAT_Data[[#This Row],[School Name]]))), TRUE(), FALSE())</f>
        <v>0</v>
      </c>
      <c r="E140" s="21" t="b">
        <f>IF(ISNUMBER(SEARCH("ART", UPPER(NYC_SAT_Data[[#This Row],[School Name]]))), TRUE(), FALSE())</f>
        <v>0</v>
      </c>
      <c r="F140" s="21" t="b">
        <f>IF(ISNUMBER(SEARCH("ACADEMY", UPPER(NYC_SAT_Data[[#This Row],[School Name]]))), TRUE(), FALSE())</f>
        <v>0</v>
      </c>
      <c r="G140" s="21" t="s">
        <v>822</v>
      </c>
      <c r="H140" s="21" t="s">
        <v>1156</v>
      </c>
      <c r="I140" s="21" t="s">
        <v>1157</v>
      </c>
      <c r="J140" s="21" t="s">
        <v>822</v>
      </c>
      <c r="K140" s="21" t="s">
        <v>51</v>
      </c>
      <c r="L140" s="1">
        <v>11209</v>
      </c>
      <c r="M140" s="1">
        <v>40.62791</v>
      </c>
      <c r="N140" s="1">
        <v>-74.039950000000005</v>
      </c>
      <c r="O140" s="21" t="s">
        <v>1158</v>
      </c>
      <c r="P140" s="22">
        <v>0.375</v>
      </c>
      <c r="Q140" s="22">
        <v>0.65625</v>
      </c>
      <c r="R140" s="36">
        <f xml:space="preserve"> 24* (NYC_SAT_Data[[#This Row],[End Time]] - NYC_SAT_Data[[#This Row],[Start Time]])</f>
        <v>6.75</v>
      </c>
      <c r="S14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0" s="33">
        <v>4372</v>
      </c>
      <c r="U140" s="31">
        <v>0.34100000000000003</v>
      </c>
      <c r="V140" s="31">
        <v>4.4999999999999998E-2</v>
      </c>
      <c r="W140" s="31">
        <v>0.29199999999999998</v>
      </c>
      <c r="X140" s="31">
        <v>0.30099999999999999</v>
      </c>
      <c r="Y140" s="31">
        <f>1 - SUM(NYC_SAT_Data[[#This Row],[Percent White]:[Percent Asian]])</f>
        <v>2.100000000000013E-2</v>
      </c>
      <c r="Z140" s="1">
        <v>513</v>
      </c>
      <c r="AA140" s="1">
        <v>456</v>
      </c>
      <c r="AB140" s="1">
        <v>451</v>
      </c>
      <c r="AC140" s="31">
        <v>0.68700000000000006</v>
      </c>
      <c r="AD140" s="23">
        <f>NYC_SAT_Data[[#This Row],[Average Score (SAT Math)]] + NYC_SAT_Data[[#This Row],[Average Score (SAT Reading)]]</f>
        <v>969</v>
      </c>
      <c r="AE140" s="24">
        <f>NYC_SAT_Data[[#This Row],[Average Score (SAT Math)]] + NYC_SAT_Data[[#This Row],[Average Score (SAT Reading)]] + NYC_SAT_Data[[#This Row],[Average Score (SAT Writing)]]</f>
        <v>1420</v>
      </c>
      <c r="AF140" s="25">
        <f>_xlfn.PERCENTRANK.INC(Z:Z, NYC_SAT_Data[[#This Row],[Average Score (SAT Math)]])</f>
        <v>0.88700000000000001</v>
      </c>
      <c r="AG140" s="26">
        <f>_xlfn.PERCENTRANK.INC(AA:AA, NYC_SAT_Data[[#This Row],[Average Score (SAT Reading)]])</f>
        <v>0.80200000000000005</v>
      </c>
      <c r="AH140" s="26">
        <f>_xlfn.PERCENTRANK.INC(AD:AD, NYC_SAT_Data[[#This Row],[SAT 1600]])</f>
        <v>0.84399999999999997</v>
      </c>
      <c r="AI140" s="27">
        <f>_xlfn.XLOOKUP(10 * ROUND(NYC_SAT_Data[[#This Row],[Average Score (SAT Math)]] / 10, 0), 'SAT Section Percentiles'!$A:$A, 'SAT Section Percentiles'!$D:$D, 0)</f>
        <v>0.52</v>
      </c>
      <c r="AJ140" s="28">
        <f>_xlfn.XLOOKUP(10 * ROUND(NYC_SAT_Data[[#This Row],[Average Score (SAT Reading)]] / 10, 0), 'SAT Section Percentiles'!$A:$A, 'SAT Section Percentiles'!$B:$B, 0)</f>
        <v>0.34</v>
      </c>
      <c r="AK140" s="29">
        <f>_xlfn.XLOOKUP(10 * ROUND((NYC_SAT_Data[[#This Row],[Average Score (SAT Math)]] + NYC_SAT_Data[[#This Row],[Average Score (SAT Reading)]]) / 10, 0), 'Total SAT Percentiles'!$A:$A, 'Total SAT Percentiles'!$B:$B, 0)</f>
        <v>0.42</v>
      </c>
      <c r="AL140" s="1" t="b">
        <f>IF(RANK(NYC_SAT_Data[[#This Row],[SAT 1600]], AD:AD, 0) &lt;= 50, TRUE, FALSE)</f>
        <v>0</v>
      </c>
      <c r="AM140" s="7" t="b">
        <f>IF(NYC_SAT_Data[[#This Row],[National Sample LOOKUP Total]] &gt; 0.5, TRUE, FALSE)</f>
        <v>0</v>
      </c>
      <c r="AN1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1" spans="1:40" x14ac:dyDescent="0.25">
      <c r="A141" s="21" t="s">
        <v>920</v>
      </c>
      <c r="B141" s="21" t="s">
        <v>921</v>
      </c>
      <c r="C141" s="21" t="b">
        <f>IF(ISNUMBER(SEARCH("SCIENCE", UPPER(NYC_SAT_Data[[#This Row],[School Name]]))), TRUE(), FALSE())</f>
        <v>0</v>
      </c>
      <c r="D141" s="21" t="b">
        <f>IF(ISNUMBER(SEARCH("MATH", UPPER(NYC_SAT_Data[[#This Row],[School Name]]))), TRUE(), FALSE())</f>
        <v>0</v>
      </c>
      <c r="E141" s="21" t="b">
        <f>IF(ISNUMBER(SEARCH("ART", UPPER(NYC_SAT_Data[[#This Row],[School Name]]))), TRUE(), FALSE())</f>
        <v>0</v>
      </c>
      <c r="F141" s="21" t="b">
        <f>IF(ISNUMBER(SEARCH("ACADEMY", UPPER(NYC_SAT_Data[[#This Row],[School Name]]))), TRUE(), FALSE())</f>
        <v>1</v>
      </c>
      <c r="G141" s="21" t="s">
        <v>822</v>
      </c>
      <c r="H141" s="21" t="s">
        <v>917</v>
      </c>
      <c r="I141" s="21" t="s">
        <v>918</v>
      </c>
      <c r="J141" s="21" t="s">
        <v>822</v>
      </c>
      <c r="K141" s="21" t="s">
        <v>51</v>
      </c>
      <c r="L141" s="1">
        <v>11222</v>
      </c>
      <c r="M141" s="1">
        <v>40.722639999999998</v>
      </c>
      <c r="N141" s="1">
        <v>-73.952579999999998</v>
      </c>
      <c r="O141" s="21" t="s">
        <v>922</v>
      </c>
      <c r="P141" s="22">
        <v>0.33333333333333331</v>
      </c>
      <c r="Q141" s="22">
        <v>0.625</v>
      </c>
      <c r="R141" s="36">
        <f xml:space="preserve"> 24* (NYC_SAT_Data[[#This Row],[End Time]] - NYC_SAT_Data[[#This Row],[Start Time]])</f>
        <v>7</v>
      </c>
      <c r="S14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1" s="33">
        <v>142</v>
      </c>
      <c r="U141" s="31">
        <v>2.1000000000000001E-2</v>
      </c>
      <c r="V141" s="31">
        <v>0.627</v>
      </c>
      <c r="W141" s="31">
        <v>0.32400000000000001</v>
      </c>
      <c r="X141" s="31">
        <v>7.0000000000000001E-3</v>
      </c>
      <c r="Y141" s="31">
        <f>1 - SUM(NYC_SAT_Data[[#This Row],[Percent White]:[Percent Asian]])</f>
        <v>2.1000000000000019E-2</v>
      </c>
      <c r="Z141" s="1">
        <v>399</v>
      </c>
      <c r="AA141" s="1">
        <v>413</v>
      </c>
      <c r="AB141" s="1">
        <v>400</v>
      </c>
      <c r="AC141" s="31">
        <v>0.46300000000000002</v>
      </c>
      <c r="AD141" s="23">
        <f>NYC_SAT_Data[[#This Row],[Average Score (SAT Math)]] + NYC_SAT_Data[[#This Row],[Average Score (SAT Reading)]]</f>
        <v>812</v>
      </c>
      <c r="AE141" s="24">
        <f>NYC_SAT_Data[[#This Row],[Average Score (SAT Math)]] + NYC_SAT_Data[[#This Row],[Average Score (SAT Reading)]] + NYC_SAT_Data[[#This Row],[Average Score (SAT Writing)]]</f>
        <v>1212</v>
      </c>
      <c r="AF141" s="25">
        <f>_xlfn.PERCENTRANK.INC(Z:Z, NYC_SAT_Data[[#This Row],[Average Score (SAT Math)]])</f>
        <v>0.39300000000000002</v>
      </c>
      <c r="AG141" s="26">
        <f>_xlfn.PERCENTRANK.INC(AA:AA, NYC_SAT_Data[[#This Row],[Average Score (SAT Reading)]])</f>
        <v>0.5</v>
      </c>
      <c r="AH141" s="26">
        <f>_xlfn.PERCENTRANK.INC(AD:AD, NYC_SAT_Data[[#This Row],[SAT 1600]])</f>
        <v>0.45100000000000001</v>
      </c>
      <c r="AI141" s="27">
        <f>_xlfn.XLOOKUP(10 * ROUND(NYC_SAT_Data[[#This Row],[Average Score (SAT Math)]] / 10, 0), 'SAT Section Percentiles'!$A:$A, 'SAT Section Percentiles'!$D:$D, 0)</f>
        <v>0.15</v>
      </c>
      <c r="AJ141" s="28">
        <f>_xlfn.XLOOKUP(10 * ROUND(NYC_SAT_Data[[#This Row],[Average Score (SAT Reading)]] / 10, 0), 'SAT Section Percentiles'!$A:$A, 'SAT Section Percentiles'!$B:$B, 0)</f>
        <v>0.19</v>
      </c>
      <c r="AK141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41" s="1" t="b">
        <f>IF(RANK(NYC_SAT_Data[[#This Row],[SAT 1600]], AD:AD, 0) &lt;= 50, TRUE, FALSE)</f>
        <v>0</v>
      </c>
      <c r="AM141" s="7" t="b">
        <f>IF(NYC_SAT_Data[[#This Row],[National Sample LOOKUP Total]] &gt; 0.5, TRUE, FALSE)</f>
        <v>0</v>
      </c>
      <c r="AN1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42" spans="1:40" x14ac:dyDescent="0.25">
      <c r="A142" s="21" t="s">
        <v>1367</v>
      </c>
      <c r="B142" s="21" t="s">
        <v>1368</v>
      </c>
      <c r="C142" s="21" t="b">
        <f>IF(ISNUMBER(SEARCH("SCIENCE", UPPER(NYC_SAT_Data[[#This Row],[School Name]]))), TRUE(), FALSE())</f>
        <v>0</v>
      </c>
      <c r="D142" s="21" t="b">
        <f>IF(ISNUMBER(SEARCH("MATH", UPPER(NYC_SAT_Data[[#This Row],[School Name]]))), TRUE(), FALSE())</f>
        <v>0</v>
      </c>
      <c r="E142" s="21" t="b">
        <f>IF(ISNUMBER(SEARCH("ART", UPPER(NYC_SAT_Data[[#This Row],[School Name]]))), TRUE(), FALSE())</f>
        <v>0</v>
      </c>
      <c r="F142" s="21" t="b">
        <f>IF(ISNUMBER(SEARCH("ACADEMY", UPPER(NYC_SAT_Data[[#This Row],[School Name]]))), TRUE(), FALSE())</f>
        <v>0</v>
      </c>
      <c r="G142" s="21" t="s">
        <v>1249</v>
      </c>
      <c r="H142" s="21" t="s">
        <v>1369</v>
      </c>
      <c r="I142" s="21" t="s">
        <v>1370</v>
      </c>
      <c r="J142" s="21" t="s">
        <v>1323</v>
      </c>
      <c r="K142" s="21" t="s">
        <v>51</v>
      </c>
      <c r="L142" s="1">
        <v>11365</v>
      </c>
      <c r="M142" s="1">
        <v>40.740560000000002</v>
      </c>
      <c r="N142" s="1">
        <v>-73.792850000000001</v>
      </c>
      <c r="O142" s="21" t="s">
        <v>1371</v>
      </c>
      <c r="P142" s="22">
        <v>0.35416666666666669</v>
      </c>
      <c r="Q142" s="22">
        <v>0.63541666666666663</v>
      </c>
      <c r="R142" s="36">
        <f xml:space="preserve"> 24* (NYC_SAT_Data[[#This Row],[End Time]] - NYC_SAT_Data[[#This Row],[Start Time]])</f>
        <v>6.7499999999999982</v>
      </c>
      <c r="S14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2" s="33">
        <v>4172</v>
      </c>
      <c r="U142" s="31">
        <v>0.14899999999999999</v>
      </c>
      <c r="V142" s="31">
        <v>7.3999999999999996E-2</v>
      </c>
      <c r="W142" s="31">
        <v>0.23100000000000001</v>
      </c>
      <c r="X142" s="31">
        <v>0.53900000000000003</v>
      </c>
      <c r="Y142" s="31">
        <f>1 - SUM(NYC_SAT_Data[[#This Row],[Percent White]:[Percent Asian]])</f>
        <v>7.0000000000000062E-3</v>
      </c>
      <c r="Z142" s="1">
        <v>562</v>
      </c>
      <c r="AA142" s="1">
        <v>483</v>
      </c>
      <c r="AB142" s="1">
        <v>485</v>
      </c>
      <c r="AC142" s="31">
        <v>0.80700000000000005</v>
      </c>
      <c r="AD142" s="23">
        <f>NYC_SAT_Data[[#This Row],[Average Score (SAT Math)]] + NYC_SAT_Data[[#This Row],[Average Score (SAT Reading)]]</f>
        <v>1045</v>
      </c>
      <c r="AE142" s="24">
        <f>NYC_SAT_Data[[#This Row],[Average Score (SAT Math)]] + NYC_SAT_Data[[#This Row],[Average Score (SAT Reading)]] + NYC_SAT_Data[[#This Row],[Average Score (SAT Writing)]]</f>
        <v>1530</v>
      </c>
      <c r="AF142" s="25">
        <f>_xlfn.PERCENTRANK.INC(Z:Z, NYC_SAT_Data[[#This Row],[Average Score (SAT Math)]])</f>
        <v>0.93300000000000005</v>
      </c>
      <c r="AG142" s="26">
        <f>_xlfn.PERCENTRANK.INC(AA:AA, NYC_SAT_Data[[#This Row],[Average Score (SAT Reading)]])</f>
        <v>0.879</v>
      </c>
      <c r="AH142" s="26">
        <f>_xlfn.PERCENTRANK.INC(AD:AD, NYC_SAT_Data[[#This Row],[SAT 1600]])</f>
        <v>0.91400000000000003</v>
      </c>
      <c r="AI142" s="27">
        <f>_xlfn.XLOOKUP(10 * ROUND(NYC_SAT_Data[[#This Row],[Average Score (SAT Math)]] / 10, 0), 'SAT Section Percentiles'!$A:$A, 'SAT Section Percentiles'!$D:$D, 0)</f>
        <v>0.71</v>
      </c>
      <c r="AJ142" s="28">
        <f>_xlfn.XLOOKUP(10 * ROUND(NYC_SAT_Data[[#This Row],[Average Score (SAT Reading)]] / 10, 0), 'SAT Section Percentiles'!$A:$A, 'SAT Section Percentiles'!$B:$B, 0)</f>
        <v>0.41</v>
      </c>
      <c r="AK142" s="29">
        <f>_xlfn.XLOOKUP(10 * ROUND((NYC_SAT_Data[[#This Row],[Average Score (SAT Math)]] + NYC_SAT_Data[[#This Row],[Average Score (SAT Reading)]]) / 10, 0), 'Total SAT Percentiles'!$A:$A, 'Total SAT Percentiles'!$B:$B, 0)</f>
        <v>0.57999999999999996</v>
      </c>
      <c r="AL142" s="1" t="b">
        <f>IF(RANK(NYC_SAT_Data[[#This Row],[SAT 1600]], AD:AD, 0) &lt;= 50, TRUE, FALSE)</f>
        <v>1</v>
      </c>
      <c r="AM142" s="7" t="b">
        <f>IF(NYC_SAT_Data[[#This Row],[National Sample LOOKUP Total]] &gt; 0.5, TRUE, FALSE)</f>
        <v>1</v>
      </c>
      <c r="AN1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3" spans="1:40" x14ac:dyDescent="0.25">
      <c r="A143" s="21" t="s">
        <v>304</v>
      </c>
      <c r="B143" s="21" t="s">
        <v>305</v>
      </c>
      <c r="C143" s="21" t="b">
        <f>IF(ISNUMBER(SEARCH("SCIENCE", UPPER(NYC_SAT_Data[[#This Row],[School Name]]))), TRUE(), FALSE())</f>
        <v>0</v>
      </c>
      <c r="D143" s="21" t="b">
        <f>IF(ISNUMBER(SEARCH("MATH", UPPER(NYC_SAT_Data[[#This Row],[School Name]]))), TRUE(), FALSE())</f>
        <v>0</v>
      </c>
      <c r="E143" s="21" t="b">
        <f>IF(ISNUMBER(SEARCH("ART", UPPER(NYC_SAT_Data[[#This Row],[School Name]]))), TRUE(), FALSE())</f>
        <v>0</v>
      </c>
      <c r="F143" s="21" t="b">
        <f>IF(ISNUMBER(SEARCH("ACADEMY", UPPER(NYC_SAT_Data[[#This Row],[School Name]]))), TRUE(), FALSE())</f>
        <v>0</v>
      </c>
      <c r="G143" s="21" t="s">
        <v>48</v>
      </c>
      <c r="H143" s="21" t="s">
        <v>293</v>
      </c>
      <c r="I143" s="21" t="s">
        <v>294</v>
      </c>
      <c r="J143" s="21" t="s">
        <v>48</v>
      </c>
      <c r="K143" s="21" t="s">
        <v>51</v>
      </c>
      <c r="L143" s="1">
        <v>10024</v>
      </c>
      <c r="M143" s="1">
        <v>40.785739999999997</v>
      </c>
      <c r="N143" s="1">
        <v>-73.974419999999995</v>
      </c>
      <c r="O143" s="21" t="s">
        <v>306</v>
      </c>
      <c r="P143" s="22">
        <v>0.3611111111111111</v>
      </c>
      <c r="Q143" s="22">
        <v>0.625</v>
      </c>
      <c r="R143" s="36">
        <f xml:space="preserve"> 24* (NYC_SAT_Data[[#This Row],[End Time]] - NYC_SAT_Data[[#This Row],[Start Time]])</f>
        <v>6.3333333333333339</v>
      </c>
      <c r="S14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43" s="33">
        <v>387</v>
      </c>
      <c r="U143" s="31">
        <v>0.318</v>
      </c>
      <c r="V143" s="31">
        <v>0.158</v>
      </c>
      <c r="W143" s="31">
        <v>0.40100000000000002</v>
      </c>
      <c r="X143" s="31">
        <v>8.7999999999999995E-2</v>
      </c>
      <c r="Y143" s="31">
        <f>1 - SUM(NYC_SAT_Data[[#This Row],[Percent White]:[Percent Asian]])</f>
        <v>3.5000000000000031E-2</v>
      </c>
      <c r="Z143" s="1">
        <v>489</v>
      </c>
      <c r="AA143" s="1">
        <v>491</v>
      </c>
      <c r="AB143" s="1">
        <v>500</v>
      </c>
      <c r="AC143" s="31">
        <v>0.89100000000000001</v>
      </c>
      <c r="AD143" s="23">
        <f>NYC_SAT_Data[[#This Row],[Average Score (SAT Math)]] + NYC_SAT_Data[[#This Row],[Average Score (SAT Reading)]]</f>
        <v>980</v>
      </c>
      <c r="AE143" s="24">
        <f>NYC_SAT_Data[[#This Row],[Average Score (SAT Math)]] + NYC_SAT_Data[[#This Row],[Average Score (SAT Reading)]] + NYC_SAT_Data[[#This Row],[Average Score (SAT Writing)]]</f>
        <v>1480</v>
      </c>
      <c r="AF143" s="25">
        <f>_xlfn.PERCENTRANK.INC(Z:Z, NYC_SAT_Data[[#This Row],[Average Score (SAT Math)]])</f>
        <v>0.83099999999999996</v>
      </c>
      <c r="AG143" s="26">
        <f>_xlfn.PERCENTRANK.INC(AA:AA, NYC_SAT_Data[[#This Row],[Average Score (SAT Reading)]])</f>
        <v>0.89300000000000002</v>
      </c>
      <c r="AH143" s="26">
        <f>_xlfn.PERCENTRANK.INC(AD:AD, NYC_SAT_Data[[#This Row],[SAT 1600]])</f>
        <v>0.86799999999999999</v>
      </c>
      <c r="AI143" s="27">
        <f>_xlfn.XLOOKUP(10 * ROUND(NYC_SAT_Data[[#This Row],[Average Score (SAT Math)]] / 10, 0), 'SAT Section Percentiles'!$A:$A, 'SAT Section Percentiles'!$D:$D, 0)</f>
        <v>0.44</v>
      </c>
      <c r="AJ143" s="28">
        <f>_xlfn.XLOOKUP(10 * ROUND(NYC_SAT_Data[[#This Row],[Average Score (SAT Reading)]] / 10, 0), 'SAT Section Percentiles'!$A:$A, 'SAT Section Percentiles'!$B:$B, 0)</f>
        <v>0.44</v>
      </c>
      <c r="AK143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143" s="1" t="b">
        <f>IF(RANK(NYC_SAT_Data[[#This Row],[SAT 1600]], AD:AD, 0) &lt;= 50, TRUE, FALSE)</f>
        <v>1</v>
      </c>
      <c r="AM143" s="7" t="b">
        <f>IF(NYC_SAT_Data[[#This Row],[National Sample LOOKUP Total]] &gt; 0.5, TRUE, FALSE)</f>
        <v>0</v>
      </c>
      <c r="AN1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44" spans="1:40" x14ac:dyDescent="0.25">
      <c r="A144" s="21" t="s">
        <v>1561</v>
      </c>
      <c r="B144" s="21" t="s">
        <v>1562</v>
      </c>
      <c r="C144" s="21" t="b">
        <f>IF(ISNUMBER(SEARCH("SCIENCE", UPPER(NYC_SAT_Data[[#This Row],[School Name]]))), TRUE(), FALSE())</f>
        <v>0</v>
      </c>
      <c r="D144" s="21" t="b">
        <f>IF(ISNUMBER(SEARCH("MATH", UPPER(NYC_SAT_Data[[#This Row],[School Name]]))), TRUE(), FALSE())</f>
        <v>0</v>
      </c>
      <c r="E144" s="21" t="b">
        <f>IF(ISNUMBER(SEARCH("ART", UPPER(NYC_SAT_Data[[#This Row],[School Name]]))), TRUE(), FALSE())</f>
        <v>1</v>
      </c>
      <c r="F144" s="21" t="b">
        <f>IF(ISNUMBER(SEARCH("ACADEMY", UPPER(NYC_SAT_Data[[#This Row],[School Name]]))), TRUE(), FALSE())</f>
        <v>0</v>
      </c>
      <c r="G144" s="21" t="s">
        <v>1249</v>
      </c>
      <c r="H144" s="21" t="s">
        <v>1563</v>
      </c>
      <c r="I144" s="21" t="s">
        <v>1564</v>
      </c>
      <c r="J144" s="21" t="s">
        <v>1540</v>
      </c>
      <c r="K144" s="21" t="s">
        <v>51</v>
      </c>
      <c r="L144" s="1">
        <v>11106</v>
      </c>
      <c r="M144" s="1">
        <v>40.756529999999998</v>
      </c>
      <c r="N144" s="1">
        <v>-73.925139999999999</v>
      </c>
      <c r="O144" s="21" t="s">
        <v>1565</v>
      </c>
      <c r="P144" s="22">
        <v>0.32291666666666669</v>
      </c>
      <c r="Q144" s="22">
        <v>0.63541666666666663</v>
      </c>
      <c r="R144" s="36">
        <f xml:space="preserve"> 24* (NYC_SAT_Data[[#This Row],[End Time]] - NYC_SAT_Data[[#This Row],[Start Time]])</f>
        <v>7.4999999999999982</v>
      </c>
      <c r="S14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44" s="33">
        <v>808</v>
      </c>
      <c r="U144" s="31">
        <v>0.38700000000000001</v>
      </c>
      <c r="V144" s="31">
        <v>0.13600000000000001</v>
      </c>
      <c r="W144" s="31">
        <v>0.33400000000000002</v>
      </c>
      <c r="X144" s="31">
        <v>0.105</v>
      </c>
      <c r="Y144" s="31">
        <f>1 - SUM(NYC_SAT_Data[[#This Row],[Percent White]:[Percent Asian]])</f>
        <v>3.8000000000000034E-2</v>
      </c>
      <c r="Z144" s="1">
        <v>536</v>
      </c>
      <c r="AA144" s="1">
        <v>543</v>
      </c>
      <c r="AB144" s="1">
        <v>543</v>
      </c>
      <c r="AC144" s="31">
        <v>0.89500000000000002</v>
      </c>
      <c r="AD144" s="23">
        <f>NYC_SAT_Data[[#This Row],[Average Score (SAT Math)]] + NYC_SAT_Data[[#This Row],[Average Score (SAT Reading)]]</f>
        <v>1079</v>
      </c>
      <c r="AE144" s="24">
        <f>NYC_SAT_Data[[#This Row],[Average Score (SAT Math)]] + NYC_SAT_Data[[#This Row],[Average Score (SAT Reading)]] + NYC_SAT_Data[[#This Row],[Average Score (SAT Writing)]]</f>
        <v>1622</v>
      </c>
      <c r="AF144" s="25">
        <f>_xlfn.PERCENTRANK.INC(Z:Z, NYC_SAT_Data[[#This Row],[Average Score (SAT Math)]])</f>
        <v>0.91900000000000004</v>
      </c>
      <c r="AG144" s="26">
        <f>_xlfn.PERCENTRANK.INC(AA:AA, NYC_SAT_Data[[#This Row],[Average Score (SAT Reading)]])</f>
        <v>0.94099999999999995</v>
      </c>
      <c r="AH144" s="26">
        <f>_xlfn.PERCENTRANK.INC(AD:AD, NYC_SAT_Data[[#This Row],[SAT 1600]])</f>
        <v>0.93300000000000005</v>
      </c>
      <c r="AI144" s="27">
        <f>_xlfn.XLOOKUP(10 * ROUND(NYC_SAT_Data[[#This Row],[Average Score (SAT Math)]] / 10, 0), 'SAT Section Percentiles'!$A:$A, 'SAT Section Percentiles'!$D:$D, 0)</f>
        <v>0.65</v>
      </c>
      <c r="AJ144" s="28">
        <f>_xlfn.XLOOKUP(10 * ROUND(NYC_SAT_Data[[#This Row],[Average Score (SAT Reading)]] / 10, 0), 'SAT Section Percentiles'!$A:$A, 'SAT Section Percentiles'!$B:$B, 0)</f>
        <v>0.62</v>
      </c>
      <c r="AK144" s="29">
        <f>_xlfn.XLOOKUP(10 * ROUND((NYC_SAT_Data[[#This Row],[Average Score (SAT Math)]] + NYC_SAT_Data[[#This Row],[Average Score (SAT Reading)]]) / 10, 0), 'Total SAT Percentiles'!$A:$A, 'Total SAT Percentiles'!$B:$B, 0)</f>
        <v>0.63</v>
      </c>
      <c r="AL144" s="1" t="b">
        <f>IF(RANK(NYC_SAT_Data[[#This Row],[SAT 1600]], AD:AD, 0) &lt;= 50, TRUE, FALSE)</f>
        <v>1</v>
      </c>
      <c r="AM144" s="7" t="b">
        <f>IF(NYC_SAT_Data[[#This Row],[National Sample LOOKUP Total]] &gt; 0.5, TRUE, FALSE)</f>
        <v>1</v>
      </c>
      <c r="AN1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5" spans="1:40" x14ac:dyDescent="0.25">
      <c r="A145" s="21" t="s">
        <v>1159</v>
      </c>
      <c r="B145" s="21" t="s">
        <v>1160</v>
      </c>
      <c r="C145" s="21" t="b">
        <f>IF(ISNUMBER(SEARCH("SCIENCE", UPPER(NYC_SAT_Data[[#This Row],[School Name]]))), TRUE(), FALSE())</f>
        <v>0</v>
      </c>
      <c r="D145" s="21" t="b">
        <f>IF(ISNUMBER(SEARCH("MATH", UPPER(NYC_SAT_Data[[#This Row],[School Name]]))), TRUE(), FALSE())</f>
        <v>0</v>
      </c>
      <c r="E145" s="21" t="b">
        <f>IF(ISNUMBER(SEARCH("ART", UPPER(NYC_SAT_Data[[#This Row],[School Name]]))), TRUE(), FALSE())</f>
        <v>0</v>
      </c>
      <c r="F145" s="21" t="b">
        <f>IF(ISNUMBER(SEARCH("ACADEMY", UPPER(NYC_SAT_Data[[#This Row],[School Name]]))), TRUE(), FALSE())</f>
        <v>0</v>
      </c>
      <c r="G145" s="21" t="s">
        <v>822</v>
      </c>
      <c r="H145" s="21" t="s">
        <v>1161</v>
      </c>
      <c r="I145" s="21" t="s">
        <v>1162</v>
      </c>
      <c r="J145" s="21" t="s">
        <v>822</v>
      </c>
      <c r="K145" s="21" t="s">
        <v>51</v>
      </c>
      <c r="L145" s="1">
        <v>11204</v>
      </c>
      <c r="M145" s="1">
        <v>40.620260000000002</v>
      </c>
      <c r="N145" s="1">
        <v>-73.982010000000002</v>
      </c>
      <c r="O145" s="21" t="s">
        <v>1163</v>
      </c>
      <c r="P145" s="22">
        <v>0.39583333333333331</v>
      </c>
      <c r="Q145" s="22">
        <v>0.67708333333333337</v>
      </c>
      <c r="R145" s="36">
        <f xml:space="preserve"> 24* (NYC_SAT_Data[[#This Row],[End Time]] - NYC_SAT_Data[[#This Row],[Start Time]])</f>
        <v>6.7500000000000018</v>
      </c>
      <c r="S14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5" s="33">
        <v>3220</v>
      </c>
      <c r="U145" s="31">
        <v>0.186</v>
      </c>
      <c r="V145" s="31">
        <v>0.115</v>
      </c>
      <c r="W145" s="31">
        <v>0.29299999999999998</v>
      </c>
      <c r="X145" s="31">
        <v>0.40100000000000002</v>
      </c>
      <c r="Y145" s="31">
        <f>1 - SUM(NYC_SAT_Data[[#This Row],[Percent White]:[Percent Asian]])</f>
        <v>5.0000000000000044E-3</v>
      </c>
      <c r="Z145" s="1">
        <v>504</v>
      </c>
      <c r="AA145" s="1">
        <v>411</v>
      </c>
      <c r="AB145" s="1">
        <v>407</v>
      </c>
      <c r="AC145" s="31">
        <v>0.54</v>
      </c>
      <c r="AD145" s="23">
        <f>NYC_SAT_Data[[#This Row],[Average Score (SAT Math)]] + NYC_SAT_Data[[#This Row],[Average Score (SAT Reading)]]</f>
        <v>915</v>
      </c>
      <c r="AE145" s="24">
        <f>NYC_SAT_Data[[#This Row],[Average Score (SAT Math)]] + NYC_SAT_Data[[#This Row],[Average Score (SAT Reading)]] + NYC_SAT_Data[[#This Row],[Average Score (SAT Writing)]]</f>
        <v>1322</v>
      </c>
      <c r="AF145" s="25">
        <f>_xlfn.PERCENTRANK.INC(Z:Z, NYC_SAT_Data[[#This Row],[Average Score (SAT Math)]])</f>
        <v>0.877</v>
      </c>
      <c r="AG145" s="26">
        <f>_xlfn.PERCENTRANK.INC(AA:AA, NYC_SAT_Data[[#This Row],[Average Score (SAT Reading)]])</f>
        <v>0.48099999999999998</v>
      </c>
      <c r="AH145" s="26">
        <f>_xlfn.PERCENTRANK.INC(AD:AD, NYC_SAT_Data[[#This Row],[SAT 1600]])</f>
        <v>0.78300000000000003</v>
      </c>
      <c r="AI145" s="27">
        <f>_xlfn.XLOOKUP(10 * ROUND(NYC_SAT_Data[[#This Row],[Average Score (SAT Math)]] / 10, 0), 'SAT Section Percentiles'!$A:$A, 'SAT Section Percentiles'!$D:$D, 0)</f>
        <v>0.47</v>
      </c>
      <c r="AJ145" s="28">
        <f>_xlfn.XLOOKUP(10 * ROUND(NYC_SAT_Data[[#This Row],[Average Score (SAT Reading)]] / 10, 0), 'SAT Section Percentiles'!$A:$A, 'SAT Section Percentiles'!$B:$B, 0)</f>
        <v>0.19</v>
      </c>
      <c r="AK145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45" s="1" t="b">
        <f>IF(RANK(NYC_SAT_Data[[#This Row],[SAT 1600]], AD:AD, 0) &lt;= 50, TRUE, FALSE)</f>
        <v>0</v>
      </c>
      <c r="AM145" s="7" t="b">
        <f>IF(NYC_SAT_Data[[#This Row],[National Sample LOOKUP Total]] &gt; 0.5, TRUE, FALSE)</f>
        <v>0</v>
      </c>
      <c r="AN1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6" spans="1:40" x14ac:dyDescent="0.25">
      <c r="A146" s="21" t="s">
        <v>377</v>
      </c>
      <c r="B146" s="21" t="s">
        <v>378</v>
      </c>
      <c r="C146" s="21" t="b">
        <f>IF(ISNUMBER(SEARCH("SCIENCE", UPPER(NYC_SAT_Data[[#This Row],[School Name]]))), TRUE(), FALSE())</f>
        <v>0</v>
      </c>
      <c r="D146" s="21" t="b">
        <f>IF(ISNUMBER(SEARCH("MATH", UPPER(NYC_SAT_Data[[#This Row],[School Name]]))), TRUE(), FALSE())</f>
        <v>0</v>
      </c>
      <c r="E146" s="21" t="b">
        <f>IF(ISNUMBER(SEARCH("ART", UPPER(NYC_SAT_Data[[#This Row],[School Name]]))), TRUE(), FALSE())</f>
        <v>0</v>
      </c>
      <c r="F146" s="21" t="b">
        <f>IF(ISNUMBER(SEARCH("ACADEMY", UPPER(NYC_SAT_Data[[#This Row],[School Name]]))), TRUE(), FALSE())</f>
        <v>1</v>
      </c>
      <c r="G146" s="21" t="s">
        <v>48</v>
      </c>
      <c r="H146" s="21" t="s">
        <v>379</v>
      </c>
      <c r="I146" s="21" t="s">
        <v>380</v>
      </c>
      <c r="J146" s="21" t="s">
        <v>48</v>
      </c>
      <c r="K146" s="21" t="s">
        <v>51</v>
      </c>
      <c r="L146" s="1">
        <v>10039</v>
      </c>
      <c r="M146" s="1">
        <v>40.824309999999997</v>
      </c>
      <c r="N146" s="1">
        <v>-73.936980000000005</v>
      </c>
      <c r="O146" s="21" t="s">
        <v>381</v>
      </c>
      <c r="P146" s="22">
        <v>0.33333333333333331</v>
      </c>
      <c r="Q146" s="22">
        <v>0.625</v>
      </c>
      <c r="R146" s="36">
        <f xml:space="preserve"> 24* (NYC_SAT_Data[[#This Row],[End Time]] - NYC_SAT_Data[[#This Row],[Start Time]])</f>
        <v>7</v>
      </c>
      <c r="S14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6" s="33">
        <v>1428</v>
      </c>
      <c r="U146" s="31">
        <v>1.4E-2</v>
      </c>
      <c r="V146" s="31">
        <v>0.70399999999999996</v>
      </c>
      <c r="W146" s="31">
        <v>0.23200000000000001</v>
      </c>
      <c r="X146" s="31">
        <v>1.7000000000000001E-2</v>
      </c>
      <c r="Y146" s="31">
        <f>1 - SUM(NYC_SAT_Data[[#This Row],[Percent White]:[Percent Asian]])</f>
        <v>3.3000000000000029E-2</v>
      </c>
      <c r="Z146" s="1">
        <v>463</v>
      </c>
      <c r="AA146" s="1">
        <v>452</v>
      </c>
      <c r="AB146" s="1">
        <v>450</v>
      </c>
      <c r="AC146" s="31">
        <v>0.65100000000000002</v>
      </c>
      <c r="AD146" s="23">
        <f>NYC_SAT_Data[[#This Row],[Average Score (SAT Math)]] + NYC_SAT_Data[[#This Row],[Average Score (SAT Reading)]]</f>
        <v>915</v>
      </c>
      <c r="AE146" s="24">
        <f>NYC_SAT_Data[[#This Row],[Average Score (SAT Math)]] + NYC_SAT_Data[[#This Row],[Average Score (SAT Reading)]] + NYC_SAT_Data[[#This Row],[Average Score (SAT Writing)]]</f>
        <v>1365</v>
      </c>
      <c r="AF146" s="25">
        <f>_xlfn.PERCENTRANK.INC(Z:Z, NYC_SAT_Data[[#This Row],[Average Score (SAT Math)]])</f>
        <v>0.75900000000000001</v>
      </c>
      <c r="AG146" s="26">
        <f>_xlfn.PERCENTRANK.INC(AA:AA, NYC_SAT_Data[[#This Row],[Average Score (SAT Reading)]])</f>
        <v>0.78600000000000003</v>
      </c>
      <c r="AH146" s="26">
        <f>_xlfn.PERCENTRANK.INC(AD:AD, NYC_SAT_Data[[#This Row],[SAT 1600]])</f>
        <v>0.78300000000000003</v>
      </c>
      <c r="AI146" s="27">
        <f>_xlfn.XLOOKUP(10 * ROUND(NYC_SAT_Data[[#This Row],[Average Score (SAT Math)]] / 10, 0), 'SAT Section Percentiles'!$A:$A, 'SAT Section Percentiles'!$D:$D, 0)</f>
        <v>0.32</v>
      </c>
      <c r="AJ146" s="28">
        <f>_xlfn.XLOOKUP(10 * ROUND(NYC_SAT_Data[[#This Row],[Average Score (SAT Reading)]] / 10, 0), 'SAT Section Percentiles'!$A:$A, 'SAT Section Percentiles'!$B:$B, 0)</f>
        <v>0.31</v>
      </c>
      <c r="AK146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46" s="1" t="b">
        <f>IF(RANK(NYC_SAT_Data[[#This Row],[SAT 1600]], AD:AD, 0) &lt;= 50, TRUE, FALSE)</f>
        <v>0</v>
      </c>
      <c r="AM146" s="7" t="b">
        <f>IF(NYC_SAT_Data[[#This Row],[National Sample LOOKUP Total]] &gt; 0.5, TRUE, FALSE)</f>
        <v>0</v>
      </c>
      <c r="AN1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7" spans="1:40" x14ac:dyDescent="0.25">
      <c r="A147" s="21" t="s">
        <v>326</v>
      </c>
      <c r="B147" s="21" t="s">
        <v>327</v>
      </c>
      <c r="C147" s="21" t="b">
        <f>IF(ISNUMBER(SEARCH("SCIENCE", UPPER(NYC_SAT_Data[[#This Row],[School Name]]))), TRUE(), FALSE())</f>
        <v>0</v>
      </c>
      <c r="D147" s="21" t="b">
        <f>IF(ISNUMBER(SEARCH("MATH", UPPER(NYC_SAT_Data[[#This Row],[School Name]]))), TRUE(), FALSE())</f>
        <v>0</v>
      </c>
      <c r="E147" s="21" t="b">
        <f>IF(ISNUMBER(SEARCH("ART", UPPER(NYC_SAT_Data[[#This Row],[School Name]]))), TRUE(), FALSE())</f>
        <v>0</v>
      </c>
      <c r="F147" s="21" t="b">
        <f>IF(ISNUMBER(SEARCH("ACADEMY", UPPER(NYC_SAT_Data[[#This Row],[School Name]]))), TRUE(), FALSE())</f>
        <v>1</v>
      </c>
      <c r="G147" s="21" t="s">
        <v>48</v>
      </c>
      <c r="H147" s="21" t="s">
        <v>301</v>
      </c>
      <c r="I147" s="21" t="s">
        <v>302</v>
      </c>
      <c r="J147" s="21" t="s">
        <v>48</v>
      </c>
      <c r="K147" s="21" t="s">
        <v>51</v>
      </c>
      <c r="L147" s="1">
        <v>10026</v>
      </c>
      <c r="M147" s="1">
        <v>40.802169999999997</v>
      </c>
      <c r="N147" s="1">
        <v>-73.954009999999997</v>
      </c>
      <c r="O147" s="21" t="s">
        <v>328</v>
      </c>
      <c r="P147" s="22">
        <v>0.33333333333333331</v>
      </c>
      <c r="Q147" s="22">
        <v>0.625</v>
      </c>
      <c r="R147" s="36">
        <f xml:space="preserve"> 24* (NYC_SAT_Data[[#This Row],[End Time]] - NYC_SAT_Data[[#This Row],[Start Time]])</f>
        <v>7</v>
      </c>
      <c r="S14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7" s="33">
        <v>411</v>
      </c>
      <c r="U147" s="31">
        <v>1.9E-2</v>
      </c>
      <c r="V147" s="31">
        <v>0.67800000000000005</v>
      </c>
      <c r="W147" s="31">
        <v>0.26300000000000001</v>
      </c>
      <c r="X147" s="31">
        <v>2.1999999999999999E-2</v>
      </c>
      <c r="Y147" s="31">
        <f>1 - SUM(NYC_SAT_Data[[#This Row],[Percent White]:[Percent Asian]])</f>
        <v>1.7999999999999905E-2</v>
      </c>
      <c r="Z147" s="1">
        <v>390</v>
      </c>
      <c r="AA147" s="1">
        <v>384</v>
      </c>
      <c r="AB147" s="1">
        <v>373</v>
      </c>
      <c r="AC147" s="31">
        <v>0.63800000000000001</v>
      </c>
      <c r="AD147" s="23">
        <f>NYC_SAT_Data[[#This Row],[Average Score (SAT Math)]] + NYC_SAT_Data[[#This Row],[Average Score (SAT Reading)]]</f>
        <v>774</v>
      </c>
      <c r="AE147" s="24">
        <f>NYC_SAT_Data[[#This Row],[Average Score (SAT Math)]] + NYC_SAT_Data[[#This Row],[Average Score (SAT Reading)]] + NYC_SAT_Data[[#This Row],[Average Score (SAT Writing)]]</f>
        <v>1147</v>
      </c>
      <c r="AF147" s="25">
        <f>_xlfn.PERCENTRANK.INC(Z:Z, NYC_SAT_Data[[#This Row],[Average Score (SAT Math)]])</f>
        <v>0.28299999999999997</v>
      </c>
      <c r="AG147" s="26">
        <f>_xlfn.PERCENTRANK.INC(AA:AA, NYC_SAT_Data[[#This Row],[Average Score (SAT Reading)]])</f>
        <v>0.21299999999999999</v>
      </c>
      <c r="AH147" s="26">
        <f>_xlfn.PERCENTRANK.INC(AD:AD, NYC_SAT_Data[[#This Row],[SAT 1600]])</f>
        <v>0.248</v>
      </c>
      <c r="AI147" s="27">
        <f>_xlfn.XLOOKUP(10 * ROUND(NYC_SAT_Data[[#This Row],[Average Score (SAT Math)]] / 10, 0), 'SAT Section Percentiles'!$A:$A, 'SAT Section Percentiles'!$D:$D, 0)</f>
        <v>0.13</v>
      </c>
      <c r="AJ147" s="28">
        <f>_xlfn.XLOOKUP(10 * ROUND(NYC_SAT_Data[[#This Row],[Average Score (SAT Reading)]] / 10, 0), 'SAT Section Percentiles'!$A:$A, 'SAT Section Percentiles'!$B:$B, 0)</f>
        <v>0.11</v>
      </c>
      <c r="AK147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47" s="1" t="b">
        <f>IF(RANK(NYC_SAT_Data[[#This Row],[SAT 1600]], AD:AD, 0) &lt;= 50, TRUE, FALSE)</f>
        <v>0</v>
      </c>
      <c r="AM147" s="7" t="b">
        <f>IF(NYC_SAT_Data[[#This Row],[National Sample LOOKUP Total]] &gt; 0.5, TRUE, FALSE)</f>
        <v>0</v>
      </c>
      <c r="AN1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8" spans="1:40" x14ac:dyDescent="0.25">
      <c r="A148" s="21" t="s">
        <v>594</v>
      </c>
      <c r="B148" s="21" t="s">
        <v>595</v>
      </c>
      <c r="C148" s="21" t="b">
        <f>IF(ISNUMBER(SEARCH("SCIENCE", UPPER(NYC_SAT_Data[[#This Row],[School Name]]))), TRUE(), FALSE())</f>
        <v>0</v>
      </c>
      <c r="D148" s="21" t="b">
        <f>IF(ISNUMBER(SEARCH("MATH", UPPER(NYC_SAT_Data[[#This Row],[School Name]]))), TRUE(), FALSE())</f>
        <v>0</v>
      </c>
      <c r="E148" s="21" t="b">
        <f>IF(ISNUMBER(SEARCH("ART", UPPER(NYC_SAT_Data[[#This Row],[School Name]]))), TRUE(), FALSE())</f>
        <v>0</v>
      </c>
      <c r="F148" s="21" t="b">
        <f>IF(ISNUMBER(SEARCH("ACADEMY", UPPER(NYC_SAT_Data[[#This Row],[School Name]]))), TRUE(), FALSE())</f>
        <v>1</v>
      </c>
      <c r="G148" s="21" t="s">
        <v>431</v>
      </c>
      <c r="H148" s="21" t="s">
        <v>596</v>
      </c>
      <c r="I148" s="21" t="s">
        <v>597</v>
      </c>
      <c r="J148" s="21" t="s">
        <v>431</v>
      </c>
      <c r="K148" s="21" t="s">
        <v>51</v>
      </c>
      <c r="L148" s="1">
        <v>10456</v>
      </c>
      <c r="M148" s="1">
        <v>40.83417</v>
      </c>
      <c r="N148" s="1">
        <v>-73.904030000000006</v>
      </c>
      <c r="O148" s="21" t="s">
        <v>598</v>
      </c>
      <c r="P148" s="22">
        <v>0.35416666666666669</v>
      </c>
      <c r="Q148" s="22">
        <v>0.66666666666666663</v>
      </c>
      <c r="R148" s="36">
        <f xml:space="preserve"> 24* (NYC_SAT_Data[[#This Row],[End Time]] - NYC_SAT_Data[[#This Row],[Start Time]])</f>
        <v>7.4999999999999982</v>
      </c>
      <c r="S14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48" s="33">
        <v>427</v>
      </c>
      <c r="U148" s="31">
        <v>2.3E-2</v>
      </c>
      <c r="V148" s="31">
        <v>0.504</v>
      </c>
      <c r="W148" s="31">
        <v>0.45400000000000001</v>
      </c>
      <c r="X148" s="31">
        <v>7.0000000000000001E-3</v>
      </c>
      <c r="Y148" s="31">
        <f>1 - SUM(NYC_SAT_Data[[#This Row],[Percent White]:[Percent Asian]])</f>
        <v>1.19999999999999E-2</v>
      </c>
      <c r="Z148" s="1">
        <v>387</v>
      </c>
      <c r="AA148" s="1">
        <v>386</v>
      </c>
      <c r="AB148" s="1">
        <v>386</v>
      </c>
      <c r="AC148" s="31">
        <v>0.505</v>
      </c>
      <c r="AD148" s="23">
        <f>NYC_SAT_Data[[#This Row],[Average Score (SAT Math)]] + NYC_SAT_Data[[#This Row],[Average Score (SAT Reading)]]</f>
        <v>773</v>
      </c>
      <c r="AE148" s="24">
        <f>NYC_SAT_Data[[#This Row],[Average Score (SAT Math)]] + NYC_SAT_Data[[#This Row],[Average Score (SAT Reading)]] + NYC_SAT_Data[[#This Row],[Average Score (SAT Writing)]]</f>
        <v>1159</v>
      </c>
      <c r="AF148" s="25">
        <f>_xlfn.PERCENTRANK.INC(Z:Z, NYC_SAT_Data[[#This Row],[Average Score (SAT Math)]])</f>
        <v>0.26200000000000001</v>
      </c>
      <c r="AG148" s="26">
        <f>_xlfn.PERCENTRANK.INC(AA:AA, NYC_SAT_Data[[#This Row],[Average Score (SAT Reading)]])</f>
        <v>0.24</v>
      </c>
      <c r="AH148" s="26">
        <f>_xlfn.PERCENTRANK.INC(AD:AD, NYC_SAT_Data[[#This Row],[SAT 1600]])</f>
        <v>0.24299999999999999</v>
      </c>
      <c r="AI148" s="27">
        <f>_xlfn.XLOOKUP(10 * ROUND(NYC_SAT_Data[[#This Row],[Average Score (SAT Math)]] / 10, 0), 'SAT Section Percentiles'!$A:$A, 'SAT Section Percentiles'!$D:$D, 0)</f>
        <v>0.13</v>
      </c>
      <c r="AJ148" s="28">
        <f>_xlfn.XLOOKUP(10 * ROUND(NYC_SAT_Data[[#This Row],[Average Score (SAT Reading)]] / 10, 0), 'SAT Section Percentiles'!$A:$A, 'SAT Section Percentiles'!$B:$B, 0)</f>
        <v>0.13</v>
      </c>
      <c r="AK148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48" s="1" t="b">
        <f>IF(RANK(NYC_SAT_Data[[#This Row],[SAT 1600]], AD:AD, 0) &lt;= 50, TRUE, FALSE)</f>
        <v>0</v>
      </c>
      <c r="AM148" s="7" t="b">
        <f>IF(NYC_SAT_Data[[#This Row],[National Sample LOOKUP Total]] &gt; 0.5, TRUE, FALSE)</f>
        <v>0</v>
      </c>
      <c r="AN1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49" spans="1:40" x14ac:dyDescent="0.25">
      <c r="A149" s="21" t="s">
        <v>1387</v>
      </c>
      <c r="B149" s="21" t="s">
        <v>1388</v>
      </c>
      <c r="C149" s="21" t="b">
        <f>IF(ISNUMBER(SEARCH("SCIENCE", UPPER(NYC_SAT_Data[[#This Row],[School Name]]))), TRUE(), FALSE())</f>
        <v>0</v>
      </c>
      <c r="D149" s="21" t="b">
        <f>IF(ISNUMBER(SEARCH("MATH", UPPER(NYC_SAT_Data[[#This Row],[School Name]]))), TRUE(), FALSE())</f>
        <v>0</v>
      </c>
      <c r="E149" s="21" t="b">
        <f>IF(ISNUMBER(SEARCH("ART", UPPER(NYC_SAT_Data[[#This Row],[School Name]]))), TRUE(), FALSE())</f>
        <v>0</v>
      </c>
      <c r="F149" s="21" t="b">
        <f>IF(ISNUMBER(SEARCH("ACADEMY", UPPER(NYC_SAT_Data[[#This Row],[School Name]]))), TRUE(), FALSE())</f>
        <v>1</v>
      </c>
      <c r="G149" s="21" t="s">
        <v>1249</v>
      </c>
      <c r="H149" s="21" t="s">
        <v>1389</v>
      </c>
      <c r="I149" s="21" t="s">
        <v>1390</v>
      </c>
      <c r="J149" s="21" t="s">
        <v>1391</v>
      </c>
      <c r="K149" s="21" t="s">
        <v>51</v>
      </c>
      <c r="L149" s="1">
        <v>11691</v>
      </c>
      <c r="M149" s="1">
        <v>40.601990000000001</v>
      </c>
      <c r="N149" s="1">
        <v>-73.762829999999994</v>
      </c>
      <c r="O149" s="21" t="s">
        <v>1392</v>
      </c>
      <c r="P149" s="22">
        <v>0.32291666666666669</v>
      </c>
      <c r="Q149" s="22">
        <v>0.58680555555555558</v>
      </c>
      <c r="R149" s="36">
        <f xml:space="preserve"> 24* (NYC_SAT_Data[[#This Row],[End Time]] - NYC_SAT_Data[[#This Row],[Start Time]])</f>
        <v>6.3333333333333339</v>
      </c>
      <c r="S14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49" s="33">
        <v>409</v>
      </c>
      <c r="U149" s="31">
        <v>7.0000000000000001E-3</v>
      </c>
      <c r="V149" s="31">
        <v>0.59699999999999998</v>
      </c>
      <c r="W149" s="31">
        <v>0.379</v>
      </c>
      <c r="X149" s="31">
        <v>1.4999999999999999E-2</v>
      </c>
      <c r="Y149" s="31">
        <f>1 - SUM(NYC_SAT_Data[[#This Row],[Percent White]:[Percent Asian]])</f>
        <v>2.0000000000000018E-3</v>
      </c>
      <c r="Z149" s="1">
        <v>410</v>
      </c>
      <c r="AA149" s="1">
        <v>418</v>
      </c>
      <c r="AB149" s="1">
        <v>407</v>
      </c>
      <c r="AC149" s="31">
        <v>0.30099999999999999</v>
      </c>
      <c r="AD149" s="23">
        <f>NYC_SAT_Data[[#This Row],[Average Score (SAT Math)]] + NYC_SAT_Data[[#This Row],[Average Score (SAT Reading)]]</f>
        <v>828</v>
      </c>
      <c r="AE149" s="24">
        <f>NYC_SAT_Data[[#This Row],[Average Score (SAT Math)]] + NYC_SAT_Data[[#This Row],[Average Score (SAT Reading)]] + NYC_SAT_Data[[#This Row],[Average Score (SAT Writing)]]</f>
        <v>1235</v>
      </c>
      <c r="AF149" s="25">
        <f>_xlfn.PERCENTRANK.INC(Z:Z, NYC_SAT_Data[[#This Row],[Average Score (SAT Math)]])</f>
        <v>0.47799999999999998</v>
      </c>
      <c r="AG149" s="26">
        <f>_xlfn.PERCENTRANK.INC(AA:AA, NYC_SAT_Data[[#This Row],[Average Score (SAT Reading)]])</f>
        <v>0.54500000000000004</v>
      </c>
      <c r="AH149" s="26">
        <f>_xlfn.PERCENTRANK.INC(AD:AD, NYC_SAT_Data[[#This Row],[SAT 1600]])</f>
        <v>0.51</v>
      </c>
      <c r="AI149" s="27">
        <f>_xlfn.XLOOKUP(10 * ROUND(NYC_SAT_Data[[#This Row],[Average Score (SAT Math)]] / 10, 0), 'SAT Section Percentiles'!$A:$A, 'SAT Section Percentiles'!$D:$D, 0)</f>
        <v>0.17</v>
      </c>
      <c r="AJ149" s="28">
        <f>_xlfn.XLOOKUP(10 * ROUND(NYC_SAT_Data[[#This Row],[Average Score (SAT Reading)]] / 10, 0), 'SAT Section Percentiles'!$A:$A, 'SAT Section Percentiles'!$B:$B, 0)</f>
        <v>0.22</v>
      </c>
      <c r="AK149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149" s="1" t="b">
        <f>IF(RANK(NYC_SAT_Data[[#This Row],[SAT 1600]], AD:AD, 0) &lt;= 50, TRUE, FALSE)</f>
        <v>0</v>
      </c>
      <c r="AM149" s="7" t="b">
        <f>IF(NYC_SAT_Data[[#This Row],[National Sample LOOKUP Total]] &gt; 0.5, TRUE, FALSE)</f>
        <v>0</v>
      </c>
      <c r="AN1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0" spans="1:40" x14ac:dyDescent="0.25">
      <c r="A150" s="21" t="s">
        <v>1241</v>
      </c>
      <c r="B150" s="21" t="s">
        <v>1242</v>
      </c>
      <c r="C150" s="21" t="b">
        <f>IF(ISNUMBER(SEARCH("SCIENCE", UPPER(NYC_SAT_Data[[#This Row],[School Name]]))), TRUE(), FALSE())</f>
        <v>0</v>
      </c>
      <c r="D150" s="21" t="b">
        <f>IF(ISNUMBER(SEARCH("MATH", UPPER(NYC_SAT_Data[[#This Row],[School Name]]))), TRUE(), FALSE())</f>
        <v>0</v>
      </c>
      <c r="E150" s="21" t="b">
        <f>IF(ISNUMBER(SEARCH("ART", UPPER(NYC_SAT_Data[[#This Row],[School Name]]))), TRUE(), FALSE())</f>
        <v>0</v>
      </c>
      <c r="F150" s="21" t="b">
        <f>IF(ISNUMBER(SEARCH("ACADEMY", UPPER(NYC_SAT_Data[[#This Row],[School Name]]))), TRUE(), FALSE())</f>
        <v>1</v>
      </c>
      <c r="G150" s="21" t="s">
        <v>822</v>
      </c>
      <c r="H150" s="21" t="s">
        <v>1243</v>
      </c>
      <c r="I150" s="21" t="s">
        <v>1244</v>
      </c>
      <c r="J150" s="21" t="s">
        <v>822</v>
      </c>
      <c r="K150" s="21" t="s">
        <v>51</v>
      </c>
      <c r="L150" s="1">
        <v>11212</v>
      </c>
      <c r="M150" s="1">
        <v>40.66581</v>
      </c>
      <c r="N150" s="1">
        <v>-73.911699999999996</v>
      </c>
      <c r="O150" s="21" t="s">
        <v>1245</v>
      </c>
      <c r="P150" s="22">
        <v>0.37986111111111109</v>
      </c>
      <c r="Q150" s="22">
        <v>0.64375000000000004</v>
      </c>
      <c r="R150" s="36">
        <f xml:space="preserve"> 24* (NYC_SAT_Data[[#This Row],[End Time]] - NYC_SAT_Data[[#This Row],[Start Time]])</f>
        <v>6.3333333333333348</v>
      </c>
      <c r="S15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50" s="33">
        <v>319</v>
      </c>
      <c r="U150" s="31">
        <v>3.0000000000000001E-3</v>
      </c>
      <c r="V150" s="31">
        <v>0.88100000000000001</v>
      </c>
      <c r="W150" s="31">
        <v>0.113</v>
      </c>
      <c r="X150" s="31">
        <v>0</v>
      </c>
      <c r="Y150" s="31">
        <f>1 - SUM(NYC_SAT_Data[[#This Row],[Percent White]:[Percent Asian]])</f>
        <v>3.0000000000000027E-3</v>
      </c>
      <c r="Z150" s="1">
        <v>400</v>
      </c>
      <c r="AA150" s="1">
        <v>407</v>
      </c>
      <c r="AB150" s="1">
        <v>394</v>
      </c>
      <c r="AC150" s="31">
        <v>0.65400000000000003</v>
      </c>
      <c r="AD150" s="23">
        <f>NYC_SAT_Data[[#This Row],[Average Score (SAT Math)]] + NYC_SAT_Data[[#This Row],[Average Score (SAT Reading)]]</f>
        <v>807</v>
      </c>
      <c r="AE150" s="24">
        <f>NYC_SAT_Data[[#This Row],[Average Score (SAT Math)]] + NYC_SAT_Data[[#This Row],[Average Score (SAT Reading)]] + NYC_SAT_Data[[#This Row],[Average Score (SAT Writing)]]</f>
        <v>1201</v>
      </c>
      <c r="AF150" s="25">
        <f>_xlfn.PERCENTRANK.INC(Z:Z, NYC_SAT_Data[[#This Row],[Average Score (SAT Math)]])</f>
        <v>0.40300000000000002</v>
      </c>
      <c r="AG150" s="26">
        <f>_xlfn.PERCENTRANK.INC(AA:AA, NYC_SAT_Data[[#This Row],[Average Score (SAT Reading)]])</f>
        <v>0.433</v>
      </c>
      <c r="AH150" s="26">
        <f>_xlfn.PERCENTRANK.INC(AD:AD, NYC_SAT_Data[[#This Row],[SAT 1600]])</f>
        <v>0.42499999999999999</v>
      </c>
      <c r="AI150" s="27">
        <f>_xlfn.XLOOKUP(10 * ROUND(NYC_SAT_Data[[#This Row],[Average Score (SAT Math)]] / 10, 0), 'SAT Section Percentiles'!$A:$A, 'SAT Section Percentiles'!$D:$D, 0)</f>
        <v>0.15</v>
      </c>
      <c r="AJ150" s="28">
        <f>_xlfn.XLOOKUP(10 * ROUND(NYC_SAT_Data[[#This Row],[Average Score (SAT Reading)]] / 10, 0), 'SAT Section Percentiles'!$A:$A, 'SAT Section Percentiles'!$B:$B, 0)</f>
        <v>0.19</v>
      </c>
      <c r="AK150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50" s="1" t="b">
        <f>IF(RANK(NYC_SAT_Data[[#This Row],[SAT 1600]], AD:AD, 0) &lt;= 50, TRUE, FALSE)</f>
        <v>0</v>
      </c>
      <c r="AM150" s="7" t="b">
        <f>IF(NYC_SAT_Data[[#This Row],[National Sample LOOKUP Total]] &gt; 0.5, TRUE, FALSE)</f>
        <v>0</v>
      </c>
      <c r="AN1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1" spans="1:40" x14ac:dyDescent="0.25">
      <c r="A151" s="21" t="s">
        <v>1592</v>
      </c>
      <c r="B151" s="21" t="s">
        <v>1593</v>
      </c>
      <c r="C151" s="21" t="b">
        <f>IF(ISNUMBER(SEARCH("SCIENCE", UPPER(NYC_SAT_Data[[#This Row],[School Name]]))), TRUE(), FALSE())</f>
        <v>0</v>
      </c>
      <c r="D151" s="21" t="b">
        <f>IF(ISNUMBER(SEARCH("MATH", UPPER(NYC_SAT_Data[[#This Row],[School Name]]))), TRUE(), FALSE())</f>
        <v>0</v>
      </c>
      <c r="E151" s="21" t="b">
        <f>IF(ISNUMBER(SEARCH("ART", UPPER(NYC_SAT_Data[[#This Row],[School Name]]))), TRUE(), FALSE())</f>
        <v>0</v>
      </c>
      <c r="F151" s="21" t="b">
        <f>IF(ISNUMBER(SEARCH("ACADEMY", UPPER(NYC_SAT_Data[[#This Row],[School Name]]))), TRUE(), FALSE())</f>
        <v>0</v>
      </c>
      <c r="G151" s="21" t="s">
        <v>1588</v>
      </c>
      <c r="H151" s="21" t="s">
        <v>1589</v>
      </c>
      <c r="I151" s="21" t="s">
        <v>1590</v>
      </c>
      <c r="J151" s="21" t="s">
        <v>1588</v>
      </c>
      <c r="K151" s="21" t="s">
        <v>51</v>
      </c>
      <c r="L151" s="1">
        <v>10314</v>
      </c>
      <c r="M151" s="1">
        <v>40.58202</v>
      </c>
      <c r="N151" s="1">
        <v>-74.157849999999996</v>
      </c>
      <c r="O151" s="21" t="s">
        <v>1594</v>
      </c>
      <c r="P151" s="22">
        <v>0.33333333333333331</v>
      </c>
      <c r="Q151" s="22">
        <v>0.59722222222222221</v>
      </c>
      <c r="R151" s="36">
        <f xml:space="preserve"> 24* (NYC_SAT_Data[[#This Row],[End Time]] - NYC_SAT_Data[[#This Row],[Start Time]])</f>
        <v>6.3333333333333339</v>
      </c>
      <c r="S15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51" s="33">
        <v>479</v>
      </c>
      <c r="U151" s="31">
        <v>0.61599999999999999</v>
      </c>
      <c r="V151" s="31">
        <v>0.13800000000000001</v>
      </c>
      <c r="W151" s="31">
        <v>0.19</v>
      </c>
      <c r="X151" s="31">
        <v>3.3000000000000002E-2</v>
      </c>
      <c r="Y151" s="31">
        <f>1 - SUM(NYC_SAT_Data[[#This Row],[Percent White]:[Percent Asian]])</f>
        <v>2.300000000000002E-2</v>
      </c>
      <c r="Z151" s="1">
        <v>442</v>
      </c>
      <c r="AA151" s="1">
        <v>458</v>
      </c>
      <c r="AB151" s="1">
        <v>454</v>
      </c>
      <c r="AC151" s="31">
        <v>0.55800000000000005</v>
      </c>
      <c r="AD151" s="23">
        <f>NYC_SAT_Data[[#This Row],[Average Score (SAT Math)]] + NYC_SAT_Data[[#This Row],[Average Score (SAT Reading)]]</f>
        <v>900</v>
      </c>
      <c r="AE151" s="24">
        <f>NYC_SAT_Data[[#This Row],[Average Score (SAT Math)]] + NYC_SAT_Data[[#This Row],[Average Score (SAT Reading)]] + NYC_SAT_Data[[#This Row],[Average Score (SAT Writing)]]</f>
        <v>1354</v>
      </c>
      <c r="AF151" s="25">
        <f>_xlfn.PERCENTRANK.INC(Z:Z, NYC_SAT_Data[[#This Row],[Average Score (SAT Math)]])</f>
        <v>0.67600000000000005</v>
      </c>
      <c r="AG151" s="26">
        <f>_xlfn.PERCENTRANK.INC(AA:AA, NYC_SAT_Data[[#This Row],[Average Score (SAT Reading)]])</f>
        <v>0.81200000000000006</v>
      </c>
      <c r="AH151" s="26">
        <f>_xlfn.PERCENTRANK.INC(AD:AD, NYC_SAT_Data[[#This Row],[SAT 1600]])</f>
        <v>0.748</v>
      </c>
      <c r="AI151" s="27">
        <f>_xlfn.XLOOKUP(10 * ROUND(NYC_SAT_Data[[#This Row],[Average Score (SAT Math)]] / 10, 0), 'SAT Section Percentiles'!$A:$A, 'SAT Section Percentiles'!$D:$D, 0)</f>
        <v>0.25</v>
      </c>
      <c r="AJ151" s="28">
        <f>_xlfn.XLOOKUP(10 * ROUND(NYC_SAT_Data[[#This Row],[Average Score (SAT Reading)]] / 10, 0), 'SAT Section Percentiles'!$A:$A, 'SAT Section Percentiles'!$B:$B, 0)</f>
        <v>0.34</v>
      </c>
      <c r="AK151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151" s="1" t="b">
        <f>IF(RANK(NYC_SAT_Data[[#This Row],[SAT 1600]], AD:AD, 0) &lt;= 50, TRUE, FALSE)</f>
        <v>0</v>
      </c>
      <c r="AM151" s="7" t="b">
        <f>IF(NYC_SAT_Data[[#This Row],[National Sample LOOKUP Total]] &gt; 0.5, TRUE, FALSE)</f>
        <v>0</v>
      </c>
      <c r="AN1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2" spans="1:40" x14ac:dyDescent="0.25">
      <c r="A152" s="21" t="s">
        <v>1522</v>
      </c>
      <c r="B152" s="21" t="s">
        <v>1523</v>
      </c>
      <c r="C152" s="21" t="b">
        <f>IF(ISNUMBER(SEARCH("SCIENCE", UPPER(NYC_SAT_Data[[#This Row],[School Name]]))), TRUE(), FALSE())</f>
        <v>1</v>
      </c>
      <c r="D152" s="21" t="b">
        <f>IF(ISNUMBER(SEARCH("MATH", UPPER(NYC_SAT_Data[[#This Row],[School Name]]))), TRUE(), FALSE())</f>
        <v>0</v>
      </c>
      <c r="E152" s="21" t="b">
        <f>IF(ISNUMBER(SEARCH("ART", UPPER(NYC_SAT_Data[[#This Row],[School Name]]))), TRUE(), FALSE())</f>
        <v>0</v>
      </c>
      <c r="F152" s="21" t="b">
        <f>IF(ISNUMBER(SEARCH("ACADEMY", UPPER(NYC_SAT_Data[[#This Row],[School Name]]))), TRUE(), FALSE())</f>
        <v>0</v>
      </c>
      <c r="G152" s="21" t="s">
        <v>1249</v>
      </c>
      <c r="H152" s="21" t="s">
        <v>1509</v>
      </c>
      <c r="I152" s="21" t="s">
        <v>1510</v>
      </c>
      <c r="J152" s="21" t="s">
        <v>1511</v>
      </c>
      <c r="K152" s="21" t="s">
        <v>51</v>
      </c>
      <c r="L152" s="1">
        <v>11413</v>
      </c>
      <c r="M152" s="1">
        <v>40.668230000000001</v>
      </c>
      <c r="N152" s="1">
        <v>-73.756839999999997</v>
      </c>
      <c r="O152" s="21" t="s">
        <v>1524</v>
      </c>
      <c r="P152" s="22">
        <v>0.33333333333333331</v>
      </c>
      <c r="Q152" s="22">
        <v>0.63541666666666663</v>
      </c>
      <c r="R152" s="36">
        <f xml:space="preserve"> 24* (NYC_SAT_Data[[#This Row],[End Time]] - NYC_SAT_Data[[#This Row],[Start Time]])</f>
        <v>7.25</v>
      </c>
      <c r="S15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52" s="33">
        <v>509</v>
      </c>
      <c r="U152" s="31">
        <v>1.7999999999999999E-2</v>
      </c>
      <c r="V152" s="31">
        <v>0.75600000000000001</v>
      </c>
      <c r="W152" s="31">
        <v>0.114</v>
      </c>
      <c r="X152" s="31">
        <v>9.4E-2</v>
      </c>
      <c r="Y152" s="31">
        <f>1 - SUM(NYC_SAT_Data[[#This Row],[Percent White]:[Percent Asian]])</f>
        <v>1.8000000000000016E-2</v>
      </c>
      <c r="Z152" s="1">
        <v>439</v>
      </c>
      <c r="AA152" s="1">
        <v>428</v>
      </c>
      <c r="AB152" s="1">
        <v>419</v>
      </c>
      <c r="AC152" s="31">
        <v>0.63500000000000001</v>
      </c>
      <c r="AD152" s="23">
        <f>NYC_SAT_Data[[#This Row],[Average Score (SAT Math)]] + NYC_SAT_Data[[#This Row],[Average Score (SAT Reading)]]</f>
        <v>867</v>
      </c>
      <c r="AE152" s="24">
        <f>NYC_SAT_Data[[#This Row],[Average Score (SAT Math)]] + NYC_SAT_Data[[#This Row],[Average Score (SAT Reading)]] + NYC_SAT_Data[[#This Row],[Average Score (SAT Writing)]]</f>
        <v>1286</v>
      </c>
      <c r="AF152" s="25">
        <f>_xlfn.PERCENTRANK.INC(Z:Z, NYC_SAT_Data[[#This Row],[Average Score (SAT Math)]])</f>
        <v>0.66500000000000004</v>
      </c>
      <c r="AG152" s="26">
        <f>_xlfn.PERCENTRANK.INC(AA:AA, NYC_SAT_Data[[#This Row],[Average Score (SAT Reading)]])</f>
        <v>0.64700000000000002</v>
      </c>
      <c r="AH152" s="26">
        <f>_xlfn.PERCENTRANK.INC(AD:AD, NYC_SAT_Data[[#This Row],[SAT 1600]])</f>
        <v>0.67600000000000005</v>
      </c>
      <c r="AI152" s="27">
        <f>_xlfn.XLOOKUP(10 * ROUND(NYC_SAT_Data[[#This Row],[Average Score (SAT Math)]] / 10, 0), 'SAT Section Percentiles'!$A:$A, 'SAT Section Percentiles'!$D:$D, 0)</f>
        <v>0.25</v>
      </c>
      <c r="AJ152" s="28">
        <f>_xlfn.XLOOKUP(10 * ROUND(NYC_SAT_Data[[#This Row],[Average Score (SAT Reading)]] / 10, 0), 'SAT Section Percentiles'!$A:$A, 'SAT Section Percentiles'!$B:$B, 0)</f>
        <v>0.24</v>
      </c>
      <c r="AK152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152" s="1" t="b">
        <f>IF(RANK(NYC_SAT_Data[[#This Row],[SAT 1600]], AD:AD, 0) &lt;= 50, TRUE, FALSE)</f>
        <v>0</v>
      </c>
      <c r="AM152" s="7" t="b">
        <f>IF(NYC_SAT_Data[[#This Row],[National Sample LOOKUP Total]] &gt; 0.5, TRUE, FALSE)</f>
        <v>0</v>
      </c>
      <c r="AN1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3" spans="1:40" x14ac:dyDescent="0.25">
      <c r="A153" s="21" t="s">
        <v>865</v>
      </c>
      <c r="B153" s="21" t="s">
        <v>866</v>
      </c>
      <c r="C153" s="21" t="b">
        <f>IF(ISNUMBER(SEARCH("SCIENCE", UPPER(NYC_SAT_Data[[#This Row],[School Name]]))), TRUE(), FALSE())</f>
        <v>0</v>
      </c>
      <c r="D153" s="21" t="b">
        <f>IF(ISNUMBER(SEARCH("MATH", UPPER(NYC_SAT_Data[[#This Row],[School Name]]))), TRUE(), FALSE())</f>
        <v>0</v>
      </c>
      <c r="E153" s="21" t="b">
        <f>IF(ISNUMBER(SEARCH("ART", UPPER(NYC_SAT_Data[[#This Row],[School Name]]))), TRUE(), FALSE())</f>
        <v>0</v>
      </c>
      <c r="F153" s="21" t="b">
        <f>IF(ISNUMBER(SEARCH("ACADEMY", UPPER(NYC_SAT_Data[[#This Row],[School Name]]))), TRUE(), FALSE())</f>
        <v>0</v>
      </c>
      <c r="G153" s="21" t="s">
        <v>822</v>
      </c>
      <c r="H153" s="21" t="s">
        <v>867</v>
      </c>
      <c r="I153" s="21" t="s">
        <v>868</v>
      </c>
      <c r="J153" s="21" t="s">
        <v>822</v>
      </c>
      <c r="K153" s="21" t="s">
        <v>51</v>
      </c>
      <c r="L153" s="1">
        <v>11201</v>
      </c>
      <c r="M153" s="1">
        <v>40.694940000000003</v>
      </c>
      <c r="N153" s="1">
        <v>-73.986040000000003</v>
      </c>
      <c r="O153" s="21" t="s">
        <v>869</v>
      </c>
      <c r="P153" s="22">
        <v>0.35416666666666669</v>
      </c>
      <c r="Q153" s="22">
        <v>0.64583333333333337</v>
      </c>
      <c r="R153" s="36">
        <f xml:space="preserve"> 24* (NYC_SAT_Data[[#This Row],[End Time]] - NYC_SAT_Data[[#This Row],[Start Time]])</f>
        <v>7</v>
      </c>
      <c r="S15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3" s="33">
        <v>634</v>
      </c>
      <c r="U153" s="31">
        <v>2.1000000000000001E-2</v>
      </c>
      <c r="V153" s="31">
        <v>0.74399999999999999</v>
      </c>
      <c r="W153" s="31">
        <v>0.19700000000000001</v>
      </c>
      <c r="X153" s="31">
        <v>2.5000000000000001E-2</v>
      </c>
      <c r="Y153" s="31">
        <f>1 - SUM(NYC_SAT_Data[[#This Row],[Percent White]:[Percent Asian]])</f>
        <v>1.3000000000000012E-2</v>
      </c>
      <c r="Z153" s="1">
        <v>394</v>
      </c>
      <c r="AA153" s="1">
        <v>422</v>
      </c>
      <c r="AB153" s="1">
        <v>400</v>
      </c>
      <c r="AC153" s="31">
        <v>0.45300000000000001</v>
      </c>
      <c r="AD153" s="23">
        <f>NYC_SAT_Data[[#This Row],[Average Score (SAT Math)]] + NYC_SAT_Data[[#This Row],[Average Score (SAT Reading)]]</f>
        <v>816</v>
      </c>
      <c r="AE153" s="24">
        <f>NYC_SAT_Data[[#This Row],[Average Score (SAT Math)]] + NYC_SAT_Data[[#This Row],[Average Score (SAT Reading)]] + NYC_SAT_Data[[#This Row],[Average Score (SAT Writing)]]</f>
        <v>1216</v>
      </c>
      <c r="AF153" s="25">
        <f>_xlfn.PERCENTRANK.INC(Z:Z, NYC_SAT_Data[[#This Row],[Average Score (SAT Math)]])</f>
        <v>0.33400000000000002</v>
      </c>
      <c r="AG153" s="26">
        <f>_xlfn.PERCENTRANK.INC(AA:AA, NYC_SAT_Data[[#This Row],[Average Score (SAT Reading)]])</f>
        <v>0.58799999999999997</v>
      </c>
      <c r="AH153" s="26">
        <f>_xlfn.PERCENTRANK.INC(AD:AD, NYC_SAT_Data[[#This Row],[SAT 1600]])</f>
        <v>0.46700000000000003</v>
      </c>
      <c r="AI153" s="27">
        <f>_xlfn.XLOOKUP(10 * ROUND(NYC_SAT_Data[[#This Row],[Average Score (SAT Math)]] / 10, 0), 'SAT Section Percentiles'!$A:$A, 'SAT Section Percentiles'!$D:$D, 0)</f>
        <v>0.13</v>
      </c>
      <c r="AJ153" s="28">
        <f>_xlfn.XLOOKUP(10 * ROUND(NYC_SAT_Data[[#This Row],[Average Score (SAT Reading)]] / 10, 0), 'SAT Section Percentiles'!$A:$A, 'SAT Section Percentiles'!$B:$B, 0)</f>
        <v>0.22</v>
      </c>
      <c r="AK153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153" s="1" t="b">
        <f>IF(RANK(NYC_SAT_Data[[#This Row],[SAT 1600]], AD:AD, 0) &lt;= 50, TRUE, FALSE)</f>
        <v>0</v>
      </c>
      <c r="AM153" s="7" t="b">
        <f>IF(NYC_SAT_Data[[#This Row],[National Sample LOOKUP Total]] &gt; 0.5, TRUE, FALSE)</f>
        <v>0</v>
      </c>
      <c r="AN1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4" spans="1:40" x14ac:dyDescent="0.25">
      <c r="A154" s="21" t="s">
        <v>296</v>
      </c>
      <c r="B154" s="21" t="s">
        <v>297</v>
      </c>
      <c r="C154" s="21" t="b">
        <f>IF(ISNUMBER(SEARCH("SCIENCE", UPPER(NYC_SAT_Data[[#This Row],[School Name]]))), TRUE(), FALSE())</f>
        <v>0</v>
      </c>
      <c r="D154" s="21" t="b">
        <f>IF(ISNUMBER(SEARCH("MATH", UPPER(NYC_SAT_Data[[#This Row],[School Name]]))), TRUE(), FALSE())</f>
        <v>0</v>
      </c>
      <c r="E154" s="21" t="b">
        <f>IF(ISNUMBER(SEARCH("ART", UPPER(NYC_SAT_Data[[#This Row],[School Name]]))), TRUE(), FALSE())</f>
        <v>0</v>
      </c>
      <c r="F154" s="21" t="b">
        <f>IF(ISNUMBER(SEARCH("ACADEMY", UPPER(NYC_SAT_Data[[#This Row],[School Name]]))), TRUE(), FALSE())</f>
        <v>0</v>
      </c>
      <c r="G154" s="21" t="s">
        <v>48</v>
      </c>
      <c r="H154" s="21" t="s">
        <v>293</v>
      </c>
      <c r="I154" s="21" t="s">
        <v>294</v>
      </c>
      <c r="J154" s="21" t="s">
        <v>48</v>
      </c>
      <c r="K154" s="21" t="s">
        <v>51</v>
      </c>
      <c r="L154" s="1">
        <v>10024</v>
      </c>
      <c r="M154" s="1">
        <v>40.785739999999997</v>
      </c>
      <c r="N154" s="1">
        <v>-73.974419999999995</v>
      </c>
      <c r="O154" s="21" t="s">
        <v>298</v>
      </c>
      <c r="P154" s="22">
        <v>0.35416666666666669</v>
      </c>
      <c r="Q154" s="22">
        <v>0.64583333333333337</v>
      </c>
      <c r="R154" s="36">
        <f xml:space="preserve"> 24* (NYC_SAT_Data[[#This Row],[End Time]] - NYC_SAT_Data[[#This Row],[Start Time]])</f>
        <v>7</v>
      </c>
      <c r="S15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4" s="33">
        <v>496</v>
      </c>
      <c r="U154" s="31">
        <v>5.3999999999999999E-2</v>
      </c>
      <c r="V154" s="31">
        <v>0.25</v>
      </c>
      <c r="W154" s="31">
        <v>0.66300000000000003</v>
      </c>
      <c r="X154" s="31">
        <v>2.4E-2</v>
      </c>
      <c r="Y154" s="31">
        <f>1 - SUM(NYC_SAT_Data[[#This Row],[Percent White]:[Percent Asian]])</f>
        <v>8.999999999999897E-3</v>
      </c>
      <c r="Z154" s="1">
        <v>406</v>
      </c>
      <c r="AA154" s="1">
        <v>407</v>
      </c>
      <c r="AB154" s="1">
        <v>413</v>
      </c>
      <c r="AC154" s="31">
        <v>0.59399999999999997</v>
      </c>
      <c r="AD154" s="23">
        <f>NYC_SAT_Data[[#This Row],[Average Score (SAT Math)]] + NYC_SAT_Data[[#This Row],[Average Score (SAT Reading)]]</f>
        <v>813</v>
      </c>
      <c r="AE154" s="24">
        <f>NYC_SAT_Data[[#This Row],[Average Score (SAT Math)]] + NYC_SAT_Data[[#This Row],[Average Score (SAT Reading)]] + NYC_SAT_Data[[#This Row],[Average Score (SAT Writing)]]</f>
        <v>1226</v>
      </c>
      <c r="AF154" s="25">
        <f>_xlfn.PERCENTRANK.INC(Z:Z, NYC_SAT_Data[[#This Row],[Average Score (SAT Math)]])</f>
        <v>0.44600000000000001</v>
      </c>
      <c r="AG154" s="26">
        <f>_xlfn.PERCENTRANK.INC(AA:AA, NYC_SAT_Data[[#This Row],[Average Score (SAT Reading)]])</f>
        <v>0.433</v>
      </c>
      <c r="AH154" s="26">
        <f>_xlfn.PERCENTRANK.INC(AD:AD, NYC_SAT_Data[[#This Row],[SAT 1600]])</f>
        <v>0.46200000000000002</v>
      </c>
      <c r="AI154" s="27">
        <f>_xlfn.XLOOKUP(10 * ROUND(NYC_SAT_Data[[#This Row],[Average Score (SAT Math)]] / 10, 0), 'SAT Section Percentiles'!$A:$A, 'SAT Section Percentiles'!$D:$D, 0)</f>
        <v>0.17</v>
      </c>
      <c r="AJ154" s="28">
        <f>_xlfn.XLOOKUP(10 * ROUND(NYC_SAT_Data[[#This Row],[Average Score (SAT Reading)]] / 10, 0), 'SAT Section Percentiles'!$A:$A, 'SAT Section Percentiles'!$B:$B, 0)</f>
        <v>0.19</v>
      </c>
      <c r="AK154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54" s="1" t="b">
        <f>IF(RANK(NYC_SAT_Data[[#This Row],[SAT 1600]], AD:AD, 0) &lt;= 50, TRUE, FALSE)</f>
        <v>0</v>
      </c>
      <c r="AM154" s="7" t="b">
        <f>IF(NYC_SAT_Data[[#This Row],[National Sample LOOKUP Total]] &gt; 0.5, TRUE, FALSE)</f>
        <v>0</v>
      </c>
      <c r="AN1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5" spans="1:40" x14ac:dyDescent="0.25">
      <c r="A155" s="21" t="s">
        <v>980</v>
      </c>
      <c r="B155" s="21" t="s">
        <v>981</v>
      </c>
      <c r="C155" s="21" t="b">
        <f>IF(ISNUMBER(SEARCH("SCIENCE", UPPER(NYC_SAT_Data[[#This Row],[School Name]]))), TRUE(), FALSE())</f>
        <v>0</v>
      </c>
      <c r="D155" s="21" t="b">
        <f>IF(ISNUMBER(SEARCH("MATH", UPPER(NYC_SAT_Data[[#This Row],[School Name]]))), TRUE(), FALSE())</f>
        <v>0</v>
      </c>
      <c r="E155" s="21" t="b">
        <f>IF(ISNUMBER(SEARCH("ART", UPPER(NYC_SAT_Data[[#This Row],[School Name]]))), TRUE(), FALSE())</f>
        <v>1</v>
      </c>
      <c r="F155" s="21" t="b">
        <f>IF(ISNUMBER(SEARCH("ACADEMY", UPPER(NYC_SAT_Data[[#This Row],[School Name]]))), TRUE(), FALSE())</f>
        <v>1</v>
      </c>
      <c r="G155" s="21" t="s">
        <v>822</v>
      </c>
      <c r="H155" s="21" t="s">
        <v>982</v>
      </c>
      <c r="I155" s="21" t="s">
        <v>983</v>
      </c>
      <c r="J155" s="21" t="s">
        <v>822</v>
      </c>
      <c r="K155" s="21" t="s">
        <v>51</v>
      </c>
      <c r="L155" s="1">
        <v>11233</v>
      </c>
      <c r="M155" s="1">
        <v>40.680459999999997</v>
      </c>
      <c r="N155" s="1">
        <v>-73.922200000000004</v>
      </c>
      <c r="O155" s="21" t="s">
        <v>984</v>
      </c>
      <c r="P155" s="22">
        <v>0.36458333333333331</v>
      </c>
      <c r="Q155" s="22">
        <v>0.63541666666666663</v>
      </c>
      <c r="R155" s="36">
        <f xml:space="preserve"> 24* (NYC_SAT_Data[[#This Row],[End Time]] - NYC_SAT_Data[[#This Row],[Start Time]])</f>
        <v>6.5</v>
      </c>
      <c r="S15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55" s="33">
        <v>226</v>
      </c>
      <c r="U155" s="31">
        <v>1.2999999999999999E-2</v>
      </c>
      <c r="V155" s="31">
        <v>0.81899999999999995</v>
      </c>
      <c r="W155" s="31">
        <v>0.14599999999999999</v>
      </c>
      <c r="X155" s="31">
        <v>8.9999999999999993E-3</v>
      </c>
      <c r="Y155" s="31">
        <f>1 - SUM(NYC_SAT_Data[[#This Row],[Percent White]:[Percent Asian]])</f>
        <v>1.3000000000000012E-2</v>
      </c>
      <c r="Z155" s="1">
        <v>377</v>
      </c>
      <c r="AA155" s="1">
        <v>396</v>
      </c>
      <c r="AB155" s="1">
        <v>386</v>
      </c>
      <c r="AC155" s="31">
        <v>0.50700000000000001</v>
      </c>
      <c r="AD155" s="23">
        <f>NYC_SAT_Data[[#This Row],[Average Score (SAT Math)]] + NYC_SAT_Data[[#This Row],[Average Score (SAT Reading)]]</f>
        <v>773</v>
      </c>
      <c r="AE155" s="24">
        <f>NYC_SAT_Data[[#This Row],[Average Score (SAT Math)]] + NYC_SAT_Data[[#This Row],[Average Score (SAT Reading)]] + NYC_SAT_Data[[#This Row],[Average Score (SAT Writing)]]</f>
        <v>1159</v>
      </c>
      <c r="AF155" s="25">
        <f>_xlfn.PERCENTRANK.INC(Z:Z, NYC_SAT_Data[[#This Row],[Average Score (SAT Math)]])</f>
        <v>0.14699999999999999</v>
      </c>
      <c r="AG155" s="26">
        <f>_xlfn.PERCENTRANK.INC(AA:AA, NYC_SAT_Data[[#This Row],[Average Score (SAT Reading)]])</f>
        <v>0.32800000000000001</v>
      </c>
      <c r="AH155" s="26">
        <f>_xlfn.PERCENTRANK.INC(AD:AD, NYC_SAT_Data[[#This Row],[SAT 1600]])</f>
        <v>0.24299999999999999</v>
      </c>
      <c r="AI155" s="27">
        <f>_xlfn.XLOOKUP(10 * ROUND(NYC_SAT_Data[[#This Row],[Average Score (SAT Math)]] / 10, 0), 'SAT Section Percentiles'!$A:$A, 'SAT Section Percentiles'!$D:$D, 0)</f>
        <v>0.1</v>
      </c>
      <c r="AJ155" s="28">
        <f>_xlfn.XLOOKUP(10 * ROUND(NYC_SAT_Data[[#This Row],[Average Score (SAT Reading)]] / 10, 0), 'SAT Section Percentiles'!$A:$A, 'SAT Section Percentiles'!$B:$B, 0)</f>
        <v>0.16</v>
      </c>
      <c r="AK155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55" s="1" t="b">
        <f>IF(RANK(NYC_SAT_Data[[#This Row],[SAT 1600]], AD:AD, 0) &lt;= 50, TRUE, FALSE)</f>
        <v>0</v>
      </c>
      <c r="AM155" s="7" t="b">
        <f>IF(NYC_SAT_Data[[#This Row],[National Sample LOOKUP Total]] &gt; 0.5, TRUE, FALSE)</f>
        <v>0</v>
      </c>
      <c r="AN1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6" spans="1:40" x14ac:dyDescent="0.25">
      <c r="A156" s="21" t="s">
        <v>117</v>
      </c>
      <c r="B156" s="21" t="s">
        <v>118</v>
      </c>
      <c r="C156" s="21" t="b">
        <f>IF(ISNUMBER(SEARCH("SCIENCE", UPPER(NYC_SAT_Data[[#This Row],[School Name]]))), TRUE(), FALSE())</f>
        <v>0</v>
      </c>
      <c r="D156" s="21" t="b">
        <f>IF(ISNUMBER(SEARCH("MATH", UPPER(NYC_SAT_Data[[#This Row],[School Name]]))), TRUE(), FALSE())</f>
        <v>0</v>
      </c>
      <c r="E156" s="21" t="b">
        <f>IF(ISNUMBER(SEARCH("ART", UPPER(NYC_SAT_Data[[#This Row],[School Name]]))), TRUE(), FALSE())</f>
        <v>1</v>
      </c>
      <c r="F156" s="21" t="b">
        <f>IF(ISNUMBER(SEARCH("ACADEMY", UPPER(NYC_SAT_Data[[#This Row],[School Name]]))), TRUE(), FALSE())</f>
        <v>0</v>
      </c>
      <c r="G156" s="21" t="s">
        <v>48</v>
      </c>
      <c r="H156" s="21" t="s">
        <v>119</v>
      </c>
      <c r="I156" s="21" t="s">
        <v>120</v>
      </c>
      <c r="J156" s="21" t="s">
        <v>48</v>
      </c>
      <c r="K156" s="21" t="s">
        <v>51</v>
      </c>
      <c r="L156" s="1">
        <v>10003</v>
      </c>
      <c r="M156" s="1">
        <v>40.735520000000001</v>
      </c>
      <c r="N156" s="1">
        <v>-73.9876</v>
      </c>
      <c r="O156" s="21" t="s">
        <v>121</v>
      </c>
      <c r="P156" s="22">
        <v>0.34375</v>
      </c>
      <c r="Q156" s="22">
        <v>0.64583333333333337</v>
      </c>
      <c r="R156" s="36">
        <f xml:space="preserve"> 24* (NYC_SAT_Data[[#This Row],[End Time]] - NYC_SAT_Data[[#This Row],[Start Time]])</f>
        <v>7.2500000000000009</v>
      </c>
      <c r="S15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56" s="33">
        <v>530</v>
      </c>
      <c r="U156" s="31">
        <v>5.8000000000000003E-2</v>
      </c>
      <c r="V156" s="31">
        <v>0.42499999999999999</v>
      </c>
      <c r="W156" s="31">
        <v>0.442</v>
      </c>
      <c r="X156" s="31">
        <v>3.5999999999999997E-2</v>
      </c>
      <c r="Y156" s="31">
        <f>1 - SUM(NYC_SAT_Data[[#This Row],[Percent White]:[Percent Asian]])</f>
        <v>3.8999999999999924E-2</v>
      </c>
      <c r="Z156" s="1">
        <v>446</v>
      </c>
      <c r="AA156" s="1">
        <v>459</v>
      </c>
      <c r="AB156" s="1">
        <v>455</v>
      </c>
      <c r="AC156" s="31">
        <v>0.79600000000000004</v>
      </c>
      <c r="AD156" s="23">
        <f>NYC_SAT_Data[[#This Row],[Average Score (SAT Math)]] + NYC_SAT_Data[[#This Row],[Average Score (SAT Reading)]]</f>
        <v>905</v>
      </c>
      <c r="AE156" s="24">
        <f>NYC_SAT_Data[[#This Row],[Average Score (SAT Math)]] + NYC_SAT_Data[[#This Row],[Average Score (SAT Reading)]] + NYC_SAT_Data[[#This Row],[Average Score (SAT Writing)]]</f>
        <v>1360</v>
      </c>
      <c r="AF156" s="25">
        <f>_xlfn.PERCENTRANK.INC(Z:Z, NYC_SAT_Data[[#This Row],[Average Score (SAT Math)]])</f>
        <v>0.70499999999999996</v>
      </c>
      <c r="AG156" s="26">
        <f>_xlfn.PERCENTRANK.INC(AA:AA, NYC_SAT_Data[[#This Row],[Average Score (SAT Reading)]])</f>
        <v>0.82</v>
      </c>
      <c r="AH156" s="26">
        <f>_xlfn.PERCENTRANK.INC(AD:AD, NYC_SAT_Data[[#This Row],[SAT 1600]])</f>
        <v>0.75900000000000001</v>
      </c>
      <c r="AI156" s="27">
        <f>_xlfn.XLOOKUP(10 * ROUND(NYC_SAT_Data[[#This Row],[Average Score (SAT Math)]] / 10, 0), 'SAT Section Percentiles'!$A:$A, 'SAT Section Percentiles'!$D:$D, 0)</f>
        <v>0.28999999999999998</v>
      </c>
      <c r="AJ156" s="28">
        <f>_xlfn.XLOOKUP(10 * ROUND(NYC_SAT_Data[[#This Row],[Average Score (SAT Reading)]] / 10, 0), 'SAT Section Percentiles'!$A:$A, 'SAT Section Percentiles'!$B:$B, 0)</f>
        <v>0.34</v>
      </c>
      <c r="AK156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156" s="1" t="b">
        <f>IF(RANK(NYC_SAT_Data[[#This Row],[SAT 1600]], AD:AD, 0) &lt;= 50, TRUE, FALSE)</f>
        <v>0</v>
      </c>
      <c r="AM156" s="7" t="b">
        <f>IF(NYC_SAT_Data[[#This Row],[National Sample LOOKUP Total]] &gt; 0.5, TRUE, FALSE)</f>
        <v>0</v>
      </c>
      <c r="AN1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7" spans="1:40" x14ac:dyDescent="0.25">
      <c r="A157" s="21" t="s">
        <v>888</v>
      </c>
      <c r="B157" s="21" t="s">
        <v>889</v>
      </c>
      <c r="C157" s="21" t="b">
        <f>IF(ISNUMBER(SEARCH("SCIENCE", UPPER(NYC_SAT_Data[[#This Row],[School Name]]))), TRUE(), FALSE())</f>
        <v>0</v>
      </c>
      <c r="D157" s="21" t="b">
        <f>IF(ISNUMBER(SEARCH("MATH", UPPER(NYC_SAT_Data[[#This Row],[School Name]]))), TRUE(), FALSE())</f>
        <v>0</v>
      </c>
      <c r="E157" s="21" t="b">
        <f>IF(ISNUMBER(SEARCH("ART", UPPER(NYC_SAT_Data[[#This Row],[School Name]]))), TRUE(), FALSE())</f>
        <v>0</v>
      </c>
      <c r="F157" s="21" t="b">
        <f>IF(ISNUMBER(SEARCH("ACADEMY", UPPER(NYC_SAT_Data[[#This Row],[School Name]]))), TRUE(), FALSE())</f>
        <v>1</v>
      </c>
      <c r="G157" s="21" t="s">
        <v>822</v>
      </c>
      <c r="H157" s="21" t="s">
        <v>885</v>
      </c>
      <c r="I157" s="21" t="s">
        <v>886</v>
      </c>
      <c r="J157" s="21" t="s">
        <v>822</v>
      </c>
      <c r="K157" s="21" t="s">
        <v>51</v>
      </c>
      <c r="L157" s="1">
        <v>11206</v>
      </c>
      <c r="M157" s="1">
        <v>40.709899999999998</v>
      </c>
      <c r="N157" s="1">
        <v>-73.943659999999994</v>
      </c>
      <c r="O157" s="21" t="s">
        <v>890</v>
      </c>
      <c r="P157" s="22">
        <v>0.33333333333333331</v>
      </c>
      <c r="Q157" s="22">
        <v>0.64583333333333337</v>
      </c>
      <c r="R157" s="36">
        <f xml:space="preserve"> 24* (NYC_SAT_Data[[#This Row],[End Time]] - NYC_SAT_Data[[#This Row],[Start Time]])</f>
        <v>7.5000000000000018</v>
      </c>
      <c r="S15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57" s="33">
        <v>276</v>
      </c>
      <c r="U157" s="31">
        <v>1.4E-2</v>
      </c>
      <c r="V157" s="31">
        <v>0.38</v>
      </c>
      <c r="W157" s="31">
        <v>0.59099999999999997</v>
      </c>
      <c r="X157" s="31">
        <v>7.0000000000000001E-3</v>
      </c>
      <c r="Y157" s="31">
        <f>1 - SUM(NYC_SAT_Data[[#This Row],[Percent White]:[Percent Asian]])</f>
        <v>8.0000000000000071E-3</v>
      </c>
      <c r="Z157" s="1">
        <v>384</v>
      </c>
      <c r="AA157" s="1">
        <v>398</v>
      </c>
      <c r="AB157" s="1">
        <v>399</v>
      </c>
      <c r="AC157" s="31">
        <v>0.41099999999999998</v>
      </c>
      <c r="AD157" s="23">
        <f>NYC_SAT_Data[[#This Row],[Average Score (SAT Math)]] + NYC_SAT_Data[[#This Row],[Average Score (SAT Reading)]]</f>
        <v>782</v>
      </c>
      <c r="AE157" s="24">
        <f>NYC_SAT_Data[[#This Row],[Average Score (SAT Math)]] + NYC_SAT_Data[[#This Row],[Average Score (SAT Reading)]] + NYC_SAT_Data[[#This Row],[Average Score (SAT Writing)]]</f>
        <v>1181</v>
      </c>
      <c r="AF157" s="25">
        <f>_xlfn.PERCENTRANK.INC(Z:Z, NYC_SAT_Data[[#This Row],[Average Score (SAT Math)]])</f>
        <v>0.22700000000000001</v>
      </c>
      <c r="AG157" s="26">
        <f>_xlfn.PERCENTRANK.INC(AA:AA, NYC_SAT_Data[[#This Row],[Average Score (SAT Reading)]])</f>
        <v>0.35799999999999998</v>
      </c>
      <c r="AH157" s="26">
        <f>_xlfn.PERCENTRANK.INC(AD:AD, NYC_SAT_Data[[#This Row],[SAT 1600]])</f>
        <v>0.30199999999999999</v>
      </c>
      <c r="AI157" s="27">
        <f>_xlfn.XLOOKUP(10 * ROUND(NYC_SAT_Data[[#This Row],[Average Score (SAT Math)]] / 10, 0), 'SAT Section Percentiles'!$A:$A, 'SAT Section Percentiles'!$D:$D, 0)</f>
        <v>0.1</v>
      </c>
      <c r="AJ157" s="28">
        <f>_xlfn.XLOOKUP(10 * ROUND(NYC_SAT_Data[[#This Row],[Average Score (SAT Reading)]] / 10, 0), 'SAT Section Percentiles'!$A:$A, 'SAT Section Percentiles'!$B:$B, 0)</f>
        <v>0.16</v>
      </c>
      <c r="AK157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157" s="1" t="b">
        <f>IF(RANK(NYC_SAT_Data[[#This Row],[SAT 1600]], AD:AD, 0) &lt;= 50, TRUE, FALSE)</f>
        <v>0</v>
      </c>
      <c r="AM157" s="7" t="b">
        <f>IF(NYC_SAT_Data[[#This Row],[National Sample LOOKUP Total]] &gt; 0.5, TRUE, FALSE)</f>
        <v>0</v>
      </c>
      <c r="AN1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8" spans="1:40" x14ac:dyDescent="0.25">
      <c r="A158" s="21" t="s">
        <v>424</v>
      </c>
      <c r="B158" s="21" t="s">
        <v>425</v>
      </c>
      <c r="C158" s="21" t="b">
        <f>IF(ISNUMBER(SEARCH("SCIENCE", UPPER(NYC_SAT_Data[[#This Row],[School Name]]))), TRUE(), FALSE())</f>
        <v>1</v>
      </c>
      <c r="D158" s="21" t="b">
        <f>IF(ISNUMBER(SEARCH("MATH", UPPER(NYC_SAT_Data[[#This Row],[School Name]]))), TRUE(), FALSE())</f>
        <v>1</v>
      </c>
      <c r="E158" s="21" t="b">
        <f>IF(ISNUMBER(SEARCH("ART", UPPER(NYC_SAT_Data[[#This Row],[School Name]]))), TRUE(), FALSE())</f>
        <v>0</v>
      </c>
      <c r="F158" s="21" t="b">
        <f>IF(ISNUMBER(SEARCH("ACADEMY", UPPER(NYC_SAT_Data[[#This Row],[School Name]]))), TRUE(), FALSE())</f>
        <v>0</v>
      </c>
      <c r="G158" s="21" t="s">
        <v>48</v>
      </c>
      <c r="H158" s="21" t="s">
        <v>426</v>
      </c>
      <c r="I158" s="21" t="s">
        <v>427</v>
      </c>
      <c r="J158" s="21" t="s">
        <v>48</v>
      </c>
      <c r="K158" s="21" t="s">
        <v>51</v>
      </c>
      <c r="L158" s="1">
        <v>10032</v>
      </c>
      <c r="M158" s="1">
        <v>40.838030000000003</v>
      </c>
      <c r="N158" s="1">
        <v>-73.938370000000006</v>
      </c>
      <c r="O158" s="21" t="s">
        <v>428</v>
      </c>
      <c r="P158" s="22">
        <v>0.33333333333333331</v>
      </c>
      <c r="Q158" s="22">
        <v>0.64583333333333337</v>
      </c>
      <c r="R158" s="36">
        <f xml:space="preserve"> 24* (NYC_SAT_Data[[#This Row],[End Time]] - NYC_SAT_Data[[#This Row],[Start Time]])</f>
        <v>7.5000000000000018</v>
      </c>
      <c r="S15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58" s="33">
        <v>504</v>
      </c>
      <c r="U158" s="31">
        <v>0</v>
      </c>
      <c r="V158" s="31">
        <v>0</v>
      </c>
      <c r="W158" s="31">
        <v>1</v>
      </c>
      <c r="X158" s="31">
        <v>0</v>
      </c>
      <c r="Y158" s="31">
        <f>1 - SUM(NYC_SAT_Data[[#This Row],[Percent White]:[Percent Asian]])</f>
        <v>0</v>
      </c>
      <c r="Z158" s="1">
        <v>383</v>
      </c>
      <c r="AA158" s="1">
        <v>355</v>
      </c>
      <c r="AB158" s="1">
        <v>352</v>
      </c>
      <c r="AC158" s="31">
        <v>0.71</v>
      </c>
      <c r="AD158" s="23">
        <f>NYC_SAT_Data[[#This Row],[Average Score (SAT Math)]] + NYC_SAT_Data[[#This Row],[Average Score (SAT Reading)]]</f>
        <v>738</v>
      </c>
      <c r="AE158" s="24">
        <f>NYC_SAT_Data[[#This Row],[Average Score (SAT Math)]] + NYC_SAT_Data[[#This Row],[Average Score (SAT Reading)]] + NYC_SAT_Data[[#This Row],[Average Score (SAT Writing)]]</f>
        <v>1090</v>
      </c>
      <c r="AF158" s="25">
        <f>_xlfn.PERCENTRANK.INC(Z:Z, NYC_SAT_Data[[#This Row],[Average Score (SAT Math)]])</f>
        <v>0.221</v>
      </c>
      <c r="AG158" s="26">
        <f>_xlfn.PERCENTRANK.INC(AA:AA, NYC_SAT_Data[[#This Row],[Average Score (SAT Reading)]])</f>
        <v>0.05</v>
      </c>
      <c r="AH158" s="26">
        <f>_xlfn.PERCENTRANK.INC(AD:AD, NYC_SAT_Data[[#This Row],[SAT 1600]])</f>
        <v>0.08</v>
      </c>
      <c r="AI158" s="27">
        <f>_xlfn.XLOOKUP(10 * ROUND(NYC_SAT_Data[[#This Row],[Average Score (SAT Math)]] / 10, 0), 'SAT Section Percentiles'!$A:$A, 'SAT Section Percentiles'!$D:$D, 0)</f>
        <v>0.1</v>
      </c>
      <c r="AJ158" s="28">
        <f>_xlfn.XLOOKUP(10 * ROUND(NYC_SAT_Data[[#This Row],[Average Score (SAT Reading)]] / 10, 0), 'SAT Section Percentiles'!$A:$A, 'SAT Section Percentiles'!$B:$B, 0)</f>
        <v>7.0000000000000007E-2</v>
      </c>
      <c r="AK158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58" s="1" t="b">
        <f>IF(RANK(NYC_SAT_Data[[#This Row],[SAT 1600]], AD:AD, 0) &lt;= 50, TRUE, FALSE)</f>
        <v>0</v>
      </c>
      <c r="AM158" s="7" t="b">
        <f>IF(NYC_SAT_Data[[#This Row],[National Sample LOOKUP Total]] &gt; 0.5, TRUE, FALSE)</f>
        <v>0</v>
      </c>
      <c r="AN1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9" spans="1:40" x14ac:dyDescent="0.25">
      <c r="A159" s="21" t="s">
        <v>1276</v>
      </c>
      <c r="B159" s="21" t="s">
        <v>1277</v>
      </c>
      <c r="C159" s="21" t="b">
        <f>IF(ISNUMBER(SEARCH("SCIENCE", UPPER(NYC_SAT_Data[[#This Row],[School Name]]))), TRUE(), FALSE())</f>
        <v>0</v>
      </c>
      <c r="D159" s="21" t="b">
        <f>IF(ISNUMBER(SEARCH("MATH", UPPER(NYC_SAT_Data[[#This Row],[School Name]]))), TRUE(), FALSE())</f>
        <v>0</v>
      </c>
      <c r="E159" s="21" t="b">
        <f>IF(ISNUMBER(SEARCH("ART", UPPER(NYC_SAT_Data[[#This Row],[School Name]]))), TRUE(), FALSE())</f>
        <v>0</v>
      </c>
      <c r="F159" s="21" t="b">
        <f>IF(ISNUMBER(SEARCH("ACADEMY", UPPER(NYC_SAT_Data[[#This Row],[School Name]]))), TRUE(), FALSE())</f>
        <v>0</v>
      </c>
      <c r="G159" s="21" t="s">
        <v>1249</v>
      </c>
      <c r="H159" s="21" t="s">
        <v>1278</v>
      </c>
      <c r="I159" s="21" t="s">
        <v>1279</v>
      </c>
      <c r="J159" s="21" t="s">
        <v>1280</v>
      </c>
      <c r="K159" s="21" t="s">
        <v>51</v>
      </c>
      <c r="L159" s="1">
        <v>11385</v>
      </c>
      <c r="M159" s="1">
        <v>40.711219999999997</v>
      </c>
      <c r="N159" s="1">
        <v>-73.908649999999994</v>
      </c>
      <c r="O159" s="21" t="s">
        <v>1281</v>
      </c>
      <c r="P159" s="22">
        <v>0.35416666666666669</v>
      </c>
      <c r="Q159" s="22">
        <v>0.63541666666666663</v>
      </c>
      <c r="R159" s="36">
        <f xml:space="preserve"> 24* (NYC_SAT_Data[[#This Row],[End Time]] - NYC_SAT_Data[[#This Row],[Start Time]])</f>
        <v>6.7499999999999982</v>
      </c>
      <c r="S15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59" s="33">
        <v>1828</v>
      </c>
      <c r="U159" s="31">
        <v>0.189</v>
      </c>
      <c r="V159" s="31">
        <v>4.4999999999999998E-2</v>
      </c>
      <c r="W159" s="31">
        <v>0.65700000000000003</v>
      </c>
      <c r="X159" s="31">
        <v>9.7000000000000003E-2</v>
      </c>
      <c r="Y159" s="31">
        <f>1 - SUM(NYC_SAT_Data[[#This Row],[Percent White]:[Percent Asian]])</f>
        <v>1.2000000000000011E-2</v>
      </c>
      <c r="Z159" s="1">
        <v>452</v>
      </c>
      <c r="AA159" s="1">
        <v>422</v>
      </c>
      <c r="AB159" s="1">
        <v>416</v>
      </c>
      <c r="AC159" s="31">
        <v>0.38900000000000001</v>
      </c>
      <c r="AD159" s="23">
        <f>NYC_SAT_Data[[#This Row],[Average Score (SAT Math)]] + NYC_SAT_Data[[#This Row],[Average Score (SAT Reading)]]</f>
        <v>874</v>
      </c>
      <c r="AE159" s="24">
        <f>NYC_SAT_Data[[#This Row],[Average Score (SAT Math)]] + NYC_SAT_Data[[#This Row],[Average Score (SAT Reading)]] + NYC_SAT_Data[[#This Row],[Average Score (SAT Writing)]]</f>
        <v>1290</v>
      </c>
      <c r="AF159" s="25">
        <f>_xlfn.PERCENTRANK.INC(Z:Z, NYC_SAT_Data[[#This Row],[Average Score (SAT Math)]])</f>
        <v>0.72699999999999998</v>
      </c>
      <c r="AG159" s="26">
        <f>_xlfn.PERCENTRANK.INC(AA:AA, NYC_SAT_Data[[#This Row],[Average Score (SAT Reading)]])</f>
        <v>0.58799999999999997</v>
      </c>
      <c r="AH159" s="26">
        <f>_xlfn.PERCENTRANK.INC(AD:AD, NYC_SAT_Data[[#This Row],[SAT 1600]])</f>
        <v>0.68700000000000006</v>
      </c>
      <c r="AI159" s="27">
        <f>_xlfn.XLOOKUP(10 * ROUND(NYC_SAT_Data[[#This Row],[Average Score (SAT Math)]] / 10, 0), 'SAT Section Percentiles'!$A:$A, 'SAT Section Percentiles'!$D:$D, 0)</f>
        <v>0.28999999999999998</v>
      </c>
      <c r="AJ159" s="28">
        <f>_xlfn.XLOOKUP(10 * ROUND(NYC_SAT_Data[[#This Row],[Average Score (SAT Reading)]] / 10, 0), 'SAT Section Percentiles'!$A:$A, 'SAT Section Percentiles'!$B:$B, 0)</f>
        <v>0.22</v>
      </c>
      <c r="AK159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159" s="1" t="b">
        <f>IF(RANK(NYC_SAT_Data[[#This Row],[SAT 1600]], AD:AD, 0) &lt;= 50, TRUE, FALSE)</f>
        <v>0</v>
      </c>
      <c r="AM159" s="7" t="b">
        <f>IF(NYC_SAT_Data[[#This Row],[National Sample LOOKUP Total]] &gt; 0.5, TRUE, FALSE)</f>
        <v>0</v>
      </c>
      <c r="AN1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0" spans="1:40" x14ac:dyDescent="0.25">
      <c r="A160" s="21" t="s">
        <v>730</v>
      </c>
      <c r="B160" s="21" t="s">
        <v>731</v>
      </c>
      <c r="C160" s="21" t="b">
        <f>IF(ISNUMBER(SEARCH("SCIENCE", UPPER(NYC_SAT_Data[[#This Row],[School Name]]))), TRUE(), FALSE())</f>
        <v>0</v>
      </c>
      <c r="D160" s="21" t="b">
        <f>IF(ISNUMBER(SEARCH("MATH", UPPER(NYC_SAT_Data[[#This Row],[School Name]]))), TRUE(), FALSE())</f>
        <v>0</v>
      </c>
      <c r="E160" s="21" t="b">
        <f>IF(ISNUMBER(SEARCH("ART", UPPER(NYC_SAT_Data[[#This Row],[School Name]]))), TRUE(), FALSE())</f>
        <v>0</v>
      </c>
      <c r="F160" s="21" t="b">
        <f>IF(ISNUMBER(SEARCH("ACADEMY", UPPER(NYC_SAT_Data[[#This Row],[School Name]]))), TRUE(), FALSE())</f>
        <v>0</v>
      </c>
      <c r="G160" s="21" t="s">
        <v>431</v>
      </c>
      <c r="H160" s="21" t="s">
        <v>695</v>
      </c>
      <c r="I160" s="21" t="s">
        <v>696</v>
      </c>
      <c r="J160" s="21" t="s">
        <v>431</v>
      </c>
      <c r="K160" s="21" t="s">
        <v>51</v>
      </c>
      <c r="L160" s="1">
        <v>10475</v>
      </c>
      <c r="M160" s="1">
        <v>40.874130000000001</v>
      </c>
      <c r="N160" s="1">
        <v>-73.833799999999997</v>
      </c>
      <c r="O160" s="21" t="s">
        <v>732</v>
      </c>
      <c r="P160" s="22">
        <v>0.33333333333333331</v>
      </c>
      <c r="Q160" s="22">
        <v>0.625</v>
      </c>
      <c r="R160" s="36">
        <f xml:space="preserve"> 24* (NYC_SAT_Data[[#This Row],[End Time]] - NYC_SAT_Data[[#This Row],[Start Time]])</f>
        <v>7</v>
      </c>
      <c r="S16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60" s="33">
        <v>2058</v>
      </c>
      <c r="U160" s="31">
        <v>2.1999999999999999E-2</v>
      </c>
      <c r="V160" s="31">
        <v>0.51600000000000001</v>
      </c>
      <c r="W160" s="31">
        <v>0.42699999999999999</v>
      </c>
      <c r="X160" s="31">
        <v>2.4E-2</v>
      </c>
      <c r="Y160" s="31">
        <f>1 - SUM(NYC_SAT_Data[[#This Row],[Percent White]:[Percent Asian]])</f>
        <v>1.0999999999999899E-2</v>
      </c>
      <c r="Z160" s="1">
        <v>400</v>
      </c>
      <c r="AA160" s="1">
        <v>401</v>
      </c>
      <c r="AB160" s="1">
        <v>391</v>
      </c>
      <c r="AC160" s="31">
        <v>0.41499999999999998</v>
      </c>
      <c r="AD160" s="23">
        <f>NYC_SAT_Data[[#This Row],[Average Score (SAT Math)]] + NYC_SAT_Data[[#This Row],[Average Score (SAT Reading)]]</f>
        <v>801</v>
      </c>
      <c r="AE160" s="24">
        <f>NYC_SAT_Data[[#This Row],[Average Score (SAT Math)]] + NYC_SAT_Data[[#This Row],[Average Score (SAT Reading)]] + NYC_SAT_Data[[#This Row],[Average Score (SAT Writing)]]</f>
        <v>1192</v>
      </c>
      <c r="AF160" s="25">
        <f>_xlfn.PERCENTRANK.INC(Z:Z, NYC_SAT_Data[[#This Row],[Average Score (SAT Math)]])</f>
        <v>0.40300000000000002</v>
      </c>
      <c r="AG160" s="26">
        <f>_xlfn.PERCENTRANK.INC(AA:AA, NYC_SAT_Data[[#This Row],[Average Score (SAT Reading)]])</f>
        <v>0.379</v>
      </c>
      <c r="AH160" s="26">
        <f>_xlfn.PERCENTRANK.INC(AD:AD, NYC_SAT_Data[[#This Row],[SAT 1600]])</f>
        <v>0.40600000000000003</v>
      </c>
      <c r="AI160" s="27">
        <f>_xlfn.XLOOKUP(10 * ROUND(NYC_SAT_Data[[#This Row],[Average Score (SAT Math)]] / 10, 0), 'SAT Section Percentiles'!$A:$A, 'SAT Section Percentiles'!$D:$D, 0)</f>
        <v>0.15</v>
      </c>
      <c r="AJ160" s="28">
        <f>_xlfn.XLOOKUP(10 * ROUND(NYC_SAT_Data[[#This Row],[Average Score (SAT Reading)]] / 10, 0), 'SAT Section Percentiles'!$A:$A, 'SAT Section Percentiles'!$B:$B, 0)</f>
        <v>0.16</v>
      </c>
      <c r="AK160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60" s="1" t="b">
        <f>IF(RANK(NYC_SAT_Data[[#This Row],[SAT 1600]], AD:AD, 0) &lt;= 50, TRUE, FALSE)</f>
        <v>0</v>
      </c>
      <c r="AM160" s="7" t="b">
        <f>IF(NYC_SAT_Data[[#This Row],[National Sample LOOKUP Total]] &gt; 0.5, TRUE, FALSE)</f>
        <v>0</v>
      </c>
      <c r="AN1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1" spans="1:40" x14ac:dyDescent="0.25">
      <c r="A161" s="21" t="s">
        <v>479</v>
      </c>
      <c r="B161" s="21" t="s">
        <v>480</v>
      </c>
      <c r="C161" s="21" t="b">
        <f>IF(ISNUMBER(SEARCH("SCIENCE", UPPER(NYC_SAT_Data[[#This Row],[School Name]]))), TRUE(), FALSE())</f>
        <v>0</v>
      </c>
      <c r="D161" s="21" t="b">
        <f>IF(ISNUMBER(SEARCH("MATH", UPPER(NYC_SAT_Data[[#This Row],[School Name]]))), TRUE(), FALSE())</f>
        <v>0</v>
      </c>
      <c r="E161" s="21" t="b">
        <f>IF(ISNUMBER(SEARCH("ART", UPPER(NYC_SAT_Data[[#This Row],[School Name]]))), TRUE(), FALSE())</f>
        <v>0</v>
      </c>
      <c r="F161" s="21" t="b">
        <f>IF(ISNUMBER(SEARCH("ACADEMY", UPPER(NYC_SAT_Data[[#This Row],[School Name]]))), TRUE(), FALSE())</f>
        <v>0</v>
      </c>
      <c r="G161" s="21" t="s">
        <v>431</v>
      </c>
      <c r="H161" s="21" t="s">
        <v>442</v>
      </c>
      <c r="I161" s="21" t="s">
        <v>443</v>
      </c>
      <c r="J161" s="21" t="s">
        <v>431</v>
      </c>
      <c r="K161" s="21" t="s">
        <v>51</v>
      </c>
      <c r="L161" s="1">
        <v>10451</v>
      </c>
      <c r="M161" s="1">
        <v>40.816079999999999</v>
      </c>
      <c r="N161" s="1">
        <v>-73.930319999999995</v>
      </c>
      <c r="O161" s="21" t="s">
        <v>481</v>
      </c>
      <c r="P161" s="22">
        <v>0.34375</v>
      </c>
      <c r="Q161" s="22">
        <v>0.64930555555555558</v>
      </c>
      <c r="R161" s="36">
        <f xml:space="preserve"> 24* (NYC_SAT_Data[[#This Row],[End Time]] - NYC_SAT_Data[[#This Row],[Start Time]])</f>
        <v>7.3333333333333339</v>
      </c>
      <c r="S16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161" s="33">
        <v>554</v>
      </c>
      <c r="U161" s="31">
        <v>1.7999999999999999E-2</v>
      </c>
      <c r="V161" s="31">
        <v>0.36099999999999999</v>
      </c>
      <c r="W161" s="31">
        <v>0.57899999999999996</v>
      </c>
      <c r="X161" s="31">
        <v>3.1E-2</v>
      </c>
      <c r="Y161" s="31">
        <f>1 - SUM(NYC_SAT_Data[[#This Row],[Percent White]:[Percent Asian]])</f>
        <v>1.100000000000001E-2</v>
      </c>
      <c r="Z161" s="1">
        <v>374</v>
      </c>
      <c r="AA161" s="1">
        <v>386</v>
      </c>
      <c r="AB161" s="1">
        <v>382</v>
      </c>
      <c r="AC161" s="31">
        <v>0.57899999999999996</v>
      </c>
      <c r="AD161" s="23">
        <f>NYC_SAT_Data[[#This Row],[Average Score (SAT Math)]] + NYC_SAT_Data[[#This Row],[Average Score (SAT Reading)]]</f>
        <v>760</v>
      </c>
      <c r="AE161" s="24">
        <f>NYC_SAT_Data[[#This Row],[Average Score (SAT Math)]] + NYC_SAT_Data[[#This Row],[Average Score (SAT Reading)]] + NYC_SAT_Data[[#This Row],[Average Score (SAT Writing)]]</f>
        <v>1142</v>
      </c>
      <c r="AF161" s="25">
        <f>_xlfn.PERCENTRANK.INC(Z:Z, NYC_SAT_Data[[#This Row],[Average Score (SAT Math)]])</f>
        <v>0.122</v>
      </c>
      <c r="AG161" s="26">
        <f>_xlfn.PERCENTRANK.INC(AA:AA, NYC_SAT_Data[[#This Row],[Average Score (SAT Reading)]])</f>
        <v>0.24</v>
      </c>
      <c r="AH161" s="26">
        <f>_xlfn.PERCENTRANK.INC(AD:AD, NYC_SAT_Data[[#This Row],[SAT 1600]])</f>
        <v>0.16300000000000001</v>
      </c>
      <c r="AI161" s="27">
        <f>_xlfn.XLOOKUP(10 * ROUND(NYC_SAT_Data[[#This Row],[Average Score (SAT Math)]] / 10, 0), 'SAT Section Percentiles'!$A:$A, 'SAT Section Percentiles'!$D:$D, 0)</f>
        <v>0.09</v>
      </c>
      <c r="AJ161" s="28">
        <f>_xlfn.XLOOKUP(10 * ROUND(NYC_SAT_Data[[#This Row],[Average Score (SAT Reading)]] / 10, 0), 'SAT Section Percentiles'!$A:$A, 'SAT Section Percentiles'!$B:$B, 0)</f>
        <v>0.13</v>
      </c>
      <c r="AK161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61" s="1" t="b">
        <f>IF(RANK(NYC_SAT_Data[[#This Row],[SAT 1600]], AD:AD, 0) &lt;= 50, TRUE, FALSE)</f>
        <v>0</v>
      </c>
      <c r="AM161" s="7" t="b">
        <f>IF(NYC_SAT_Data[[#This Row],[National Sample LOOKUP Total]] &gt; 0.5, TRUE, FALSE)</f>
        <v>0</v>
      </c>
      <c r="AN1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2" spans="1:40" x14ac:dyDescent="0.25">
      <c r="A162" s="21" t="s">
        <v>46</v>
      </c>
      <c r="B162" s="21" t="s">
        <v>47</v>
      </c>
      <c r="C162" s="21" t="b">
        <f>IF(ISNUMBER(SEARCH("SCIENCE", UPPER(NYC_SAT_Data[[#This Row],[School Name]]))), TRUE(), FALSE())</f>
        <v>0</v>
      </c>
      <c r="D162" s="21" t="b">
        <f>IF(ISNUMBER(SEARCH("MATH", UPPER(NYC_SAT_Data[[#This Row],[School Name]]))), TRUE(), FALSE())</f>
        <v>0</v>
      </c>
      <c r="E162" s="21" t="b">
        <f>IF(ISNUMBER(SEARCH("ART", UPPER(NYC_SAT_Data[[#This Row],[School Name]]))), TRUE(), FALSE())</f>
        <v>0</v>
      </c>
      <c r="F162" s="21" t="b">
        <f>IF(ISNUMBER(SEARCH("ACADEMY", UPPER(NYC_SAT_Data[[#This Row],[School Name]]))), TRUE(), FALSE())</f>
        <v>0</v>
      </c>
      <c r="G162" s="21" t="s">
        <v>48</v>
      </c>
      <c r="H162" s="21" t="s">
        <v>49</v>
      </c>
      <c r="I162" s="21" t="s">
        <v>50</v>
      </c>
      <c r="J162" s="21" t="s">
        <v>48</v>
      </c>
      <c r="K162" s="21" t="s">
        <v>51</v>
      </c>
      <c r="L162" s="1">
        <v>10002</v>
      </c>
      <c r="M162" s="1">
        <v>40.713760000000001</v>
      </c>
      <c r="N162" s="1">
        <v>-73.985259999999997</v>
      </c>
      <c r="O162" s="21" t="s">
        <v>52</v>
      </c>
      <c r="P162" s="22">
        <v>0.35416666666666669</v>
      </c>
      <c r="Q162" s="22">
        <v>0.64583333333333337</v>
      </c>
      <c r="R162" s="36">
        <f xml:space="preserve"> 24* (NYC_SAT_Data[[#This Row],[End Time]] - NYC_SAT_Data[[#This Row],[Start Time]])</f>
        <v>7</v>
      </c>
      <c r="S16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62" s="33">
        <v>255</v>
      </c>
      <c r="U162" s="31">
        <v>3.9E-2</v>
      </c>
      <c r="V162" s="31">
        <v>0.24399999999999999</v>
      </c>
      <c r="W162" s="31">
        <v>0.56599999999999995</v>
      </c>
      <c r="X162" s="31">
        <v>0.13200000000000001</v>
      </c>
      <c r="Y162" s="31">
        <f>1 - SUM(NYC_SAT_Data[[#This Row],[Percent White]:[Percent Asian]])</f>
        <v>1.9000000000000017E-2</v>
      </c>
      <c r="Z162" s="1">
        <v>410</v>
      </c>
      <c r="AA162" s="1">
        <v>406</v>
      </c>
      <c r="AB162" s="1">
        <v>381</v>
      </c>
      <c r="AC162" s="31">
        <v>0.59699999999999998</v>
      </c>
      <c r="AD162" s="23">
        <f>NYC_SAT_Data[[#This Row],[Average Score (SAT Math)]] + NYC_SAT_Data[[#This Row],[Average Score (SAT Reading)]]</f>
        <v>816</v>
      </c>
      <c r="AE162" s="24">
        <f>NYC_SAT_Data[[#This Row],[Average Score (SAT Math)]] + NYC_SAT_Data[[#This Row],[Average Score (SAT Reading)]] + NYC_SAT_Data[[#This Row],[Average Score (SAT Writing)]]</f>
        <v>1197</v>
      </c>
      <c r="AF162" s="25">
        <f>_xlfn.PERCENTRANK.INC(Z:Z, NYC_SAT_Data[[#This Row],[Average Score (SAT Math)]])</f>
        <v>0.47799999999999998</v>
      </c>
      <c r="AG162" s="26">
        <f>_xlfn.PERCENTRANK.INC(AA:AA, NYC_SAT_Data[[#This Row],[Average Score (SAT Reading)]])</f>
        <v>0.41399999999999998</v>
      </c>
      <c r="AH162" s="26">
        <f>_xlfn.PERCENTRANK.INC(AD:AD, NYC_SAT_Data[[#This Row],[SAT 1600]])</f>
        <v>0.46700000000000003</v>
      </c>
      <c r="AI162" s="27">
        <f>_xlfn.XLOOKUP(10 * ROUND(NYC_SAT_Data[[#This Row],[Average Score (SAT Math)]] / 10, 0), 'SAT Section Percentiles'!$A:$A, 'SAT Section Percentiles'!$D:$D, 0)</f>
        <v>0.17</v>
      </c>
      <c r="AJ162" s="28">
        <f>_xlfn.XLOOKUP(10 * ROUND(NYC_SAT_Data[[#This Row],[Average Score (SAT Reading)]] / 10, 0), 'SAT Section Percentiles'!$A:$A, 'SAT Section Percentiles'!$B:$B, 0)</f>
        <v>0.19</v>
      </c>
      <c r="AK162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162" s="1" t="b">
        <f>IF(RANK(NYC_SAT_Data[[#This Row],[SAT 1600]], AD:AD, 0) &lt;= 50, TRUE, FALSE)</f>
        <v>0</v>
      </c>
      <c r="AM162" s="7" t="b">
        <f>IF(NYC_SAT_Data[[#This Row],[National Sample LOOKUP Total]] &gt; 0.5, TRUE, FALSE)</f>
        <v>0</v>
      </c>
      <c r="AN1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3" spans="1:40" x14ac:dyDescent="0.25">
      <c r="A163" s="21" t="s">
        <v>517</v>
      </c>
      <c r="B163" s="21" t="s">
        <v>518</v>
      </c>
      <c r="C163" s="21" t="b">
        <f>IF(ISNUMBER(SEARCH("SCIENCE", UPPER(NYC_SAT_Data[[#This Row],[School Name]]))), TRUE(), FALSE())</f>
        <v>0</v>
      </c>
      <c r="D163" s="21" t="b">
        <f>IF(ISNUMBER(SEARCH("MATH", UPPER(NYC_SAT_Data[[#This Row],[School Name]]))), TRUE(), FALSE())</f>
        <v>0</v>
      </c>
      <c r="E163" s="21" t="b">
        <f>IF(ISNUMBER(SEARCH("ART", UPPER(NYC_SAT_Data[[#This Row],[School Name]]))), TRUE(), FALSE())</f>
        <v>0</v>
      </c>
      <c r="F163" s="21" t="b">
        <f>IF(ISNUMBER(SEARCH("ACADEMY", UPPER(NYC_SAT_Data[[#This Row],[School Name]]))), TRUE(), FALSE())</f>
        <v>0</v>
      </c>
      <c r="G163" s="21" t="s">
        <v>431</v>
      </c>
      <c r="H163" s="21" t="s">
        <v>494</v>
      </c>
      <c r="I163" s="21" t="s">
        <v>495</v>
      </c>
      <c r="J163" s="21" t="s">
        <v>431</v>
      </c>
      <c r="K163" s="21" t="s">
        <v>51</v>
      </c>
      <c r="L163" s="1">
        <v>10461</v>
      </c>
      <c r="M163" s="1">
        <v>40.840510000000002</v>
      </c>
      <c r="N163" s="1">
        <v>-73.838120000000004</v>
      </c>
      <c r="O163" s="21" t="s">
        <v>510</v>
      </c>
      <c r="P163" s="22">
        <v>0.34375</v>
      </c>
      <c r="Q163" s="22">
        <v>0.65625</v>
      </c>
      <c r="R163" s="36">
        <f xml:space="preserve"> 24* (NYC_SAT_Data[[#This Row],[End Time]] - NYC_SAT_Data[[#This Row],[Start Time]])</f>
        <v>7.5</v>
      </c>
      <c r="S16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63" s="33">
        <v>1535</v>
      </c>
      <c r="U163" s="31">
        <v>0.106</v>
      </c>
      <c r="V163" s="31">
        <v>0.23599999999999999</v>
      </c>
      <c r="W163" s="31">
        <v>0.54900000000000004</v>
      </c>
      <c r="X163" s="31">
        <v>9.1999999999999998E-2</v>
      </c>
      <c r="Y163" s="31">
        <f>1 - SUM(NYC_SAT_Data[[#This Row],[Percent White]:[Percent Asian]])</f>
        <v>1.7000000000000015E-2</v>
      </c>
      <c r="Z163" s="1">
        <v>426</v>
      </c>
      <c r="AA163" s="1">
        <v>419</v>
      </c>
      <c r="AB163" s="1">
        <v>407</v>
      </c>
      <c r="AC163" s="31">
        <v>0.28899999999999998</v>
      </c>
      <c r="AD163" s="23">
        <f>NYC_SAT_Data[[#This Row],[Average Score (SAT Math)]] + NYC_SAT_Data[[#This Row],[Average Score (SAT Reading)]]</f>
        <v>845</v>
      </c>
      <c r="AE163" s="24">
        <f>NYC_SAT_Data[[#This Row],[Average Score (SAT Math)]] + NYC_SAT_Data[[#This Row],[Average Score (SAT Reading)]] + NYC_SAT_Data[[#This Row],[Average Score (SAT Writing)]]</f>
        <v>1252</v>
      </c>
      <c r="AF163" s="25">
        <f>_xlfn.PERCENTRANK.INC(Z:Z, NYC_SAT_Data[[#This Row],[Average Score (SAT Math)]])</f>
        <v>0.59599999999999997</v>
      </c>
      <c r="AG163" s="26">
        <f>_xlfn.PERCENTRANK.INC(AA:AA, NYC_SAT_Data[[#This Row],[Average Score (SAT Reading)]])</f>
        <v>0.55800000000000005</v>
      </c>
      <c r="AH163" s="26">
        <f>_xlfn.PERCENTRANK.INC(AD:AD, NYC_SAT_Data[[#This Row],[SAT 1600]])</f>
        <v>0.58499999999999996</v>
      </c>
      <c r="AI163" s="27">
        <f>_xlfn.XLOOKUP(10 * ROUND(NYC_SAT_Data[[#This Row],[Average Score (SAT Math)]] / 10, 0), 'SAT Section Percentiles'!$A:$A, 'SAT Section Percentiles'!$D:$D, 0)</f>
        <v>0.23</v>
      </c>
      <c r="AJ163" s="28">
        <f>_xlfn.XLOOKUP(10 * ROUND(NYC_SAT_Data[[#This Row],[Average Score (SAT Reading)]] / 10, 0), 'SAT Section Percentiles'!$A:$A, 'SAT Section Percentiles'!$B:$B, 0)</f>
        <v>0.22</v>
      </c>
      <c r="AK163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163" s="1" t="b">
        <f>IF(RANK(NYC_SAT_Data[[#This Row],[SAT 1600]], AD:AD, 0) &lt;= 50, TRUE, FALSE)</f>
        <v>0</v>
      </c>
      <c r="AM163" s="7" t="b">
        <f>IF(NYC_SAT_Data[[#This Row],[National Sample LOOKUP Total]] &gt; 0.5, TRUE, FALSE)</f>
        <v>0</v>
      </c>
      <c r="AN1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4" spans="1:40" x14ac:dyDescent="0.25">
      <c r="A164" s="21" t="s">
        <v>354</v>
      </c>
      <c r="B164" s="21" t="s">
        <v>355</v>
      </c>
      <c r="C164" s="21" t="b">
        <f>IF(ISNUMBER(SEARCH("SCIENCE", UPPER(NYC_SAT_Data[[#This Row],[School Name]]))), TRUE(), FALSE())</f>
        <v>0</v>
      </c>
      <c r="D164" s="21" t="b">
        <f>IF(ISNUMBER(SEARCH("MATH", UPPER(NYC_SAT_Data[[#This Row],[School Name]]))), TRUE(), FALSE())</f>
        <v>0</v>
      </c>
      <c r="E164" s="21" t="b">
        <f>IF(ISNUMBER(SEARCH("ART", UPPER(NYC_SAT_Data[[#This Row],[School Name]]))), TRUE(), FALSE())</f>
        <v>0</v>
      </c>
      <c r="F164" s="21" t="b">
        <f>IF(ISNUMBER(SEARCH("ACADEMY", UPPER(NYC_SAT_Data[[#This Row],[School Name]]))), TRUE(), FALSE())</f>
        <v>0</v>
      </c>
      <c r="G164" s="21" t="s">
        <v>48</v>
      </c>
      <c r="H164" s="21" t="s">
        <v>356</v>
      </c>
      <c r="I164" s="21" t="s">
        <v>357</v>
      </c>
      <c r="J164" s="21" t="s">
        <v>48</v>
      </c>
      <c r="K164" s="21" t="s">
        <v>51</v>
      </c>
      <c r="L164" s="1">
        <v>10029</v>
      </c>
      <c r="M164" s="1">
        <v>40.791879999999999</v>
      </c>
      <c r="N164" s="1">
        <v>-73.94659</v>
      </c>
      <c r="O164" s="21" t="s">
        <v>358</v>
      </c>
      <c r="P164" s="22">
        <v>0.35416666666666669</v>
      </c>
      <c r="Q164" s="22">
        <v>0.65208333333333335</v>
      </c>
      <c r="R164" s="36">
        <f xml:space="preserve"> 24* (NYC_SAT_Data[[#This Row],[End Time]] - NYC_SAT_Data[[#This Row],[Start Time]])</f>
        <v>7.15</v>
      </c>
      <c r="S16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9min</v>
      </c>
      <c r="T164" s="33">
        <v>322</v>
      </c>
      <c r="U164" s="31">
        <v>1.9E-2</v>
      </c>
      <c r="V164" s="31">
        <v>0.32300000000000001</v>
      </c>
      <c r="W164" s="31">
        <v>0.63700000000000001</v>
      </c>
      <c r="X164" s="31">
        <v>1.2E-2</v>
      </c>
      <c r="Y164" s="31">
        <f>1 - SUM(NYC_SAT_Data[[#This Row],[Percent White]:[Percent Asian]])</f>
        <v>8.999999999999897E-3</v>
      </c>
      <c r="Z164" s="1">
        <v>385</v>
      </c>
      <c r="AA164" s="1">
        <v>380</v>
      </c>
      <c r="AB164" s="1">
        <v>370</v>
      </c>
      <c r="AC164" s="31">
        <v>0.56799999999999995</v>
      </c>
      <c r="AD164" s="23">
        <f>NYC_SAT_Data[[#This Row],[Average Score (SAT Math)]] + NYC_SAT_Data[[#This Row],[Average Score (SAT Reading)]]</f>
        <v>765</v>
      </c>
      <c r="AE164" s="24">
        <f>NYC_SAT_Data[[#This Row],[Average Score (SAT Math)]] + NYC_SAT_Data[[#This Row],[Average Score (SAT Reading)]] + NYC_SAT_Data[[#This Row],[Average Score (SAT Writing)]]</f>
        <v>1135</v>
      </c>
      <c r="AF164" s="25">
        <f>_xlfn.PERCENTRANK.INC(Z:Z, NYC_SAT_Data[[#This Row],[Average Score (SAT Math)]])</f>
        <v>0.24</v>
      </c>
      <c r="AG164" s="26">
        <f>_xlfn.PERCENTRANK.INC(AA:AA, NYC_SAT_Data[[#This Row],[Average Score (SAT Reading)]])</f>
        <v>0.17100000000000001</v>
      </c>
      <c r="AH164" s="26">
        <f>_xlfn.PERCENTRANK.INC(AD:AD, NYC_SAT_Data[[#This Row],[SAT 1600]])</f>
        <v>0.19500000000000001</v>
      </c>
      <c r="AI164" s="27">
        <f>_xlfn.XLOOKUP(10 * ROUND(NYC_SAT_Data[[#This Row],[Average Score (SAT Math)]] / 10, 0), 'SAT Section Percentiles'!$A:$A, 'SAT Section Percentiles'!$D:$D, 0)</f>
        <v>0.13</v>
      </c>
      <c r="AJ164" s="28">
        <f>_xlfn.XLOOKUP(10 * ROUND(NYC_SAT_Data[[#This Row],[Average Score (SAT Reading)]] / 10, 0), 'SAT Section Percentiles'!$A:$A, 'SAT Section Percentiles'!$B:$B, 0)</f>
        <v>0.11</v>
      </c>
      <c r="AK164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164" s="1" t="b">
        <f>IF(RANK(NYC_SAT_Data[[#This Row],[SAT 1600]], AD:AD, 0) &lt;= 50, TRUE, FALSE)</f>
        <v>0</v>
      </c>
      <c r="AM164" s="7" t="b">
        <f>IF(NYC_SAT_Data[[#This Row],[National Sample LOOKUP Total]] &gt; 0.5, TRUE, FALSE)</f>
        <v>0</v>
      </c>
      <c r="AN1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5" spans="1:40" x14ac:dyDescent="0.25">
      <c r="A165" s="21" t="s">
        <v>1290</v>
      </c>
      <c r="B165" s="21" t="s">
        <v>1291</v>
      </c>
      <c r="C165" s="21" t="b">
        <f>IF(ISNUMBER(SEARCH("SCIENCE", UPPER(NYC_SAT_Data[[#This Row],[School Name]]))), TRUE(), FALSE())</f>
        <v>0</v>
      </c>
      <c r="D165" s="21" t="b">
        <f>IF(ISNUMBER(SEARCH("MATH", UPPER(NYC_SAT_Data[[#This Row],[School Name]]))), TRUE(), FALSE())</f>
        <v>0</v>
      </c>
      <c r="E165" s="21" t="b">
        <f>IF(ISNUMBER(SEARCH("ART", UPPER(NYC_SAT_Data[[#This Row],[School Name]]))), TRUE(), FALSE())</f>
        <v>1</v>
      </c>
      <c r="F165" s="21" t="b">
        <f>IF(ISNUMBER(SEARCH("ACADEMY", UPPER(NYC_SAT_Data[[#This Row],[School Name]]))), TRUE(), FALSE())</f>
        <v>0</v>
      </c>
      <c r="G165" s="21" t="s">
        <v>1249</v>
      </c>
      <c r="H165" s="21" t="s">
        <v>1292</v>
      </c>
      <c r="I165" s="21" t="s">
        <v>1293</v>
      </c>
      <c r="J165" s="21" t="s">
        <v>1294</v>
      </c>
      <c r="K165" s="21" t="s">
        <v>51</v>
      </c>
      <c r="L165" s="1">
        <v>11368</v>
      </c>
      <c r="M165" s="1">
        <v>40.73742</v>
      </c>
      <c r="N165" s="1">
        <v>-73.853309999999993</v>
      </c>
      <c r="O165" s="21" t="s">
        <v>1295</v>
      </c>
      <c r="P165" s="22">
        <v>0.36458333333333331</v>
      </c>
      <c r="Q165" s="22">
        <v>0.66666666666666663</v>
      </c>
      <c r="R165" s="36">
        <f xml:space="preserve"> 24* (NYC_SAT_Data[[#This Row],[End Time]] - NYC_SAT_Data[[#This Row],[Start Time]])</f>
        <v>7.25</v>
      </c>
      <c r="S16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65" s="33">
        <v>870</v>
      </c>
      <c r="U165" s="31">
        <v>4.1000000000000002E-2</v>
      </c>
      <c r="V165" s="31">
        <v>7.8E-2</v>
      </c>
      <c r="W165" s="31">
        <v>0.77200000000000002</v>
      </c>
      <c r="X165" s="31">
        <v>0.10199999999999999</v>
      </c>
      <c r="Y165" s="31">
        <f>1 - SUM(NYC_SAT_Data[[#This Row],[Percent White]:[Percent Asian]])</f>
        <v>7.0000000000000062E-3</v>
      </c>
      <c r="Z165" s="1">
        <v>413</v>
      </c>
      <c r="AA165" s="1">
        <v>405</v>
      </c>
      <c r="AB165" s="1">
        <v>393</v>
      </c>
      <c r="AC165" s="31">
        <v>0.76700000000000002</v>
      </c>
      <c r="AD165" s="23">
        <f>NYC_SAT_Data[[#This Row],[Average Score (SAT Math)]] + NYC_SAT_Data[[#This Row],[Average Score (SAT Reading)]]</f>
        <v>818</v>
      </c>
      <c r="AE165" s="24">
        <f>NYC_SAT_Data[[#This Row],[Average Score (SAT Math)]] + NYC_SAT_Data[[#This Row],[Average Score (SAT Reading)]] + NYC_SAT_Data[[#This Row],[Average Score (SAT Writing)]]</f>
        <v>1211</v>
      </c>
      <c r="AF165" s="25">
        <f>_xlfn.PERCENTRANK.INC(Z:Z, NYC_SAT_Data[[#This Row],[Average Score (SAT Math)]])</f>
        <v>0.49099999999999999</v>
      </c>
      <c r="AG165" s="26">
        <f>_xlfn.PERCENTRANK.INC(AA:AA, NYC_SAT_Data[[#This Row],[Average Score (SAT Reading)]])</f>
        <v>0.40600000000000003</v>
      </c>
      <c r="AH165" s="26">
        <f>_xlfn.PERCENTRANK.INC(AD:AD, NYC_SAT_Data[[#This Row],[SAT 1600]])</f>
        <v>0.48299999999999998</v>
      </c>
      <c r="AI165" s="27">
        <f>_xlfn.XLOOKUP(10 * ROUND(NYC_SAT_Data[[#This Row],[Average Score (SAT Math)]] / 10, 0), 'SAT Section Percentiles'!$A:$A, 'SAT Section Percentiles'!$D:$D, 0)</f>
        <v>0.17</v>
      </c>
      <c r="AJ165" s="28">
        <f>_xlfn.XLOOKUP(10 * ROUND(NYC_SAT_Data[[#This Row],[Average Score (SAT Reading)]] / 10, 0), 'SAT Section Percentiles'!$A:$A, 'SAT Section Percentiles'!$B:$B, 0)</f>
        <v>0.19</v>
      </c>
      <c r="AK165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165" s="1" t="b">
        <f>IF(RANK(NYC_SAT_Data[[#This Row],[SAT 1600]], AD:AD, 0) &lt;= 50, TRUE, FALSE)</f>
        <v>0</v>
      </c>
      <c r="AM165" s="7" t="b">
        <f>IF(NYC_SAT_Data[[#This Row],[National Sample LOOKUP Total]] &gt; 0.5, TRUE, FALSE)</f>
        <v>0</v>
      </c>
      <c r="AN1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6" spans="1:40" x14ac:dyDescent="0.25">
      <c r="A166" s="21" t="s">
        <v>283</v>
      </c>
      <c r="B166" s="21" t="s">
        <v>284</v>
      </c>
      <c r="C166" s="21" t="b">
        <f>IF(ISNUMBER(SEARCH("SCIENCE", UPPER(NYC_SAT_Data[[#This Row],[School Name]]))), TRUE(), FALSE())</f>
        <v>0</v>
      </c>
      <c r="D166" s="21" t="b">
        <f>IF(ISNUMBER(SEARCH("MATH", UPPER(NYC_SAT_Data[[#This Row],[School Name]]))), TRUE(), FALSE())</f>
        <v>0</v>
      </c>
      <c r="E166" s="21" t="b">
        <f>IF(ISNUMBER(SEARCH("ART", UPPER(NYC_SAT_Data[[#This Row],[School Name]]))), TRUE(), FALSE())</f>
        <v>1</v>
      </c>
      <c r="F166" s="21" t="b">
        <f>IF(ISNUMBER(SEARCH("ACADEMY", UPPER(NYC_SAT_Data[[#This Row],[School Name]]))), TRUE(), FALSE())</f>
        <v>0</v>
      </c>
      <c r="G166" s="21" t="s">
        <v>48</v>
      </c>
      <c r="H166" s="21" t="s">
        <v>285</v>
      </c>
      <c r="I166" s="21" t="s">
        <v>286</v>
      </c>
      <c r="J166" s="21" t="s">
        <v>48</v>
      </c>
      <c r="K166" s="21" t="s">
        <v>51</v>
      </c>
      <c r="L166" s="1">
        <v>10023</v>
      </c>
      <c r="M166" s="1">
        <v>40.774299999999997</v>
      </c>
      <c r="N166" s="1">
        <v>-73.984819999999999</v>
      </c>
      <c r="O166" s="21" t="s">
        <v>287</v>
      </c>
      <c r="P166" s="22">
        <v>0.36458333333333331</v>
      </c>
      <c r="Q166" s="22">
        <v>0.6430555555555556</v>
      </c>
      <c r="R166" s="36">
        <f xml:space="preserve"> 24* (NYC_SAT_Data[[#This Row],[End Time]] - NYC_SAT_Data[[#This Row],[Start Time]])</f>
        <v>6.6833333333333353</v>
      </c>
      <c r="S16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41min</v>
      </c>
      <c r="T166" s="33">
        <v>447</v>
      </c>
      <c r="U166" s="31">
        <v>8.9999999999999993E-3</v>
      </c>
      <c r="V166" s="31">
        <v>0.38500000000000001</v>
      </c>
      <c r="W166" s="31">
        <v>0.58799999999999997</v>
      </c>
      <c r="X166" s="31">
        <v>4.0000000000000001E-3</v>
      </c>
      <c r="Y166" s="31">
        <f>1 - SUM(NYC_SAT_Data[[#This Row],[Percent White]:[Percent Asian]])</f>
        <v>1.4000000000000012E-2</v>
      </c>
      <c r="Z166" s="1">
        <v>375</v>
      </c>
      <c r="AA166" s="1">
        <v>389</v>
      </c>
      <c r="AB166" s="1">
        <v>380</v>
      </c>
      <c r="AC166" s="31">
        <v>0.58799999999999997</v>
      </c>
      <c r="AD166" s="23">
        <f>NYC_SAT_Data[[#This Row],[Average Score (SAT Math)]] + NYC_SAT_Data[[#This Row],[Average Score (SAT Reading)]]</f>
        <v>764</v>
      </c>
      <c r="AE166" s="24">
        <f>NYC_SAT_Data[[#This Row],[Average Score (SAT Math)]] + NYC_SAT_Data[[#This Row],[Average Score (SAT Reading)]] + NYC_SAT_Data[[#This Row],[Average Score (SAT Writing)]]</f>
        <v>1144</v>
      </c>
      <c r="AF166" s="25">
        <f>_xlfn.PERCENTRANK.INC(Z:Z, NYC_SAT_Data[[#This Row],[Average Score (SAT Math)]])</f>
        <v>0.13300000000000001</v>
      </c>
      <c r="AG166" s="26">
        <f>_xlfn.PERCENTRANK.INC(AA:AA, NYC_SAT_Data[[#This Row],[Average Score (SAT Reading)]])</f>
        <v>0.26400000000000001</v>
      </c>
      <c r="AH166" s="26">
        <f>_xlfn.PERCENTRANK.INC(AD:AD, NYC_SAT_Data[[#This Row],[SAT 1600]])</f>
        <v>0.184</v>
      </c>
      <c r="AI166" s="27">
        <f>_xlfn.XLOOKUP(10 * ROUND(NYC_SAT_Data[[#This Row],[Average Score (SAT Math)]] / 10, 0), 'SAT Section Percentiles'!$A:$A, 'SAT Section Percentiles'!$D:$D, 0)</f>
        <v>0.1</v>
      </c>
      <c r="AJ166" s="28">
        <f>_xlfn.XLOOKUP(10 * ROUND(NYC_SAT_Data[[#This Row],[Average Score (SAT Reading)]] / 10, 0), 'SAT Section Percentiles'!$A:$A, 'SAT Section Percentiles'!$B:$B, 0)</f>
        <v>0.13</v>
      </c>
      <c r="AK166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66" s="1" t="b">
        <f>IF(RANK(NYC_SAT_Data[[#This Row],[SAT 1600]], AD:AD, 0) &lt;= 50, TRUE, FALSE)</f>
        <v>0</v>
      </c>
      <c r="AM166" s="7" t="b">
        <f>IF(NYC_SAT_Data[[#This Row],[National Sample LOOKUP Total]] &gt; 0.5, TRUE, FALSE)</f>
        <v>0</v>
      </c>
      <c r="AN1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7" spans="1:40" x14ac:dyDescent="0.25">
      <c r="A167" s="21" t="s">
        <v>1106</v>
      </c>
      <c r="B167" s="21" t="s">
        <v>1107</v>
      </c>
      <c r="C167" s="21" t="b">
        <f>IF(ISNUMBER(SEARCH("SCIENCE", UPPER(NYC_SAT_Data[[#This Row],[School Name]]))), TRUE(), FALSE())</f>
        <v>0</v>
      </c>
      <c r="D167" s="21" t="b">
        <f>IF(ISNUMBER(SEARCH("MATH", UPPER(NYC_SAT_Data[[#This Row],[School Name]]))), TRUE(), FALSE())</f>
        <v>0</v>
      </c>
      <c r="E167" s="21" t="b">
        <f>IF(ISNUMBER(SEARCH("ART", UPPER(NYC_SAT_Data[[#This Row],[School Name]]))), TRUE(), FALSE())</f>
        <v>0</v>
      </c>
      <c r="F167" s="21" t="b">
        <f>IF(ISNUMBER(SEARCH("ACADEMY", UPPER(NYC_SAT_Data[[#This Row],[School Name]]))), TRUE(), FALSE())</f>
        <v>0</v>
      </c>
      <c r="G167" s="21" t="s">
        <v>822</v>
      </c>
      <c r="H167" s="21" t="s">
        <v>1103</v>
      </c>
      <c r="I167" s="21" t="s">
        <v>1104</v>
      </c>
      <c r="J167" s="21" t="s">
        <v>822</v>
      </c>
      <c r="K167" s="21" t="s">
        <v>51</v>
      </c>
      <c r="L167" s="1">
        <v>11207</v>
      </c>
      <c r="M167" s="1">
        <v>40.667549999999999</v>
      </c>
      <c r="N167" s="1">
        <v>-73.894800000000004</v>
      </c>
      <c r="O167" s="21" t="s">
        <v>1108</v>
      </c>
      <c r="P167" s="22">
        <v>0.33333333333333331</v>
      </c>
      <c r="Q167" s="22">
        <v>0.63541666666666663</v>
      </c>
      <c r="R167" s="36">
        <f xml:space="preserve"> 24* (NYC_SAT_Data[[#This Row],[End Time]] - NYC_SAT_Data[[#This Row],[Start Time]])</f>
        <v>7.25</v>
      </c>
      <c r="S16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67" s="33">
        <v>319</v>
      </c>
      <c r="U167" s="31">
        <v>1.9E-2</v>
      </c>
      <c r="V167" s="31">
        <v>0.74</v>
      </c>
      <c r="W167" s="31">
        <v>0.22900000000000001</v>
      </c>
      <c r="X167" s="31">
        <v>3.0000000000000001E-3</v>
      </c>
      <c r="Y167" s="31">
        <f>1 - SUM(NYC_SAT_Data[[#This Row],[Percent White]:[Percent Asian]])</f>
        <v>9.000000000000008E-3</v>
      </c>
      <c r="Z167" s="1">
        <v>391</v>
      </c>
      <c r="AA167" s="1">
        <v>373</v>
      </c>
      <c r="AB167" s="1">
        <v>376</v>
      </c>
      <c r="AC167" s="31">
        <v>0.26400000000000001</v>
      </c>
      <c r="AD167" s="23">
        <f>NYC_SAT_Data[[#This Row],[Average Score (SAT Math)]] + NYC_SAT_Data[[#This Row],[Average Score (SAT Reading)]]</f>
        <v>764</v>
      </c>
      <c r="AE167" s="24">
        <f>NYC_SAT_Data[[#This Row],[Average Score (SAT Math)]] + NYC_SAT_Data[[#This Row],[Average Score (SAT Reading)]] + NYC_SAT_Data[[#This Row],[Average Score (SAT Writing)]]</f>
        <v>1140</v>
      </c>
      <c r="AF167" s="25">
        <f>_xlfn.PERCENTRANK.INC(Z:Z, NYC_SAT_Data[[#This Row],[Average Score (SAT Math)]])</f>
        <v>0.30199999999999999</v>
      </c>
      <c r="AG167" s="26">
        <f>_xlfn.PERCENTRANK.INC(AA:AA, NYC_SAT_Data[[#This Row],[Average Score (SAT Reading)]])</f>
        <v>0.122</v>
      </c>
      <c r="AH167" s="26">
        <f>_xlfn.PERCENTRANK.INC(AD:AD, NYC_SAT_Data[[#This Row],[SAT 1600]])</f>
        <v>0.184</v>
      </c>
      <c r="AI167" s="27">
        <f>_xlfn.XLOOKUP(10 * ROUND(NYC_SAT_Data[[#This Row],[Average Score (SAT Math)]] / 10, 0), 'SAT Section Percentiles'!$A:$A, 'SAT Section Percentiles'!$D:$D, 0)</f>
        <v>0.13</v>
      </c>
      <c r="AJ167" s="28">
        <f>_xlfn.XLOOKUP(10 * ROUND(NYC_SAT_Data[[#This Row],[Average Score (SAT Reading)]] / 10, 0), 'SAT Section Percentiles'!$A:$A, 'SAT Section Percentiles'!$B:$B, 0)</f>
        <v>0.09</v>
      </c>
      <c r="AK167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67" s="1" t="b">
        <f>IF(RANK(NYC_SAT_Data[[#This Row],[SAT 1600]], AD:AD, 0) &lt;= 50, TRUE, FALSE)</f>
        <v>0</v>
      </c>
      <c r="AM167" s="7" t="b">
        <f>IF(NYC_SAT_Data[[#This Row],[National Sample LOOKUP Total]] &gt; 0.5, TRUE, FALSE)</f>
        <v>0</v>
      </c>
      <c r="AN1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8" spans="1:40" x14ac:dyDescent="0.25">
      <c r="A168" s="21" t="s">
        <v>1460</v>
      </c>
      <c r="B168" s="21" t="s">
        <v>1461</v>
      </c>
      <c r="C168" s="21" t="b">
        <f>IF(ISNUMBER(SEARCH("SCIENCE", UPPER(NYC_SAT_Data[[#This Row],[School Name]]))), TRUE(), FALSE())</f>
        <v>0</v>
      </c>
      <c r="D168" s="21" t="b">
        <f>IF(ISNUMBER(SEARCH("MATH", UPPER(NYC_SAT_Data[[#This Row],[School Name]]))), TRUE(), FALSE())</f>
        <v>0</v>
      </c>
      <c r="E168" s="21" t="b">
        <f>IF(ISNUMBER(SEARCH("ART", UPPER(NYC_SAT_Data[[#This Row],[School Name]]))), TRUE(), FALSE())</f>
        <v>0</v>
      </c>
      <c r="F168" s="21" t="b">
        <f>IF(ISNUMBER(SEARCH("ACADEMY", UPPER(NYC_SAT_Data[[#This Row],[School Name]]))), TRUE(), FALSE())</f>
        <v>0</v>
      </c>
      <c r="G168" s="21" t="s">
        <v>1249</v>
      </c>
      <c r="H168" s="21" t="s">
        <v>1454</v>
      </c>
      <c r="I168" s="21" t="s">
        <v>1455</v>
      </c>
      <c r="J168" s="21" t="s">
        <v>1426</v>
      </c>
      <c r="K168" s="21" t="s">
        <v>51</v>
      </c>
      <c r="L168" s="1">
        <v>11432</v>
      </c>
      <c r="M168" s="1">
        <v>40.71358</v>
      </c>
      <c r="N168" s="1">
        <v>-73.796520000000001</v>
      </c>
      <c r="O168" s="21" t="s">
        <v>1462</v>
      </c>
      <c r="P168" s="22">
        <v>0.375</v>
      </c>
      <c r="Q168" s="22">
        <v>0.65625</v>
      </c>
      <c r="R168" s="36">
        <f xml:space="preserve"> 24* (NYC_SAT_Data[[#This Row],[End Time]] - NYC_SAT_Data[[#This Row],[Start Time]])</f>
        <v>6.75</v>
      </c>
      <c r="S16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68" s="33">
        <v>418</v>
      </c>
      <c r="U168" s="31">
        <v>4.4999999999999998E-2</v>
      </c>
      <c r="V168" s="31">
        <v>0.42299999999999999</v>
      </c>
      <c r="W168" s="31">
        <v>0.26600000000000001</v>
      </c>
      <c r="X168" s="31">
        <v>0.22700000000000001</v>
      </c>
      <c r="Y168" s="31">
        <f>1 - SUM(NYC_SAT_Data[[#This Row],[Percent White]:[Percent Asian]])</f>
        <v>3.9000000000000035E-2</v>
      </c>
      <c r="Z168" s="1">
        <v>415</v>
      </c>
      <c r="AA168" s="1">
        <v>392</v>
      </c>
      <c r="AB168" s="1">
        <v>386</v>
      </c>
      <c r="AC168" s="31">
        <v>0.72299999999999998</v>
      </c>
      <c r="AD168" s="23">
        <f>NYC_SAT_Data[[#This Row],[Average Score (SAT Math)]] + NYC_SAT_Data[[#This Row],[Average Score (SAT Reading)]]</f>
        <v>807</v>
      </c>
      <c r="AE168" s="24">
        <f>NYC_SAT_Data[[#This Row],[Average Score (SAT Math)]] + NYC_SAT_Data[[#This Row],[Average Score (SAT Reading)]] + NYC_SAT_Data[[#This Row],[Average Score (SAT Writing)]]</f>
        <v>1193</v>
      </c>
      <c r="AF168" s="25">
        <f>_xlfn.PERCENTRANK.INC(Z:Z, NYC_SAT_Data[[#This Row],[Average Score (SAT Math)]])</f>
        <v>0.5</v>
      </c>
      <c r="AG168" s="26">
        <f>_xlfn.PERCENTRANK.INC(AA:AA, NYC_SAT_Data[[#This Row],[Average Score (SAT Reading)]])</f>
        <v>0.29099999999999998</v>
      </c>
      <c r="AH168" s="26">
        <f>_xlfn.PERCENTRANK.INC(AD:AD, NYC_SAT_Data[[#This Row],[SAT 1600]])</f>
        <v>0.42499999999999999</v>
      </c>
      <c r="AI168" s="27">
        <f>_xlfn.XLOOKUP(10 * ROUND(NYC_SAT_Data[[#This Row],[Average Score (SAT Math)]] / 10, 0), 'SAT Section Percentiles'!$A:$A, 'SAT Section Percentiles'!$D:$D, 0)</f>
        <v>0.2</v>
      </c>
      <c r="AJ168" s="28">
        <f>_xlfn.XLOOKUP(10 * ROUND(NYC_SAT_Data[[#This Row],[Average Score (SAT Reading)]] / 10, 0), 'SAT Section Percentiles'!$A:$A, 'SAT Section Percentiles'!$B:$B, 0)</f>
        <v>0.13</v>
      </c>
      <c r="AK168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168" s="1" t="b">
        <f>IF(RANK(NYC_SAT_Data[[#This Row],[SAT 1600]], AD:AD, 0) &lt;= 50, TRUE, FALSE)</f>
        <v>0</v>
      </c>
      <c r="AM168" s="7" t="b">
        <f>IF(NYC_SAT_Data[[#This Row],[National Sample LOOKUP Total]] &gt; 0.5, TRUE, FALSE)</f>
        <v>0</v>
      </c>
      <c r="AN1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9" spans="1:40" x14ac:dyDescent="0.25">
      <c r="A169" s="21" t="s">
        <v>1439</v>
      </c>
      <c r="B169" s="21" t="s">
        <v>1440</v>
      </c>
      <c r="C169" s="21" t="b">
        <f>IF(ISNUMBER(SEARCH("SCIENCE", UPPER(NYC_SAT_Data[[#This Row],[School Name]]))), TRUE(), FALSE())</f>
        <v>0</v>
      </c>
      <c r="D169" s="21" t="b">
        <f>IF(ISNUMBER(SEARCH("MATH", UPPER(NYC_SAT_Data[[#This Row],[School Name]]))), TRUE(), FALSE())</f>
        <v>0</v>
      </c>
      <c r="E169" s="21" t="b">
        <f>IF(ISNUMBER(SEARCH("ART", UPPER(NYC_SAT_Data[[#This Row],[School Name]]))), TRUE(), FALSE())</f>
        <v>0</v>
      </c>
      <c r="F169" s="21" t="b">
        <f>IF(ISNUMBER(SEARCH("ACADEMY", UPPER(NYC_SAT_Data[[#This Row],[School Name]]))), TRUE(), FALSE())</f>
        <v>0</v>
      </c>
      <c r="G169" s="21" t="s">
        <v>1249</v>
      </c>
      <c r="H169" s="21" t="s">
        <v>1441</v>
      </c>
      <c r="I169" s="21" t="s">
        <v>1442</v>
      </c>
      <c r="J169" s="21" t="s">
        <v>1406</v>
      </c>
      <c r="K169" s="21" t="s">
        <v>51</v>
      </c>
      <c r="L169" s="1">
        <v>11416</v>
      </c>
      <c r="M169" s="1">
        <v>40.689399999999999</v>
      </c>
      <c r="N169" s="1">
        <v>-73.840639999999993</v>
      </c>
      <c r="O169" s="21" t="s">
        <v>1443</v>
      </c>
      <c r="P169" s="22">
        <v>0.34027777777777779</v>
      </c>
      <c r="Q169" s="22">
        <v>0.6069444444444444</v>
      </c>
      <c r="R169" s="36">
        <f xml:space="preserve"> 24* (NYC_SAT_Data[[#This Row],[End Time]] - NYC_SAT_Data[[#This Row],[Start Time]])</f>
        <v>6.3999999999999986</v>
      </c>
      <c r="S16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24min</v>
      </c>
      <c r="T169" s="33">
        <v>959</v>
      </c>
      <c r="U169" s="31">
        <v>0.123</v>
      </c>
      <c r="V169" s="31">
        <v>0.107</v>
      </c>
      <c r="W169" s="31">
        <v>0.35599999999999998</v>
      </c>
      <c r="X169" s="31">
        <v>0.35499999999999998</v>
      </c>
      <c r="Y169" s="31">
        <f>1 - SUM(NYC_SAT_Data[[#This Row],[Percent White]:[Percent Asian]])</f>
        <v>5.9000000000000052E-2</v>
      </c>
      <c r="Z169" s="1">
        <v>489</v>
      </c>
      <c r="AA169" s="1">
        <v>457</v>
      </c>
      <c r="AB169" s="1">
        <v>451</v>
      </c>
      <c r="AC169" s="31">
        <v>0.78900000000000003</v>
      </c>
      <c r="AD169" s="23">
        <f>NYC_SAT_Data[[#This Row],[Average Score (SAT Math)]] + NYC_SAT_Data[[#This Row],[Average Score (SAT Reading)]]</f>
        <v>946</v>
      </c>
      <c r="AE169" s="24">
        <f>NYC_SAT_Data[[#This Row],[Average Score (SAT Math)]] + NYC_SAT_Data[[#This Row],[Average Score (SAT Reading)]] + NYC_SAT_Data[[#This Row],[Average Score (SAT Writing)]]</f>
        <v>1397</v>
      </c>
      <c r="AF169" s="25">
        <f>_xlfn.PERCENTRANK.INC(Z:Z, NYC_SAT_Data[[#This Row],[Average Score (SAT Math)]])</f>
        <v>0.83099999999999996</v>
      </c>
      <c r="AG169" s="26">
        <f>_xlfn.PERCENTRANK.INC(AA:AA, NYC_SAT_Data[[#This Row],[Average Score (SAT Reading)]])</f>
        <v>0.80700000000000005</v>
      </c>
      <c r="AH169" s="26">
        <f>_xlfn.PERCENTRANK.INC(AD:AD, NYC_SAT_Data[[#This Row],[SAT 1600]])</f>
        <v>0.82299999999999995</v>
      </c>
      <c r="AI169" s="27">
        <f>_xlfn.XLOOKUP(10 * ROUND(NYC_SAT_Data[[#This Row],[Average Score (SAT Math)]] / 10, 0), 'SAT Section Percentiles'!$A:$A, 'SAT Section Percentiles'!$D:$D, 0)</f>
        <v>0.44</v>
      </c>
      <c r="AJ169" s="28">
        <f>_xlfn.XLOOKUP(10 * ROUND(NYC_SAT_Data[[#This Row],[Average Score (SAT Reading)]] / 10, 0), 'SAT Section Percentiles'!$A:$A, 'SAT Section Percentiles'!$B:$B, 0)</f>
        <v>0.34</v>
      </c>
      <c r="AK169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169" s="1" t="b">
        <f>IF(RANK(NYC_SAT_Data[[#This Row],[SAT 1600]], AD:AD, 0) &lt;= 50, TRUE, FALSE)</f>
        <v>0</v>
      </c>
      <c r="AM169" s="7" t="b">
        <f>IF(NYC_SAT_Data[[#This Row],[National Sample LOOKUP Total]] &gt; 0.5, TRUE, FALSE)</f>
        <v>0</v>
      </c>
      <c r="AN1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0" spans="1:40" x14ac:dyDescent="0.25">
      <c r="A170" s="21" t="s">
        <v>748</v>
      </c>
      <c r="B170" s="21" t="s">
        <v>749</v>
      </c>
      <c r="C170" s="21" t="b">
        <f>IF(ISNUMBER(SEARCH("SCIENCE", UPPER(NYC_SAT_Data[[#This Row],[School Name]]))), TRUE(), FALSE())</f>
        <v>0</v>
      </c>
      <c r="D170" s="21" t="b">
        <f>IF(ISNUMBER(SEARCH("MATH", UPPER(NYC_SAT_Data[[#This Row],[School Name]]))), TRUE(), FALSE())</f>
        <v>0</v>
      </c>
      <c r="E170" s="21" t="b">
        <f>IF(ISNUMBER(SEARCH("ART", UPPER(NYC_SAT_Data[[#This Row],[School Name]]))), TRUE(), FALSE())</f>
        <v>1</v>
      </c>
      <c r="F170" s="21" t="b">
        <f>IF(ISNUMBER(SEARCH("ACADEMY", UPPER(NYC_SAT_Data[[#This Row],[School Name]]))), TRUE(), FALSE())</f>
        <v>0</v>
      </c>
      <c r="G170" s="21" t="s">
        <v>431</v>
      </c>
      <c r="H170" s="21" t="s">
        <v>700</v>
      </c>
      <c r="I170" s="21" t="s">
        <v>701</v>
      </c>
      <c r="J170" s="21" t="s">
        <v>431</v>
      </c>
      <c r="K170" s="21" t="s">
        <v>51</v>
      </c>
      <c r="L170" s="1">
        <v>10467</v>
      </c>
      <c r="M170" s="1">
        <v>40.875749999999996</v>
      </c>
      <c r="N170" s="1">
        <v>-73.86139</v>
      </c>
      <c r="O170" s="21" t="s">
        <v>750</v>
      </c>
      <c r="P170" s="22">
        <v>0.33333333333333331</v>
      </c>
      <c r="Q170" s="22">
        <v>0.61458333333333337</v>
      </c>
      <c r="R170" s="36">
        <f xml:space="preserve"> 24* (NYC_SAT_Data[[#This Row],[End Time]] - NYC_SAT_Data[[#This Row],[Start Time]])</f>
        <v>6.7500000000000018</v>
      </c>
      <c r="S17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0" s="33">
        <v>493</v>
      </c>
      <c r="U170" s="31">
        <v>0.01</v>
      </c>
      <c r="V170" s="31">
        <v>0.38100000000000001</v>
      </c>
      <c r="W170" s="31">
        <v>0.59199999999999997</v>
      </c>
      <c r="X170" s="31">
        <v>8.0000000000000002E-3</v>
      </c>
      <c r="Y170" s="31">
        <f>1 - SUM(NYC_SAT_Data[[#This Row],[Percent White]:[Percent Asian]])</f>
        <v>9.000000000000008E-3</v>
      </c>
      <c r="Z170" s="1">
        <v>367</v>
      </c>
      <c r="AA170" s="1">
        <v>381</v>
      </c>
      <c r="AB170" s="1">
        <v>361</v>
      </c>
      <c r="AC170" s="31">
        <v>0.41</v>
      </c>
      <c r="AD170" s="23">
        <f>NYC_SAT_Data[[#This Row],[Average Score (SAT Math)]] + NYC_SAT_Data[[#This Row],[Average Score (SAT Reading)]]</f>
        <v>748</v>
      </c>
      <c r="AE170" s="24">
        <f>NYC_SAT_Data[[#This Row],[Average Score (SAT Math)]] + NYC_SAT_Data[[#This Row],[Average Score (SAT Reading)]] + NYC_SAT_Data[[#This Row],[Average Score (SAT Writing)]]</f>
        <v>1109</v>
      </c>
      <c r="AF170" s="25">
        <f>_xlfn.PERCENTRANK.INC(Z:Z, NYC_SAT_Data[[#This Row],[Average Score (SAT Math)]])</f>
        <v>9.2999999999999999E-2</v>
      </c>
      <c r="AG170" s="26">
        <f>_xlfn.PERCENTRANK.INC(AA:AA, NYC_SAT_Data[[#This Row],[Average Score (SAT Reading)]])</f>
        <v>0.18099999999999999</v>
      </c>
      <c r="AH170" s="26">
        <f>_xlfn.PERCENTRANK.INC(AD:AD, NYC_SAT_Data[[#This Row],[SAT 1600]])</f>
        <v>0.109</v>
      </c>
      <c r="AI170" s="27">
        <f>_xlfn.XLOOKUP(10 * ROUND(NYC_SAT_Data[[#This Row],[Average Score (SAT Math)]] / 10, 0), 'SAT Section Percentiles'!$A:$A, 'SAT Section Percentiles'!$D:$D, 0)</f>
        <v>0.09</v>
      </c>
      <c r="AJ170" s="28">
        <f>_xlfn.XLOOKUP(10 * ROUND(NYC_SAT_Data[[#This Row],[Average Score (SAT Reading)]] / 10, 0), 'SAT Section Percentiles'!$A:$A, 'SAT Section Percentiles'!$B:$B, 0)</f>
        <v>0.11</v>
      </c>
      <c r="AK170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170" s="1" t="b">
        <f>IF(RANK(NYC_SAT_Data[[#This Row],[SAT 1600]], AD:AD, 0) &lt;= 50, TRUE, FALSE)</f>
        <v>0</v>
      </c>
      <c r="AM170" s="7" t="b">
        <f>IF(NYC_SAT_Data[[#This Row],[National Sample LOOKUP Total]] &gt; 0.5, TRUE, FALSE)</f>
        <v>0</v>
      </c>
      <c r="AN1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1" spans="1:40" x14ac:dyDescent="0.25">
      <c r="A171" s="21" t="s">
        <v>254</v>
      </c>
      <c r="B171" s="21" t="s">
        <v>255</v>
      </c>
      <c r="C171" s="21" t="b">
        <f>IF(ISNUMBER(SEARCH("SCIENCE", UPPER(NYC_SAT_Data[[#This Row],[School Name]]))), TRUE(), FALSE())</f>
        <v>0</v>
      </c>
      <c r="D171" s="21" t="b">
        <f>IF(ISNUMBER(SEARCH("MATH", UPPER(NYC_SAT_Data[[#This Row],[School Name]]))), TRUE(), FALSE())</f>
        <v>0</v>
      </c>
      <c r="E171" s="21" t="b">
        <f>IF(ISNUMBER(SEARCH("ART", UPPER(NYC_SAT_Data[[#This Row],[School Name]]))), TRUE(), FALSE())</f>
        <v>0</v>
      </c>
      <c r="F171" s="21" t="b">
        <f>IF(ISNUMBER(SEARCH("ACADEMY", UPPER(NYC_SAT_Data[[#This Row],[School Name]]))), TRUE(), FALSE())</f>
        <v>0</v>
      </c>
      <c r="G171" s="21" t="s">
        <v>48</v>
      </c>
      <c r="H171" s="21" t="s">
        <v>89</v>
      </c>
      <c r="I171" s="21" t="s">
        <v>90</v>
      </c>
      <c r="J171" s="21" t="s">
        <v>48</v>
      </c>
      <c r="K171" s="21" t="s">
        <v>51</v>
      </c>
      <c r="L171" s="1">
        <v>10002</v>
      </c>
      <c r="M171" s="1">
        <v>40.71687</v>
      </c>
      <c r="N171" s="1">
        <v>-73.989530000000002</v>
      </c>
      <c r="O171" s="21" t="s">
        <v>256</v>
      </c>
      <c r="P171" s="22">
        <v>0.33333333333333331</v>
      </c>
      <c r="Q171" s="22">
        <v>0.64930555555555558</v>
      </c>
      <c r="R171" s="36">
        <f xml:space="preserve"> 24* (NYC_SAT_Data[[#This Row],[End Time]] - NYC_SAT_Data[[#This Row],[Start Time]])</f>
        <v>7.5833333333333339</v>
      </c>
      <c r="S17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35min</v>
      </c>
      <c r="T171" s="33">
        <v>416</v>
      </c>
      <c r="U171" s="31">
        <v>1.7000000000000001E-2</v>
      </c>
      <c r="V171" s="31">
        <v>3.1E-2</v>
      </c>
      <c r="W171" s="31">
        <v>5.5E-2</v>
      </c>
      <c r="X171" s="31">
        <v>0.88900000000000001</v>
      </c>
      <c r="Y171" s="31">
        <f>1 - SUM(NYC_SAT_Data[[#This Row],[Percent White]:[Percent Asian]])</f>
        <v>8.0000000000000071E-3</v>
      </c>
      <c r="Z171" s="1">
        <v>613</v>
      </c>
      <c r="AA171" s="1">
        <v>453</v>
      </c>
      <c r="AB171" s="1">
        <v>463</v>
      </c>
      <c r="AC171" s="31">
        <v>0.95899999999999996</v>
      </c>
      <c r="AD171" s="23">
        <f>NYC_SAT_Data[[#This Row],[Average Score (SAT Math)]] + NYC_SAT_Data[[#This Row],[Average Score (SAT Reading)]]</f>
        <v>1066</v>
      </c>
      <c r="AE171" s="24">
        <f>NYC_SAT_Data[[#This Row],[Average Score (SAT Math)]] + NYC_SAT_Data[[#This Row],[Average Score (SAT Reading)]] + NYC_SAT_Data[[#This Row],[Average Score (SAT Writing)]]</f>
        <v>1529</v>
      </c>
      <c r="AF171" s="25">
        <f>_xlfn.PERCENTRANK.INC(Z:Z, NYC_SAT_Data[[#This Row],[Average Score (SAT Math)]])</f>
        <v>0.96199999999999997</v>
      </c>
      <c r="AG171" s="26">
        <f>_xlfn.PERCENTRANK.INC(AA:AA, NYC_SAT_Data[[#This Row],[Average Score (SAT Reading)]])</f>
        <v>0.78800000000000003</v>
      </c>
      <c r="AH171" s="26">
        <f>_xlfn.PERCENTRANK.INC(AD:AD, NYC_SAT_Data[[#This Row],[SAT 1600]])</f>
        <v>0.92500000000000004</v>
      </c>
      <c r="AI171" s="27">
        <f>_xlfn.XLOOKUP(10 * ROUND(NYC_SAT_Data[[#This Row],[Average Score (SAT Math)]] / 10, 0), 'SAT Section Percentiles'!$A:$A, 'SAT Section Percentiles'!$D:$D, 0)</f>
        <v>0.83</v>
      </c>
      <c r="AJ171" s="28">
        <f>_xlfn.XLOOKUP(10 * ROUND(NYC_SAT_Data[[#This Row],[Average Score (SAT Reading)]] / 10, 0), 'SAT Section Percentiles'!$A:$A, 'SAT Section Percentiles'!$B:$B, 0)</f>
        <v>0.31</v>
      </c>
      <c r="AK171" s="29">
        <f>_xlfn.XLOOKUP(10 * ROUND((NYC_SAT_Data[[#This Row],[Average Score (SAT Math)]] + NYC_SAT_Data[[#This Row],[Average Score (SAT Reading)]]) / 10, 0), 'Total SAT Percentiles'!$A:$A, 'Total SAT Percentiles'!$B:$B, 0)</f>
        <v>0.61</v>
      </c>
      <c r="AL171" s="1" t="b">
        <f>IF(RANK(NYC_SAT_Data[[#This Row],[SAT 1600]], AD:AD, 0) &lt;= 50, TRUE, FALSE)</f>
        <v>1</v>
      </c>
      <c r="AM171" s="7" t="b">
        <f>IF(NYC_SAT_Data[[#This Row],[National Sample LOOKUP Total]] &gt; 0.5, TRUE, FALSE)</f>
        <v>1</v>
      </c>
      <c r="AN1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2" spans="1:40" x14ac:dyDescent="0.25">
      <c r="A172" s="21" t="s">
        <v>899</v>
      </c>
      <c r="B172" s="21" t="s">
        <v>900</v>
      </c>
      <c r="C172" s="21" t="b">
        <f>IF(ISNUMBER(SEARCH("SCIENCE", UPPER(NYC_SAT_Data[[#This Row],[School Name]]))), TRUE(), FALSE())</f>
        <v>0</v>
      </c>
      <c r="D172" s="21" t="b">
        <f>IF(ISNUMBER(SEARCH("MATH", UPPER(NYC_SAT_Data[[#This Row],[School Name]]))), TRUE(), FALSE())</f>
        <v>0</v>
      </c>
      <c r="E172" s="21" t="b">
        <f>IF(ISNUMBER(SEARCH("ART", UPPER(NYC_SAT_Data[[#This Row],[School Name]]))), TRUE(), FALSE())</f>
        <v>0</v>
      </c>
      <c r="F172" s="21" t="b">
        <f>IF(ISNUMBER(SEARCH("ACADEMY", UPPER(NYC_SAT_Data[[#This Row],[School Name]]))), TRUE(), FALSE())</f>
        <v>0</v>
      </c>
      <c r="G172" s="21" t="s">
        <v>822</v>
      </c>
      <c r="H172" s="21" t="s">
        <v>893</v>
      </c>
      <c r="I172" s="21" t="s">
        <v>894</v>
      </c>
      <c r="J172" s="21" t="s">
        <v>822</v>
      </c>
      <c r="K172" s="21" t="s">
        <v>51</v>
      </c>
      <c r="L172" s="1">
        <v>11211</v>
      </c>
      <c r="M172" s="1">
        <v>40.711959999999998</v>
      </c>
      <c r="N172" s="1">
        <v>-73.940430000000006</v>
      </c>
      <c r="O172" s="21" t="s">
        <v>898</v>
      </c>
      <c r="P172" s="22">
        <v>0.32291666666666669</v>
      </c>
      <c r="Q172" s="22">
        <v>0.65625</v>
      </c>
      <c r="R172" s="36">
        <f xml:space="preserve"> 24* (NYC_SAT_Data[[#This Row],[End Time]] - NYC_SAT_Data[[#This Row],[Start Time]])</f>
        <v>8</v>
      </c>
      <c r="S17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72" s="33">
        <v>1001</v>
      </c>
      <c r="U172" s="31">
        <v>2.5000000000000001E-2</v>
      </c>
      <c r="V172" s="31">
        <v>0.36099999999999999</v>
      </c>
      <c r="W172" s="31">
        <v>0.56899999999999995</v>
      </c>
      <c r="X172" s="31">
        <v>0.04</v>
      </c>
      <c r="Y172" s="31">
        <f>1 - SUM(NYC_SAT_Data[[#This Row],[Percent White]:[Percent Asian]])</f>
        <v>5.0000000000000044E-3</v>
      </c>
      <c r="Z172" s="1">
        <v>463</v>
      </c>
      <c r="AA172" s="1">
        <v>446</v>
      </c>
      <c r="AB172" s="1">
        <v>425</v>
      </c>
      <c r="AC172" s="31">
        <v>0.54500000000000004</v>
      </c>
      <c r="AD172" s="23">
        <f>NYC_SAT_Data[[#This Row],[Average Score (SAT Math)]] + NYC_SAT_Data[[#This Row],[Average Score (SAT Reading)]]</f>
        <v>909</v>
      </c>
      <c r="AE172" s="24">
        <f>NYC_SAT_Data[[#This Row],[Average Score (SAT Math)]] + NYC_SAT_Data[[#This Row],[Average Score (SAT Reading)]] + NYC_SAT_Data[[#This Row],[Average Score (SAT Writing)]]</f>
        <v>1334</v>
      </c>
      <c r="AF172" s="25">
        <f>_xlfn.PERCENTRANK.INC(Z:Z, NYC_SAT_Data[[#This Row],[Average Score (SAT Math)]])</f>
        <v>0.75900000000000001</v>
      </c>
      <c r="AG172" s="26">
        <f>_xlfn.PERCENTRANK.INC(AA:AA, NYC_SAT_Data[[#This Row],[Average Score (SAT Reading)]])</f>
        <v>0.75900000000000001</v>
      </c>
      <c r="AH172" s="26">
        <f>_xlfn.PERCENTRANK.INC(AD:AD, NYC_SAT_Data[[#This Row],[SAT 1600]])</f>
        <v>0.76400000000000001</v>
      </c>
      <c r="AI172" s="27">
        <f>_xlfn.XLOOKUP(10 * ROUND(NYC_SAT_Data[[#This Row],[Average Score (SAT Math)]] / 10, 0), 'SAT Section Percentiles'!$A:$A, 'SAT Section Percentiles'!$D:$D, 0)</f>
        <v>0.32</v>
      </c>
      <c r="AJ172" s="28">
        <f>_xlfn.XLOOKUP(10 * ROUND(NYC_SAT_Data[[#This Row],[Average Score (SAT Reading)]] / 10, 0), 'SAT Section Percentiles'!$A:$A, 'SAT Section Percentiles'!$B:$B, 0)</f>
        <v>0.31</v>
      </c>
      <c r="AK172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172" s="1" t="b">
        <f>IF(RANK(NYC_SAT_Data[[#This Row],[SAT 1600]], AD:AD, 0) &lt;= 50, TRUE, FALSE)</f>
        <v>0</v>
      </c>
      <c r="AM172" s="7" t="b">
        <f>IF(NYC_SAT_Data[[#This Row],[National Sample LOOKUP Total]] &gt; 0.5, TRUE, FALSE)</f>
        <v>0</v>
      </c>
      <c r="AN1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3" spans="1:40" x14ac:dyDescent="0.25">
      <c r="A173" s="21" t="s">
        <v>138</v>
      </c>
      <c r="B173" s="21" t="s">
        <v>139</v>
      </c>
      <c r="C173" s="21" t="b">
        <f>IF(ISNUMBER(SEARCH("SCIENCE", UPPER(NYC_SAT_Data[[#This Row],[School Name]]))), TRUE(), FALSE())</f>
        <v>0</v>
      </c>
      <c r="D173" s="21" t="b">
        <f>IF(ISNUMBER(SEARCH("MATH", UPPER(NYC_SAT_Data[[#This Row],[School Name]]))), TRUE(), FALSE())</f>
        <v>0</v>
      </c>
      <c r="E173" s="21" t="b">
        <f>IF(ISNUMBER(SEARCH("ART", UPPER(NYC_SAT_Data[[#This Row],[School Name]]))), TRUE(), FALSE())</f>
        <v>0</v>
      </c>
      <c r="F173" s="21" t="b">
        <f>IF(ISNUMBER(SEARCH("ACADEMY", UPPER(NYC_SAT_Data[[#This Row],[School Name]]))), TRUE(), FALSE())</f>
        <v>0</v>
      </c>
      <c r="G173" s="21" t="s">
        <v>48</v>
      </c>
      <c r="H173" s="21" t="s">
        <v>140</v>
      </c>
      <c r="I173" s="21" t="s">
        <v>141</v>
      </c>
      <c r="J173" s="21" t="s">
        <v>48</v>
      </c>
      <c r="K173" s="21" t="s">
        <v>51</v>
      </c>
      <c r="L173" s="1">
        <v>10019</v>
      </c>
      <c r="M173" s="1">
        <v>40.767760000000003</v>
      </c>
      <c r="N173" s="1">
        <v>-73.98751</v>
      </c>
      <c r="O173" s="21" t="s">
        <v>142</v>
      </c>
      <c r="P173" s="22">
        <v>0.34375</v>
      </c>
      <c r="Q173" s="22">
        <v>0.625</v>
      </c>
      <c r="R173" s="36">
        <f xml:space="preserve"> 24* (NYC_SAT_Data[[#This Row],[End Time]] - NYC_SAT_Data[[#This Row],[Start Time]])</f>
        <v>6.75</v>
      </c>
      <c r="S17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3" s="33">
        <v>1301</v>
      </c>
      <c r="U173" s="31">
        <v>6.6000000000000003E-2</v>
      </c>
      <c r="V173" s="31">
        <v>0.14699999999999999</v>
      </c>
      <c r="W173" s="31">
        <v>0.629</v>
      </c>
      <c r="X173" s="31">
        <v>0.151</v>
      </c>
      <c r="Y173" s="31">
        <f>1 - SUM(NYC_SAT_Data[[#This Row],[Percent White]:[Percent Asian]])</f>
        <v>7.0000000000000062E-3</v>
      </c>
      <c r="Z173" s="1">
        <v>469</v>
      </c>
      <c r="AA173" s="1">
        <v>454</v>
      </c>
      <c r="AB173" s="1">
        <v>444</v>
      </c>
      <c r="AC173" s="31">
        <v>0.74</v>
      </c>
      <c r="AD173" s="23">
        <f>NYC_SAT_Data[[#This Row],[Average Score (SAT Math)]] + NYC_SAT_Data[[#This Row],[Average Score (SAT Reading)]]</f>
        <v>923</v>
      </c>
      <c r="AE173" s="24">
        <f>NYC_SAT_Data[[#This Row],[Average Score (SAT Math)]] + NYC_SAT_Data[[#This Row],[Average Score (SAT Reading)]] + NYC_SAT_Data[[#This Row],[Average Score (SAT Writing)]]</f>
        <v>1367</v>
      </c>
      <c r="AF173" s="25">
        <f>_xlfn.PERCENTRANK.INC(Z:Z, NYC_SAT_Data[[#This Row],[Average Score (SAT Math)]])</f>
        <v>0.78300000000000003</v>
      </c>
      <c r="AG173" s="26">
        <f>_xlfn.PERCENTRANK.INC(AA:AA, NYC_SAT_Data[[#This Row],[Average Score (SAT Reading)]])</f>
        <v>0.79600000000000004</v>
      </c>
      <c r="AH173" s="26">
        <f>_xlfn.PERCENTRANK.INC(AD:AD, NYC_SAT_Data[[#This Row],[SAT 1600]])</f>
        <v>0.79600000000000004</v>
      </c>
      <c r="AI173" s="27">
        <f>_xlfn.XLOOKUP(10 * ROUND(NYC_SAT_Data[[#This Row],[Average Score (SAT Math)]] / 10, 0), 'SAT Section Percentiles'!$A:$A, 'SAT Section Percentiles'!$D:$D, 0)</f>
        <v>0.36</v>
      </c>
      <c r="AJ173" s="28">
        <f>_xlfn.XLOOKUP(10 * ROUND(NYC_SAT_Data[[#This Row],[Average Score (SAT Reading)]] / 10, 0), 'SAT Section Percentiles'!$A:$A, 'SAT Section Percentiles'!$B:$B, 0)</f>
        <v>0.31</v>
      </c>
      <c r="AK173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73" s="1" t="b">
        <f>IF(RANK(NYC_SAT_Data[[#This Row],[SAT 1600]], AD:AD, 0) &lt;= 50, TRUE, FALSE)</f>
        <v>0</v>
      </c>
      <c r="AM173" s="7" t="b">
        <f>IF(NYC_SAT_Data[[#This Row],[National Sample LOOKUP Total]] &gt; 0.5, TRUE, FALSE)</f>
        <v>0</v>
      </c>
      <c r="AN1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4" spans="1:40" x14ac:dyDescent="0.25">
      <c r="A174" s="21" t="s">
        <v>1008</v>
      </c>
      <c r="B174" s="21" t="s">
        <v>1009</v>
      </c>
      <c r="C174" s="21" t="b">
        <f>IF(ISNUMBER(SEARCH("SCIENCE", UPPER(NYC_SAT_Data[[#This Row],[School Name]]))), TRUE(), FALSE())</f>
        <v>0</v>
      </c>
      <c r="D174" s="21" t="b">
        <f>IF(ISNUMBER(SEARCH("MATH", UPPER(NYC_SAT_Data[[#This Row],[School Name]]))), TRUE(), FALSE())</f>
        <v>0</v>
      </c>
      <c r="E174" s="21" t="b">
        <f>IF(ISNUMBER(SEARCH("ART", UPPER(NYC_SAT_Data[[#This Row],[School Name]]))), TRUE(), FALSE())</f>
        <v>0</v>
      </c>
      <c r="F174" s="21" t="b">
        <f>IF(ISNUMBER(SEARCH("ACADEMY", UPPER(NYC_SAT_Data[[#This Row],[School Name]]))), TRUE(), FALSE())</f>
        <v>0</v>
      </c>
      <c r="G174" s="21" t="s">
        <v>822</v>
      </c>
      <c r="H174" s="21" t="s">
        <v>1005</v>
      </c>
      <c r="I174" s="21" t="s">
        <v>1006</v>
      </c>
      <c r="J174" s="21" t="s">
        <v>822</v>
      </c>
      <c r="K174" s="21" t="s">
        <v>51</v>
      </c>
      <c r="L174" s="1">
        <v>11225</v>
      </c>
      <c r="M174" s="1">
        <v>40.670299999999997</v>
      </c>
      <c r="N174" s="1">
        <v>-73.961650000000006</v>
      </c>
      <c r="O174" s="21" t="s">
        <v>1010</v>
      </c>
      <c r="P174" s="22">
        <v>0.33333333333333331</v>
      </c>
      <c r="Q174" s="22">
        <v>0.625</v>
      </c>
      <c r="R174" s="36">
        <f xml:space="preserve"> 24* (NYC_SAT_Data[[#This Row],[End Time]] - NYC_SAT_Data[[#This Row],[Start Time]])</f>
        <v>7</v>
      </c>
      <c r="S17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74" s="33">
        <v>246</v>
      </c>
      <c r="U174" s="31">
        <v>2.8000000000000001E-2</v>
      </c>
      <c r="V174" s="31">
        <v>0.82099999999999995</v>
      </c>
      <c r="W174" s="31">
        <v>0.13</v>
      </c>
      <c r="X174" s="31">
        <v>1.6E-2</v>
      </c>
      <c r="Y174" s="31">
        <f>1 - SUM(NYC_SAT_Data[[#This Row],[Percent White]:[Percent Asian]])</f>
        <v>5.0000000000000044E-3</v>
      </c>
      <c r="Z174" s="1">
        <v>377</v>
      </c>
      <c r="AA174" s="1">
        <v>386</v>
      </c>
      <c r="AB174" s="1">
        <v>375</v>
      </c>
      <c r="AC174" s="31">
        <v>0.61899999999999999</v>
      </c>
      <c r="AD174" s="23">
        <f>NYC_SAT_Data[[#This Row],[Average Score (SAT Math)]] + NYC_SAT_Data[[#This Row],[Average Score (SAT Reading)]]</f>
        <v>763</v>
      </c>
      <c r="AE174" s="24">
        <f>NYC_SAT_Data[[#This Row],[Average Score (SAT Math)]] + NYC_SAT_Data[[#This Row],[Average Score (SAT Reading)]] + NYC_SAT_Data[[#This Row],[Average Score (SAT Writing)]]</f>
        <v>1138</v>
      </c>
      <c r="AF174" s="25">
        <f>_xlfn.PERCENTRANK.INC(Z:Z, NYC_SAT_Data[[#This Row],[Average Score (SAT Math)]])</f>
        <v>0.14699999999999999</v>
      </c>
      <c r="AG174" s="26">
        <f>_xlfn.PERCENTRANK.INC(AA:AA, NYC_SAT_Data[[#This Row],[Average Score (SAT Reading)]])</f>
        <v>0.24</v>
      </c>
      <c r="AH174" s="26">
        <f>_xlfn.PERCENTRANK.INC(AD:AD, NYC_SAT_Data[[#This Row],[SAT 1600]])</f>
        <v>0.17599999999999999</v>
      </c>
      <c r="AI174" s="27">
        <f>_xlfn.XLOOKUP(10 * ROUND(NYC_SAT_Data[[#This Row],[Average Score (SAT Math)]] / 10, 0), 'SAT Section Percentiles'!$A:$A, 'SAT Section Percentiles'!$D:$D, 0)</f>
        <v>0.1</v>
      </c>
      <c r="AJ174" s="28">
        <f>_xlfn.XLOOKUP(10 * ROUND(NYC_SAT_Data[[#This Row],[Average Score (SAT Reading)]] / 10, 0), 'SAT Section Percentiles'!$A:$A, 'SAT Section Percentiles'!$B:$B, 0)</f>
        <v>0.13</v>
      </c>
      <c r="AK174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74" s="1" t="b">
        <f>IF(RANK(NYC_SAT_Data[[#This Row],[SAT 1600]], AD:AD, 0) &lt;= 50, TRUE, FALSE)</f>
        <v>0</v>
      </c>
      <c r="AM174" s="7" t="b">
        <f>IF(NYC_SAT_Data[[#This Row],[National Sample LOOKUP Total]] &gt; 0.5, TRUE, FALSE)</f>
        <v>0</v>
      </c>
      <c r="AN1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5" spans="1:40" x14ac:dyDescent="0.25">
      <c r="A175" s="21" t="s">
        <v>417</v>
      </c>
      <c r="B175" s="21" t="s">
        <v>418</v>
      </c>
      <c r="C175" s="21" t="b">
        <f>IF(ISNUMBER(SEARCH("SCIENCE", UPPER(NYC_SAT_Data[[#This Row],[School Name]]))), TRUE(), FALSE())</f>
        <v>1</v>
      </c>
      <c r="D175" s="21" t="b">
        <f>IF(ISNUMBER(SEARCH("MATH", UPPER(NYC_SAT_Data[[#This Row],[School Name]]))), TRUE(), FALSE())</f>
        <v>0</v>
      </c>
      <c r="E175" s="21" t="b">
        <f>IF(ISNUMBER(SEARCH("ART", UPPER(NYC_SAT_Data[[#This Row],[School Name]]))), TRUE(), FALSE())</f>
        <v>0</v>
      </c>
      <c r="F175" s="21" t="b">
        <f>IF(ISNUMBER(SEARCH("ACADEMY", UPPER(NYC_SAT_Data[[#This Row],[School Name]]))), TRUE(), FALSE())</f>
        <v>0</v>
      </c>
      <c r="G175" s="21" t="s">
        <v>48</v>
      </c>
      <c r="H175" s="21" t="s">
        <v>409</v>
      </c>
      <c r="I175" s="21" t="s">
        <v>410</v>
      </c>
      <c r="J175" s="21" t="s">
        <v>48</v>
      </c>
      <c r="K175" s="21" t="s">
        <v>51</v>
      </c>
      <c r="L175" s="1">
        <v>10040</v>
      </c>
      <c r="M175" s="1">
        <v>40.855939999999997</v>
      </c>
      <c r="N175" s="1">
        <v>-73.927030000000002</v>
      </c>
      <c r="O175" s="21" t="s">
        <v>411</v>
      </c>
      <c r="P175" s="22">
        <v>0.33333333333333331</v>
      </c>
      <c r="Q175" s="22">
        <v>0.65625</v>
      </c>
      <c r="R175" s="36">
        <f xml:space="preserve"> 24* (NYC_SAT_Data[[#This Row],[End Time]] - NYC_SAT_Data[[#This Row],[Start Time]])</f>
        <v>7.75</v>
      </c>
      <c r="S17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75" s="33">
        <v>605</v>
      </c>
      <c r="U175" s="31">
        <v>1.4999999999999999E-2</v>
      </c>
      <c r="V175" s="31">
        <v>0.159</v>
      </c>
      <c r="W175" s="31">
        <v>0.79800000000000004</v>
      </c>
      <c r="X175" s="31">
        <v>1.2999999999999999E-2</v>
      </c>
      <c r="Y175" s="31">
        <f>1 - SUM(NYC_SAT_Data[[#This Row],[Percent White]:[Percent Asian]])</f>
        <v>1.5000000000000013E-2</v>
      </c>
      <c r="Z175" s="1">
        <v>374</v>
      </c>
      <c r="AA175" s="1">
        <v>385</v>
      </c>
      <c r="AB175" s="1">
        <v>389</v>
      </c>
      <c r="AC175" s="31">
        <v>0.56200000000000006</v>
      </c>
      <c r="AD175" s="23">
        <f>NYC_SAT_Data[[#This Row],[Average Score (SAT Math)]] + NYC_SAT_Data[[#This Row],[Average Score (SAT Reading)]]</f>
        <v>759</v>
      </c>
      <c r="AE175" s="24">
        <f>NYC_SAT_Data[[#This Row],[Average Score (SAT Math)]] + NYC_SAT_Data[[#This Row],[Average Score (SAT Reading)]] + NYC_SAT_Data[[#This Row],[Average Score (SAT Writing)]]</f>
        <v>1148</v>
      </c>
      <c r="AF175" s="25">
        <f>_xlfn.PERCENTRANK.INC(Z:Z, NYC_SAT_Data[[#This Row],[Average Score (SAT Math)]])</f>
        <v>0.122</v>
      </c>
      <c r="AG175" s="26">
        <f>_xlfn.PERCENTRANK.INC(AA:AA, NYC_SAT_Data[[#This Row],[Average Score (SAT Reading)]])</f>
        <v>0.221</v>
      </c>
      <c r="AH175" s="26">
        <f>_xlfn.PERCENTRANK.INC(AD:AD, NYC_SAT_Data[[#This Row],[SAT 1600]])</f>
        <v>0.14899999999999999</v>
      </c>
      <c r="AI175" s="27">
        <f>_xlfn.XLOOKUP(10 * ROUND(NYC_SAT_Data[[#This Row],[Average Score (SAT Math)]] / 10, 0), 'SAT Section Percentiles'!$A:$A, 'SAT Section Percentiles'!$D:$D, 0)</f>
        <v>0.09</v>
      </c>
      <c r="AJ175" s="28">
        <f>_xlfn.XLOOKUP(10 * ROUND(NYC_SAT_Data[[#This Row],[Average Score (SAT Reading)]] / 10, 0), 'SAT Section Percentiles'!$A:$A, 'SAT Section Percentiles'!$B:$B, 0)</f>
        <v>0.13</v>
      </c>
      <c r="AK175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75" s="1" t="b">
        <f>IF(RANK(NYC_SAT_Data[[#This Row],[SAT 1600]], AD:AD, 0) &lt;= 50, TRUE, FALSE)</f>
        <v>0</v>
      </c>
      <c r="AM175" s="7" t="b">
        <f>IF(NYC_SAT_Data[[#This Row],[National Sample LOOKUP Total]] &gt; 0.5, TRUE, FALSE)</f>
        <v>0</v>
      </c>
      <c r="AN1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6" spans="1:40" x14ac:dyDescent="0.25">
      <c r="A176" s="21" t="s">
        <v>184</v>
      </c>
      <c r="B176" s="21" t="s">
        <v>185</v>
      </c>
      <c r="C176" s="21" t="b">
        <f>IF(ISNUMBER(SEARCH("SCIENCE", UPPER(NYC_SAT_Data[[#This Row],[School Name]]))), TRUE(), FALSE())</f>
        <v>0</v>
      </c>
      <c r="D176" s="21" t="b">
        <f>IF(ISNUMBER(SEARCH("MATH", UPPER(NYC_SAT_Data[[#This Row],[School Name]]))), TRUE(), FALSE())</f>
        <v>0</v>
      </c>
      <c r="E176" s="21" t="b">
        <f>IF(ISNUMBER(SEARCH("ART", UPPER(NYC_SAT_Data[[#This Row],[School Name]]))), TRUE(), FALSE())</f>
        <v>0</v>
      </c>
      <c r="F176" s="21" t="b">
        <f>IF(ISNUMBER(SEARCH("ACADEMY", UPPER(NYC_SAT_Data[[#This Row],[School Name]]))), TRUE(), FALSE())</f>
        <v>0</v>
      </c>
      <c r="G176" s="21" t="s">
        <v>48</v>
      </c>
      <c r="H176" s="21" t="s">
        <v>145</v>
      </c>
      <c r="I176" s="21" t="s">
        <v>146</v>
      </c>
      <c r="J176" s="21" t="s">
        <v>48</v>
      </c>
      <c r="K176" s="21" t="s">
        <v>51</v>
      </c>
      <c r="L176" s="1">
        <v>10003</v>
      </c>
      <c r="M176" s="1">
        <v>40.732489999999999</v>
      </c>
      <c r="N176" s="1">
        <v>-73.983050000000006</v>
      </c>
      <c r="O176" s="21" t="s">
        <v>186</v>
      </c>
      <c r="P176" s="22">
        <v>0.375</v>
      </c>
      <c r="Q176" s="22">
        <v>0.65625</v>
      </c>
      <c r="R176" s="36">
        <f xml:space="preserve"> 24* (NYC_SAT_Data[[#This Row],[End Time]] - NYC_SAT_Data[[#This Row],[Start Time]])</f>
        <v>6.75</v>
      </c>
      <c r="S17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6" s="33">
        <v>1664</v>
      </c>
      <c r="U176" s="31">
        <v>7.2999999999999995E-2</v>
      </c>
      <c r="V176" s="31">
        <v>0.189</v>
      </c>
      <c r="W176" s="31">
        <v>0.50900000000000001</v>
      </c>
      <c r="X176" s="31">
        <v>0.224</v>
      </c>
      <c r="Y176" s="31">
        <f>1 - SUM(NYC_SAT_Data[[#This Row],[Percent White]:[Percent Asian]])</f>
        <v>5.0000000000000044E-3</v>
      </c>
      <c r="Z176" s="1">
        <v>452</v>
      </c>
      <c r="AA176" s="1">
        <v>445</v>
      </c>
      <c r="AB176" s="1">
        <v>430</v>
      </c>
      <c r="AC176" s="31">
        <v>0.86899999999999999</v>
      </c>
      <c r="AD176" s="23">
        <f>NYC_SAT_Data[[#This Row],[Average Score (SAT Math)]] + NYC_SAT_Data[[#This Row],[Average Score (SAT Reading)]]</f>
        <v>897</v>
      </c>
      <c r="AE176" s="24">
        <f>NYC_SAT_Data[[#This Row],[Average Score (SAT Math)]] + NYC_SAT_Data[[#This Row],[Average Score (SAT Reading)]] + NYC_SAT_Data[[#This Row],[Average Score (SAT Writing)]]</f>
        <v>1327</v>
      </c>
      <c r="AF176" s="25">
        <f>_xlfn.PERCENTRANK.INC(Z:Z, NYC_SAT_Data[[#This Row],[Average Score (SAT Math)]])</f>
        <v>0.72699999999999998</v>
      </c>
      <c r="AG176" s="26">
        <f>_xlfn.PERCENTRANK.INC(AA:AA, NYC_SAT_Data[[#This Row],[Average Score (SAT Reading)]])</f>
        <v>0.748</v>
      </c>
      <c r="AH176" s="26">
        <f>_xlfn.PERCENTRANK.INC(AD:AD, NYC_SAT_Data[[#This Row],[SAT 1600]])</f>
        <v>0.74299999999999999</v>
      </c>
      <c r="AI176" s="27">
        <f>_xlfn.XLOOKUP(10 * ROUND(NYC_SAT_Data[[#This Row],[Average Score (SAT Math)]] / 10, 0), 'SAT Section Percentiles'!$A:$A, 'SAT Section Percentiles'!$D:$D, 0)</f>
        <v>0.28999999999999998</v>
      </c>
      <c r="AJ176" s="28">
        <f>_xlfn.XLOOKUP(10 * ROUND(NYC_SAT_Data[[#This Row],[Average Score (SAT Reading)]] / 10, 0), 'SAT Section Percentiles'!$A:$A, 'SAT Section Percentiles'!$B:$B, 0)</f>
        <v>0.31</v>
      </c>
      <c r="AK176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176" s="1" t="b">
        <f>IF(RANK(NYC_SAT_Data[[#This Row],[SAT 1600]], AD:AD, 0) &lt;= 50, TRUE, FALSE)</f>
        <v>0</v>
      </c>
      <c r="AM176" s="7" t="b">
        <f>IF(NYC_SAT_Data[[#This Row],[National Sample LOOKUP Total]] &gt; 0.5, TRUE, FALSE)</f>
        <v>0</v>
      </c>
      <c r="AN1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7" spans="1:40" x14ac:dyDescent="0.25">
      <c r="A177" s="21" t="s">
        <v>1074</v>
      </c>
      <c r="B177" s="21" t="s">
        <v>1075</v>
      </c>
      <c r="C177" s="21" t="b">
        <f>IF(ISNUMBER(SEARCH("SCIENCE", UPPER(NYC_SAT_Data[[#This Row],[School Name]]))), TRUE(), FALSE())</f>
        <v>0</v>
      </c>
      <c r="D177" s="21" t="b">
        <f>IF(ISNUMBER(SEARCH("MATH", UPPER(NYC_SAT_Data[[#This Row],[School Name]]))), TRUE(), FALSE())</f>
        <v>0</v>
      </c>
      <c r="E177" s="21" t="b">
        <f>IF(ISNUMBER(SEARCH("ART", UPPER(NYC_SAT_Data[[#This Row],[School Name]]))), TRUE(), FALSE())</f>
        <v>0</v>
      </c>
      <c r="F177" s="21" t="b">
        <f>IF(ISNUMBER(SEARCH("ACADEMY", UPPER(NYC_SAT_Data[[#This Row],[School Name]]))), TRUE(), FALSE())</f>
        <v>0</v>
      </c>
      <c r="G177" s="21" t="s">
        <v>822</v>
      </c>
      <c r="H177" s="21" t="s">
        <v>1076</v>
      </c>
      <c r="I177" s="21" t="s">
        <v>1077</v>
      </c>
      <c r="J177" s="21" t="s">
        <v>822</v>
      </c>
      <c r="K177" s="21" t="s">
        <v>51</v>
      </c>
      <c r="L177" s="1">
        <v>11236</v>
      </c>
      <c r="M177" s="1">
        <v>40.641840000000002</v>
      </c>
      <c r="N177" s="1">
        <v>-73.898690000000002</v>
      </c>
      <c r="O177" s="21" t="s">
        <v>1078</v>
      </c>
      <c r="P177" s="22">
        <v>0.33333333333333331</v>
      </c>
      <c r="Q177" s="22">
        <v>0.63541666666666663</v>
      </c>
      <c r="R177" s="36">
        <f xml:space="preserve"> 24* (NYC_SAT_Data[[#This Row],[End Time]] - NYC_SAT_Data[[#This Row],[Start Time]])</f>
        <v>7.25</v>
      </c>
      <c r="S17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77" s="33">
        <v>303</v>
      </c>
      <c r="U177" s="31">
        <v>2.5999999999999999E-2</v>
      </c>
      <c r="V177" s="31">
        <v>0.85799999999999998</v>
      </c>
      <c r="W177" s="31">
        <v>9.6000000000000002E-2</v>
      </c>
      <c r="X177" s="31">
        <v>1.2999999999999999E-2</v>
      </c>
      <c r="Y177" s="31">
        <f>1 - SUM(NYC_SAT_Data[[#This Row],[Percent White]:[Percent Asian]])</f>
        <v>7.0000000000000062E-3</v>
      </c>
      <c r="Z177" s="1">
        <v>390</v>
      </c>
      <c r="AA177" s="1">
        <v>410</v>
      </c>
      <c r="AB177" s="1">
        <v>397</v>
      </c>
      <c r="AC177" s="31">
        <v>0.59099999999999997</v>
      </c>
      <c r="AD177" s="23">
        <f>NYC_SAT_Data[[#This Row],[Average Score (SAT Math)]] + NYC_SAT_Data[[#This Row],[Average Score (SAT Reading)]]</f>
        <v>800</v>
      </c>
      <c r="AE177" s="24">
        <f>NYC_SAT_Data[[#This Row],[Average Score (SAT Math)]] + NYC_SAT_Data[[#This Row],[Average Score (SAT Reading)]] + NYC_SAT_Data[[#This Row],[Average Score (SAT Writing)]]</f>
        <v>1197</v>
      </c>
      <c r="AF177" s="25">
        <f>_xlfn.PERCENTRANK.INC(Z:Z, NYC_SAT_Data[[#This Row],[Average Score (SAT Math)]])</f>
        <v>0.28299999999999997</v>
      </c>
      <c r="AG177" s="26">
        <f>_xlfn.PERCENTRANK.INC(AA:AA, NYC_SAT_Data[[#This Row],[Average Score (SAT Reading)]])</f>
        <v>0.47</v>
      </c>
      <c r="AH177" s="26">
        <f>_xlfn.PERCENTRANK.INC(AD:AD, NYC_SAT_Data[[#This Row],[SAT 1600]])</f>
        <v>0.39500000000000002</v>
      </c>
      <c r="AI177" s="27">
        <f>_xlfn.XLOOKUP(10 * ROUND(NYC_SAT_Data[[#This Row],[Average Score (SAT Math)]] / 10, 0), 'SAT Section Percentiles'!$A:$A, 'SAT Section Percentiles'!$D:$D, 0)</f>
        <v>0.13</v>
      </c>
      <c r="AJ177" s="28">
        <f>_xlfn.XLOOKUP(10 * ROUND(NYC_SAT_Data[[#This Row],[Average Score (SAT Reading)]] / 10, 0), 'SAT Section Percentiles'!$A:$A, 'SAT Section Percentiles'!$B:$B, 0)</f>
        <v>0.19</v>
      </c>
      <c r="AK177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77" s="1" t="b">
        <f>IF(RANK(NYC_SAT_Data[[#This Row],[SAT 1600]], AD:AD, 0) &lt;= 50, TRUE, FALSE)</f>
        <v>0</v>
      </c>
      <c r="AM177" s="7" t="b">
        <f>IF(NYC_SAT_Data[[#This Row],[National Sample LOOKUP Total]] &gt; 0.5, TRUE, FALSE)</f>
        <v>0</v>
      </c>
      <c r="AN1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8" spans="1:40" x14ac:dyDescent="0.25">
      <c r="A178" s="21" t="s">
        <v>135</v>
      </c>
      <c r="B178" s="21" t="s">
        <v>136</v>
      </c>
      <c r="C178" s="21" t="b">
        <f>IF(ISNUMBER(SEARCH("SCIENCE", UPPER(NYC_SAT_Data[[#This Row],[School Name]]))), TRUE(), FALSE())</f>
        <v>0</v>
      </c>
      <c r="D178" s="21" t="b">
        <f>IF(ISNUMBER(SEARCH("MATH", UPPER(NYC_SAT_Data[[#This Row],[School Name]]))), TRUE(), FALSE())</f>
        <v>0</v>
      </c>
      <c r="E178" s="21" t="b">
        <f>IF(ISNUMBER(SEARCH("ART", UPPER(NYC_SAT_Data[[#This Row],[School Name]]))), TRUE(), FALSE())</f>
        <v>0</v>
      </c>
      <c r="F178" s="21" t="b">
        <f>IF(ISNUMBER(SEARCH("ACADEMY", UPPER(NYC_SAT_Data[[#This Row],[School Name]]))), TRUE(), FALSE())</f>
        <v>0</v>
      </c>
      <c r="G178" s="21" t="s">
        <v>48</v>
      </c>
      <c r="H178" s="21" t="s">
        <v>119</v>
      </c>
      <c r="I178" s="21" t="s">
        <v>120</v>
      </c>
      <c r="J178" s="21" t="s">
        <v>48</v>
      </c>
      <c r="K178" s="21" t="s">
        <v>51</v>
      </c>
      <c r="L178" s="1">
        <v>10003</v>
      </c>
      <c r="M178" s="1">
        <v>40.735520000000001</v>
      </c>
      <c r="N178" s="1">
        <v>-73.9876</v>
      </c>
      <c r="O178" s="21" t="s">
        <v>137</v>
      </c>
      <c r="P178" s="22">
        <v>0.33333333333333331</v>
      </c>
      <c r="Q178" s="22">
        <v>0.64583333333333337</v>
      </c>
      <c r="R178" s="36">
        <f xml:space="preserve"> 24* (NYC_SAT_Data[[#This Row],[End Time]] - NYC_SAT_Data[[#This Row],[Start Time]])</f>
        <v>7.5000000000000018</v>
      </c>
      <c r="S17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78" s="33">
        <v>437</v>
      </c>
      <c r="U178" s="31">
        <v>5.7000000000000002E-2</v>
      </c>
      <c r="V178" s="31">
        <v>0.20399999999999999</v>
      </c>
      <c r="W178" s="31">
        <v>0.40300000000000002</v>
      </c>
      <c r="X178" s="31">
        <v>0.311</v>
      </c>
      <c r="Y178" s="31">
        <f>1 - SUM(NYC_SAT_Data[[#This Row],[Percent White]:[Percent Asian]])</f>
        <v>2.4999999999999911E-2</v>
      </c>
      <c r="Z178" s="1">
        <v>446</v>
      </c>
      <c r="AA178" s="1">
        <v>433</v>
      </c>
      <c r="AB178" s="1">
        <v>411</v>
      </c>
      <c r="AC178" s="31">
        <v>0.70199999999999996</v>
      </c>
      <c r="AD178" s="23">
        <f>NYC_SAT_Data[[#This Row],[Average Score (SAT Math)]] + NYC_SAT_Data[[#This Row],[Average Score (SAT Reading)]]</f>
        <v>879</v>
      </c>
      <c r="AE178" s="24">
        <f>NYC_SAT_Data[[#This Row],[Average Score (SAT Math)]] + NYC_SAT_Data[[#This Row],[Average Score (SAT Reading)]] + NYC_SAT_Data[[#This Row],[Average Score (SAT Writing)]]</f>
        <v>1290</v>
      </c>
      <c r="AF178" s="25">
        <f>_xlfn.PERCENTRANK.INC(Z:Z, NYC_SAT_Data[[#This Row],[Average Score (SAT Math)]])</f>
        <v>0.70499999999999996</v>
      </c>
      <c r="AG178" s="26">
        <f>_xlfn.PERCENTRANK.INC(AA:AA, NYC_SAT_Data[[#This Row],[Average Score (SAT Reading)]])</f>
        <v>0.68400000000000005</v>
      </c>
      <c r="AH178" s="26">
        <f>_xlfn.PERCENTRANK.INC(AD:AD, NYC_SAT_Data[[#This Row],[SAT 1600]])</f>
        <v>0.7</v>
      </c>
      <c r="AI178" s="27">
        <f>_xlfn.XLOOKUP(10 * ROUND(NYC_SAT_Data[[#This Row],[Average Score (SAT Math)]] / 10, 0), 'SAT Section Percentiles'!$A:$A, 'SAT Section Percentiles'!$D:$D, 0)</f>
        <v>0.28999999999999998</v>
      </c>
      <c r="AJ178" s="28">
        <f>_xlfn.XLOOKUP(10 * ROUND(NYC_SAT_Data[[#This Row],[Average Score (SAT Reading)]] / 10, 0), 'SAT Section Percentiles'!$A:$A, 'SAT Section Percentiles'!$B:$B, 0)</f>
        <v>0.24</v>
      </c>
      <c r="AK178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178" s="1" t="b">
        <f>IF(RANK(NYC_SAT_Data[[#This Row],[SAT 1600]], AD:AD, 0) &lt;= 50, TRUE, FALSE)</f>
        <v>0</v>
      </c>
      <c r="AM178" s="7" t="b">
        <f>IF(NYC_SAT_Data[[#This Row],[National Sample LOOKUP Total]] &gt; 0.5, TRUE, FALSE)</f>
        <v>0</v>
      </c>
      <c r="AN1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9" spans="1:40" x14ac:dyDescent="0.25">
      <c r="A179" s="21" t="s">
        <v>1494</v>
      </c>
      <c r="B179" s="21" t="s">
        <v>1495</v>
      </c>
      <c r="C179" s="21" t="b">
        <f>IF(ISNUMBER(SEARCH("SCIENCE", UPPER(NYC_SAT_Data[[#This Row],[School Name]]))), TRUE(), FALSE())</f>
        <v>0</v>
      </c>
      <c r="D179" s="21" t="b">
        <f>IF(ISNUMBER(SEARCH("MATH", UPPER(NYC_SAT_Data[[#This Row],[School Name]]))), TRUE(), FALSE())</f>
        <v>0</v>
      </c>
      <c r="E179" s="21" t="b">
        <f>IF(ISNUMBER(SEARCH("ART", UPPER(NYC_SAT_Data[[#This Row],[School Name]]))), TRUE(), FALSE())</f>
        <v>0</v>
      </c>
      <c r="F179" s="21" t="b">
        <f>IF(ISNUMBER(SEARCH("ACADEMY", UPPER(NYC_SAT_Data[[#This Row],[School Name]]))), TRUE(), FALSE())</f>
        <v>0</v>
      </c>
      <c r="G179" s="21" t="s">
        <v>1249</v>
      </c>
      <c r="H179" s="21" t="s">
        <v>1496</v>
      </c>
      <c r="I179" s="21" t="s">
        <v>1497</v>
      </c>
      <c r="J179" s="21" t="s">
        <v>1426</v>
      </c>
      <c r="K179" s="21" t="s">
        <v>51</v>
      </c>
      <c r="L179" s="1">
        <v>11434</v>
      </c>
      <c r="M179" s="1">
        <v>40.68618</v>
      </c>
      <c r="N179" s="1">
        <v>-73.784080000000003</v>
      </c>
      <c r="O179" s="21" t="s">
        <v>1498</v>
      </c>
      <c r="P179" s="22">
        <v>0.33333333333333331</v>
      </c>
      <c r="Q179" s="22">
        <v>0.625</v>
      </c>
      <c r="R179" s="36">
        <f xml:space="preserve"> 24* (NYC_SAT_Data[[#This Row],[End Time]] - NYC_SAT_Data[[#This Row],[Start Time]])</f>
        <v>7</v>
      </c>
      <c r="S17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79" s="33">
        <v>604</v>
      </c>
      <c r="U179" s="31">
        <v>1.7999999999999999E-2</v>
      </c>
      <c r="V179" s="31">
        <v>0.66400000000000003</v>
      </c>
      <c r="W179" s="31">
        <v>0.189</v>
      </c>
      <c r="X179" s="31">
        <v>0.104</v>
      </c>
      <c r="Y179" s="31">
        <f>1 - SUM(NYC_SAT_Data[[#This Row],[Percent White]:[Percent Asian]])</f>
        <v>2.5000000000000022E-2</v>
      </c>
      <c r="Z179" s="1">
        <v>410</v>
      </c>
      <c r="AA179" s="1">
        <v>431</v>
      </c>
      <c r="AB179" s="1">
        <v>409</v>
      </c>
      <c r="AC179" s="31">
        <v>0.56599999999999995</v>
      </c>
      <c r="AD179" s="23">
        <f>NYC_SAT_Data[[#This Row],[Average Score (SAT Math)]] + NYC_SAT_Data[[#This Row],[Average Score (SAT Reading)]]</f>
        <v>841</v>
      </c>
      <c r="AE179" s="24">
        <f>NYC_SAT_Data[[#This Row],[Average Score (SAT Math)]] + NYC_SAT_Data[[#This Row],[Average Score (SAT Reading)]] + NYC_SAT_Data[[#This Row],[Average Score (SAT Writing)]]</f>
        <v>1250</v>
      </c>
      <c r="AF179" s="25">
        <f>_xlfn.PERCENTRANK.INC(Z:Z, NYC_SAT_Data[[#This Row],[Average Score (SAT Math)]])</f>
        <v>0.47799999999999998</v>
      </c>
      <c r="AG179" s="26">
        <f>_xlfn.PERCENTRANK.INC(AA:AA, NYC_SAT_Data[[#This Row],[Average Score (SAT Reading)]])</f>
        <v>0.67300000000000004</v>
      </c>
      <c r="AH179" s="26">
        <f>_xlfn.PERCENTRANK.INC(AD:AD, NYC_SAT_Data[[#This Row],[SAT 1600]])</f>
        <v>0.56899999999999995</v>
      </c>
      <c r="AI179" s="27">
        <f>_xlfn.XLOOKUP(10 * ROUND(NYC_SAT_Data[[#This Row],[Average Score (SAT Math)]] / 10, 0), 'SAT Section Percentiles'!$A:$A, 'SAT Section Percentiles'!$D:$D, 0)</f>
        <v>0.17</v>
      </c>
      <c r="AJ179" s="28">
        <f>_xlfn.XLOOKUP(10 * ROUND(NYC_SAT_Data[[#This Row],[Average Score (SAT Reading)]] / 10, 0), 'SAT Section Percentiles'!$A:$A, 'SAT Section Percentiles'!$B:$B, 0)</f>
        <v>0.24</v>
      </c>
      <c r="AK179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179" s="1" t="b">
        <f>IF(RANK(NYC_SAT_Data[[#This Row],[SAT 1600]], AD:AD, 0) &lt;= 50, TRUE, FALSE)</f>
        <v>0</v>
      </c>
      <c r="AM179" s="7" t="b">
        <f>IF(NYC_SAT_Data[[#This Row],[National Sample LOOKUP Total]] &gt; 0.5, TRUE, FALSE)</f>
        <v>0</v>
      </c>
      <c r="AN1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0" spans="1:40" x14ac:dyDescent="0.25">
      <c r="A180" s="21" t="s">
        <v>414</v>
      </c>
      <c r="B180" s="21" t="s">
        <v>415</v>
      </c>
      <c r="C180" s="21" t="b">
        <f>IF(ISNUMBER(SEARCH("SCIENCE", UPPER(NYC_SAT_Data[[#This Row],[School Name]]))), TRUE(), FALSE())</f>
        <v>0</v>
      </c>
      <c r="D180" s="21" t="b">
        <f>IF(ISNUMBER(SEARCH("MATH", UPPER(NYC_SAT_Data[[#This Row],[School Name]]))), TRUE(), FALSE())</f>
        <v>0</v>
      </c>
      <c r="E180" s="21" t="b">
        <f>IF(ISNUMBER(SEARCH("ART", UPPER(NYC_SAT_Data[[#This Row],[School Name]]))), TRUE(), FALSE())</f>
        <v>0</v>
      </c>
      <c r="F180" s="21" t="b">
        <f>IF(ISNUMBER(SEARCH("ACADEMY", UPPER(NYC_SAT_Data[[#This Row],[School Name]]))), TRUE(), FALSE())</f>
        <v>0</v>
      </c>
      <c r="G180" s="21" t="s">
        <v>48</v>
      </c>
      <c r="H180" s="21" t="s">
        <v>409</v>
      </c>
      <c r="I180" s="21" t="s">
        <v>410</v>
      </c>
      <c r="J180" s="21" t="s">
        <v>48</v>
      </c>
      <c r="K180" s="21" t="s">
        <v>51</v>
      </c>
      <c r="L180" s="1">
        <v>10040</v>
      </c>
      <c r="M180" s="1">
        <v>40.855939999999997</v>
      </c>
      <c r="N180" s="1">
        <v>-73.927030000000002</v>
      </c>
      <c r="O180" s="21" t="s">
        <v>416</v>
      </c>
      <c r="P180" s="22">
        <v>0.33333333333333331</v>
      </c>
      <c r="Q180" s="22">
        <v>0.65625</v>
      </c>
      <c r="R180" s="36">
        <f xml:space="preserve"> 24* (NYC_SAT_Data[[#This Row],[End Time]] - NYC_SAT_Data[[#This Row],[Start Time]])</f>
        <v>7.75</v>
      </c>
      <c r="S18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80" s="33">
        <v>671</v>
      </c>
      <c r="U180" s="31">
        <v>1.6E-2</v>
      </c>
      <c r="V180" s="31">
        <v>0.16800000000000001</v>
      </c>
      <c r="W180" s="31">
        <v>0.80800000000000005</v>
      </c>
      <c r="X180" s="31">
        <v>4.0000000000000001E-3</v>
      </c>
      <c r="Y180" s="31">
        <f>1 - SUM(NYC_SAT_Data[[#This Row],[Percent White]:[Percent Asian]])</f>
        <v>4.0000000000000036E-3</v>
      </c>
      <c r="Z180" s="1">
        <v>401</v>
      </c>
      <c r="AA180" s="1">
        <v>394</v>
      </c>
      <c r="AB180" s="1">
        <v>381</v>
      </c>
      <c r="AC180" s="31">
        <v>0.441</v>
      </c>
      <c r="AD180" s="23">
        <f>NYC_SAT_Data[[#This Row],[Average Score (SAT Math)]] + NYC_SAT_Data[[#This Row],[Average Score (SAT Reading)]]</f>
        <v>795</v>
      </c>
      <c r="AE180" s="24">
        <f>NYC_SAT_Data[[#This Row],[Average Score (SAT Math)]] + NYC_SAT_Data[[#This Row],[Average Score (SAT Reading)]] + NYC_SAT_Data[[#This Row],[Average Score (SAT Writing)]]</f>
        <v>1176</v>
      </c>
      <c r="AF180" s="25">
        <f>_xlfn.PERCENTRANK.INC(Z:Z, NYC_SAT_Data[[#This Row],[Average Score (SAT Math)]])</f>
        <v>0.41099999999999998</v>
      </c>
      <c r="AG180" s="26">
        <f>_xlfn.PERCENTRANK.INC(AA:AA, NYC_SAT_Data[[#This Row],[Average Score (SAT Reading)]])</f>
        <v>0.307</v>
      </c>
      <c r="AH180" s="26">
        <f>_xlfn.PERCENTRANK.INC(AD:AD, NYC_SAT_Data[[#This Row],[SAT 1600]])</f>
        <v>0.35799999999999998</v>
      </c>
      <c r="AI180" s="27">
        <f>_xlfn.XLOOKUP(10 * ROUND(NYC_SAT_Data[[#This Row],[Average Score (SAT Math)]] / 10, 0), 'SAT Section Percentiles'!$A:$A, 'SAT Section Percentiles'!$D:$D, 0)</f>
        <v>0.15</v>
      </c>
      <c r="AJ180" s="28">
        <f>_xlfn.XLOOKUP(10 * ROUND(NYC_SAT_Data[[#This Row],[Average Score (SAT Reading)]] / 10, 0), 'SAT Section Percentiles'!$A:$A, 'SAT Section Percentiles'!$B:$B, 0)</f>
        <v>0.13</v>
      </c>
      <c r="AK180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80" s="1" t="b">
        <f>IF(RANK(NYC_SAT_Data[[#This Row],[SAT 1600]], AD:AD, 0) &lt;= 50, TRUE, FALSE)</f>
        <v>0</v>
      </c>
      <c r="AM180" s="7" t="b">
        <f>IF(NYC_SAT_Data[[#This Row],[National Sample LOOKUP Total]] &gt; 0.5, TRUE, FALSE)</f>
        <v>0</v>
      </c>
      <c r="AN1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1" spans="1:40" x14ac:dyDescent="0.25">
      <c r="A181" s="21" t="s">
        <v>317</v>
      </c>
      <c r="B181" s="21" t="s">
        <v>318</v>
      </c>
      <c r="C181" s="21" t="b">
        <f>IF(ISNUMBER(SEARCH("SCIENCE", UPPER(NYC_SAT_Data[[#This Row],[School Name]]))), TRUE(), FALSE())</f>
        <v>0</v>
      </c>
      <c r="D181" s="21" t="b">
        <f>IF(ISNUMBER(SEARCH("MATH", UPPER(NYC_SAT_Data[[#This Row],[School Name]]))), TRUE(), FALSE())</f>
        <v>0</v>
      </c>
      <c r="E181" s="21" t="b">
        <f>IF(ISNUMBER(SEARCH("ART", UPPER(NYC_SAT_Data[[#This Row],[School Name]]))), TRUE(), FALSE())</f>
        <v>0</v>
      </c>
      <c r="F181" s="21" t="b">
        <f>IF(ISNUMBER(SEARCH("ACADEMY", UPPER(NYC_SAT_Data[[#This Row],[School Name]]))), TRUE(), FALSE())</f>
        <v>0</v>
      </c>
      <c r="G181" s="21" t="s">
        <v>48</v>
      </c>
      <c r="H181" s="21" t="s">
        <v>285</v>
      </c>
      <c r="I181" s="21" t="s">
        <v>286</v>
      </c>
      <c r="J181" s="21" t="s">
        <v>48</v>
      </c>
      <c r="K181" s="21" t="s">
        <v>51</v>
      </c>
      <c r="L181" s="1">
        <v>10023</v>
      </c>
      <c r="M181" s="1">
        <v>40.774299999999997</v>
      </c>
      <c r="N181" s="1">
        <v>-73.984819999999999</v>
      </c>
      <c r="O181" s="21" t="s">
        <v>319</v>
      </c>
      <c r="P181" s="22">
        <v>0.33333333333333331</v>
      </c>
      <c r="Q181" s="22">
        <v>0.61458333333333337</v>
      </c>
      <c r="R181" s="36">
        <f xml:space="preserve"> 24* (NYC_SAT_Data[[#This Row],[End Time]] - NYC_SAT_Data[[#This Row],[Start Time]])</f>
        <v>6.7500000000000018</v>
      </c>
      <c r="S18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81" s="33">
        <v>510</v>
      </c>
      <c r="U181" s="31">
        <v>2.1999999999999999E-2</v>
      </c>
      <c r="V181" s="31">
        <v>0.42</v>
      </c>
      <c r="W181" s="31">
        <v>0.52700000000000002</v>
      </c>
      <c r="X181" s="31">
        <v>2.4E-2</v>
      </c>
      <c r="Y181" s="31">
        <f>1 - SUM(NYC_SAT_Data[[#This Row],[Percent White]:[Percent Asian]])</f>
        <v>6.9999999999998952E-3</v>
      </c>
      <c r="Z181" s="1">
        <v>415</v>
      </c>
      <c r="AA181" s="1">
        <v>417</v>
      </c>
      <c r="AB181" s="1">
        <v>402</v>
      </c>
      <c r="AC181" s="31">
        <v>0.60499999999999998</v>
      </c>
      <c r="AD181" s="23">
        <f>NYC_SAT_Data[[#This Row],[Average Score (SAT Math)]] + NYC_SAT_Data[[#This Row],[Average Score (SAT Reading)]]</f>
        <v>832</v>
      </c>
      <c r="AE181" s="24">
        <f>NYC_SAT_Data[[#This Row],[Average Score (SAT Math)]] + NYC_SAT_Data[[#This Row],[Average Score (SAT Reading)]] + NYC_SAT_Data[[#This Row],[Average Score (SAT Writing)]]</f>
        <v>1234</v>
      </c>
      <c r="AF181" s="25">
        <f>_xlfn.PERCENTRANK.INC(Z:Z, NYC_SAT_Data[[#This Row],[Average Score (SAT Math)]])</f>
        <v>0.5</v>
      </c>
      <c r="AG181" s="26">
        <f>_xlfn.PERCENTRANK.INC(AA:AA, NYC_SAT_Data[[#This Row],[Average Score (SAT Reading)]])</f>
        <v>0.53200000000000003</v>
      </c>
      <c r="AH181" s="26">
        <f>_xlfn.PERCENTRANK.INC(AD:AD, NYC_SAT_Data[[#This Row],[SAT 1600]])</f>
        <v>0.52600000000000002</v>
      </c>
      <c r="AI181" s="27">
        <f>_xlfn.XLOOKUP(10 * ROUND(NYC_SAT_Data[[#This Row],[Average Score (SAT Math)]] / 10, 0), 'SAT Section Percentiles'!$A:$A, 'SAT Section Percentiles'!$D:$D, 0)</f>
        <v>0.2</v>
      </c>
      <c r="AJ181" s="28">
        <f>_xlfn.XLOOKUP(10 * ROUND(NYC_SAT_Data[[#This Row],[Average Score (SAT Reading)]] / 10, 0), 'SAT Section Percentiles'!$A:$A, 'SAT Section Percentiles'!$B:$B, 0)</f>
        <v>0.22</v>
      </c>
      <c r="AK181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181" s="1" t="b">
        <f>IF(RANK(NYC_SAT_Data[[#This Row],[SAT 1600]], AD:AD, 0) &lt;= 50, TRUE, FALSE)</f>
        <v>0</v>
      </c>
      <c r="AM181" s="7" t="b">
        <f>IF(NYC_SAT_Data[[#This Row],[National Sample LOOKUP Total]] &gt; 0.5, TRUE, FALSE)</f>
        <v>0</v>
      </c>
      <c r="AN1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2" spans="1:40" x14ac:dyDescent="0.25">
      <c r="A182" s="21" t="s">
        <v>387</v>
      </c>
      <c r="B182" s="21" t="s">
        <v>388</v>
      </c>
      <c r="C182" s="21" t="b">
        <f>IF(ISNUMBER(SEARCH("SCIENCE", UPPER(NYC_SAT_Data[[#This Row],[School Name]]))), TRUE(), FALSE())</f>
        <v>1</v>
      </c>
      <c r="D182" s="21" t="b">
        <f>IF(ISNUMBER(SEARCH("MATH", UPPER(NYC_SAT_Data[[#This Row],[School Name]]))), TRUE(), FALSE())</f>
        <v>1</v>
      </c>
      <c r="E182" s="21" t="b">
        <f>IF(ISNUMBER(SEARCH("ART", UPPER(NYC_SAT_Data[[#This Row],[School Name]]))), TRUE(), FALSE())</f>
        <v>0</v>
      </c>
      <c r="F182" s="21" t="b">
        <f>IF(ISNUMBER(SEARCH("ACADEMY", UPPER(NYC_SAT_Data[[#This Row],[School Name]]))), TRUE(), FALSE())</f>
        <v>0</v>
      </c>
      <c r="G182" s="21" t="s">
        <v>48</v>
      </c>
      <c r="H182" s="21" t="s">
        <v>389</v>
      </c>
      <c r="I182" s="21" t="s">
        <v>390</v>
      </c>
      <c r="J182" s="21" t="s">
        <v>48</v>
      </c>
      <c r="K182" s="21" t="s">
        <v>51</v>
      </c>
      <c r="L182" s="1">
        <v>10031</v>
      </c>
      <c r="M182" s="1">
        <v>40.821120000000001</v>
      </c>
      <c r="N182" s="1">
        <v>-73.948849999999993</v>
      </c>
      <c r="O182" s="21" t="s">
        <v>391</v>
      </c>
      <c r="P182" s="22">
        <v>0.33333333333333331</v>
      </c>
      <c r="Q182" s="22">
        <v>0.64930555555555558</v>
      </c>
      <c r="R182" s="36">
        <f xml:space="preserve"> 24* (NYC_SAT_Data[[#This Row],[End Time]] - NYC_SAT_Data[[#This Row],[Start Time]])</f>
        <v>7.5833333333333339</v>
      </c>
      <c r="S18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35min</v>
      </c>
      <c r="T182" s="33">
        <v>470</v>
      </c>
      <c r="U182" s="31">
        <v>0.26800000000000002</v>
      </c>
      <c r="V182" s="31">
        <v>9.6000000000000002E-2</v>
      </c>
      <c r="W182" s="31">
        <v>0.217</v>
      </c>
      <c r="X182" s="31">
        <v>0.38500000000000001</v>
      </c>
      <c r="Y182" s="31">
        <f>1 - SUM(NYC_SAT_Data[[#This Row],[Percent White]:[Percent Asian]])</f>
        <v>3.400000000000003E-2</v>
      </c>
      <c r="Z182" s="1">
        <v>683</v>
      </c>
      <c r="AA182" s="1">
        <v>610</v>
      </c>
      <c r="AB182" s="1">
        <v>596</v>
      </c>
      <c r="AC182" s="31">
        <v>0.92600000000000005</v>
      </c>
      <c r="AD182" s="23">
        <f>NYC_SAT_Data[[#This Row],[Average Score (SAT Math)]] + NYC_SAT_Data[[#This Row],[Average Score (SAT Reading)]]</f>
        <v>1293</v>
      </c>
      <c r="AE182" s="24">
        <f>NYC_SAT_Data[[#This Row],[Average Score (SAT Math)]] + NYC_SAT_Data[[#This Row],[Average Score (SAT Reading)]] + NYC_SAT_Data[[#This Row],[Average Score (SAT Writing)]]</f>
        <v>1889</v>
      </c>
      <c r="AF182" s="25">
        <f>_xlfn.PERCENTRANK.INC(Z:Z, NYC_SAT_Data[[#This Row],[Average Score (SAT Math)]])</f>
        <v>0.98899999999999999</v>
      </c>
      <c r="AG182" s="26">
        <f>_xlfn.PERCENTRANK.INC(AA:AA, NYC_SAT_Data[[#This Row],[Average Score (SAT Reading)]])</f>
        <v>0.97499999999999998</v>
      </c>
      <c r="AH182" s="26">
        <f>_xlfn.PERCENTRANK.INC(AD:AD, NYC_SAT_Data[[#This Row],[SAT 1600]])</f>
        <v>0.98299999999999998</v>
      </c>
      <c r="AI182" s="27">
        <f>_xlfn.XLOOKUP(10 * ROUND(NYC_SAT_Data[[#This Row],[Average Score (SAT Math)]] / 10, 0), 'SAT Section Percentiles'!$A:$A, 'SAT Section Percentiles'!$D:$D, 0)</f>
        <v>0.93</v>
      </c>
      <c r="AJ182" s="28">
        <f>_xlfn.XLOOKUP(10 * ROUND(NYC_SAT_Data[[#This Row],[Average Score (SAT Reading)]] / 10, 0), 'SAT Section Percentiles'!$A:$A, 'SAT Section Percentiles'!$B:$B, 0)</f>
        <v>0.81</v>
      </c>
      <c r="AK182" s="29">
        <f>_xlfn.XLOOKUP(10 * ROUND((NYC_SAT_Data[[#This Row],[Average Score (SAT Math)]] + NYC_SAT_Data[[#This Row],[Average Score (SAT Reading)]]) / 10, 0), 'Total SAT Percentiles'!$A:$A, 'Total SAT Percentiles'!$B:$B, 0)</f>
        <v>0.9</v>
      </c>
      <c r="AL182" s="1" t="b">
        <f>IF(RANK(NYC_SAT_Data[[#This Row],[SAT 1600]], AD:AD, 0) &lt;= 50, TRUE, FALSE)</f>
        <v>1</v>
      </c>
      <c r="AM182" s="7" t="b">
        <f>IF(NYC_SAT_Data[[#This Row],[National Sample LOOKUP Total]] &gt; 0.5, TRUE, FALSE)</f>
        <v>1</v>
      </c>
      <c r="AN1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3" spans="1:40" x14ac:dyDescent="0.25">
      <c r="A183" s="21" t="s">
        <v>412</v>
      </c>
      <c r="B183" s="21" t="s">
        <v>413</v>
      </c>
      <c r="C183" s="21" t="b">
        <f>IF(ISNUMBER(SEARCH("SCIENCE", UPPER(NYC_SAT_Data[[#This Row],[School Name]]))), TRUE(), FALSE())</f>
        <v>0</v>
      </c>
      <c r="D183" s="21" t="b">
        <f>IF(ISNUMBER(SEARCH("MATH", UPPER(NYC_SAT_Data[[#This Row],[School Name]]))), TRUE(), FALSE())</f>
        <v>0</v>
      </c>
      <c r="E183" s="21" t="b">
        <f>IF(ISNUMBER(SEARCH("ART", UPPER(NYC_SAT_Data[[#This Row],[School Name]]))), TRUE(), FALSE())</f>
        <v>0</v>
      </c>
      <c r="F183" s="21" t="b">
        <f>IF(ISNUMBER(SEARCH("ACADEMY", UPPER(NYC_SAT_Data[[#This Row],[School Name]]))), TRUE(), FALSE())</f>
        <v>0</v>
      </c>
      <c r="G183" s="21" t="s">
        <v>48</v>
      </c>
      <c r="H183" s="21" t="s">
        <v>409</v>
      </c>
      <c r="I183" s="21" t="s">
        <v>410</v>
      </c>
      <c r="J183" s="21" t="s">
        <v>48</v>
      </c>
      <c r="K183" s="21" t="s">
        <v>51</v>
      </c>
      <c r="L183" s="1">
        <v>10040</v>
      </c>
      <c r="M183" s="1">
        <v>40.855939999999997</v>
      </c>
      <c r="N183" s="1">
        <v>-73.927030000000002</v>
      </c>
      <c r="O183" s="21" t="s">
        <v>411</v>
      </c>
      <c r="P183" s="22">
        <v>0.33333333333333331</v>
      </c>
      <c r="Q183" s="22">
        <v>0.65625</v>
      </c>
      <c r="R183" s="36">
        <f xml:space="preserve"> 24* (NYC_SAT_Data[[#This Row],[End Time]] - NYC_SAT_Data[[#This Row],[Start Time]])</f>
        <v>7.75</v>
      </c>
      <c r="S18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83" s="33">
        <v>479</v>
      </c>
      <c r="U183" s="31">
        <v>1.2999999999999999E-2</v>
      </c>
      <c r="V183" s="31">
        <v>0.13800000000000001</v>
      </c>
      <c r="W183" s="31">
        <v>0.82499999999999996</v>
      </c>
      <c r="X183" s="31">
        <v>1.9E-2</v>
      </c>
      <c r="Y183" s="31">
        <f>1 - SUM(NYC_SAT_Data[[#This Row],[Percent White]:[Percent Asian]])</f>
        <v>5.0000000000000044E-3</v>
      </c>
      <c r="Z183" s="1">
        <v>378</v>
      </c>
      <c r="AA183" s="1">
        <v>381</v>
      </c>
      <c r="AB183" s="1">
        <v>383</v>
      </c>
      <c r="AC183" s="31">
        <v>0.33</v>
      </c>
      <c r="AD183" s="23">
        <f>NYC_SAT_Data[[#This Row],[Average Score (SAT Math)]] + NYC_SAT_Data[[#This Row],[Average Score (SAT Reading)]]</f>
        <v>759</v>
      </c>
      <c r="AE183" s="24">
        <f>NYC_SAT_Data[[#This Row],[Average Score (SAT Math)]] + NYC_SAT_Data[[#This Row],[Average Score (SAT Reading)]] + NYC_SAT_Data[[#This Row],[Average Score (SAT Writing)]]</f>
        <v>1142</v>
      </c>
      <c r="AF183" s="25">
        <f>_xlfn.PERCENTRANK.INC(Z:Z, NYC_SAT_Data[[#This Row],[Average Score (SAT Math)]])</f>
        <v>0.16500000000000001</v>
      </c>
      <c r="AG183" s="26">
        <f>_xlfn.PERCENTRANK.INC(AA:AA, NYC_SAT_Data[[#This Row],[Average Score (SAT Reading)]])</f>
        <v>0.18099999999999999</v>
      </c>
      <c r="AH183" s="26">
        <f>_xlfn.PERCENTRANK.INC(AD:AD, NYC_SAT_Data[[#This Row],[SAT 1600]])</f>
        <v>0.14899999999999999</v>
      </c>
      <c r="AI183" s="27">
        <f>_xlfn.XLOOKUP(10 * ROUND(NYC_SAT_Data[[#This Row],[Average Score (SAT Math)]] / 10, 0), 'SAT Section Percentiles'!$A:$A, 'SAT Section Percentiles'!$D:$D, 0)</f>
        <v>0.1</v>
      </c>
      <c r="AJ183" s="28">
        <f>_xlfn.XLOOKUP(10 * ROUND(NYC_SAT_Data[[#This Row],[Average Score (SAT Reading)]] / 10, 0), 'SAT Section Percentiles'!$A:$A, 'SAT Section Percentiles'!$B:$B, 0)</f>
        <v>0.11</v>
      </c>
      <c r="AK183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83" s="1" t="b">
        <f>IF(RANK(NYC_SAT_Data[[#This Row],[SAT 1600]], AD:AD, 0) &lt;= 50, TRUE, FALSE)</f>
        <v>0</v>
      </c>
      <c r="AM183" s="7" t="b">
        <f>IF(NYC_SAT_Data[[#This Row],[National Sample LOOKUP Total]] &gt; 0.5, TRUE, FALSE)</f>
        <v>0</v>
      </c>
      <c r="AN1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4" spans="1:40" x14ac:dyDescent="0.25">
      <c r="A184" s="21" t="s">
        <v>1082</v>
      </c>
      <c r="B184" s="21" t="s">
        <v>1083</v>
      </c>
      <c r="C184" s="21" t="b">
        <f>IF(ISNUMBER(SEARCH("SCIENCE", UPPER(NYC_SAT_Data[[#This Row],[School Name]]))), TRUE(), FALSE())</f>
        <v>0</v>
      </c>
      <c r="D184" s="21" t="b">
        <f>IF(ISNUMBER(SEARCH("MATH", UPPER(NYC_SAT_Data[[#This Row],[School Name]]))), TRUE(), FALSE())</f>
        <v>0</v>
      </c>
      <c r="E184" s="21" t="b">
        <f>IF(ISNUMBER(SEARCH("ART", UPPER(NYC_SAT_Data[[#This Row],[School Name]]))), TRUE(), FALSE())</f>
        <v>0</v>
      </c>
      <c r="F184" s="21" t="b">
        <f>IF(ISNUMBER(SEARCH("ACADEMY", UPPER(NYC_SAT_Data[[#This Row],[School Name]]))), TRUE(), FALSE())</f>
        <v>0</v>
      </c>
      <c r="G184" s="21" t="s">
        <v>822</v>
      </c>
      <c r="H184" s="21" t="s">
        <v>1076</v>
      </c>
      <c r="I184" s="21" t="s">
        <v>1077</v>
      </c>
      <c r="J184" s="21" t="s">
        <v>822</v>
      </c>
      <c r="K184" s="21" t="s">
        <v>51</v>
      </c>
      <c r="L184" s="1">
        <v>11236</v>
      </c>
      <c r="M184" s="1">
        <v>40.641840000000002</v>
      </c>
      <c r="N184" s="1">
        <v>-73.898690000000002</v>
      </c>
      <c r="O184" s="21" t="s">
        <v>1084</v>
      </c>
      <c r="P184" s="22">
        <v>0.33333333333333331</v>
      </c>
      <c r="Q184" s="22">
        <v>0.625</v>
      </c>
      <c r="R184" s="36">
        <f xml:space="preserve"> 24* (NYC_SAT_Data[[#This Row],[End Time]] - NYC_SAT_Data[[#This Row],[Start Time]])</f>
        <v>7</v>
      </c>
      <c r="S18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4" s="33">
        <v>432</v>
      </c>
      <c r="U184" s="31">
        <v>2E-3</v>
      </c>
      <c r="V184" s="31">
        <v>0.81899999999999995</v>
      </c>
      <c r="W184" s="31">
        <v>0.13200000000000001</v>
      </c>
      <c r="X184" s="31">
        <v>2.8000000000000001E-2</v>
      </c>
      <c r="Y184" s="31">
        <f>1 - SUM(NYC_SAT_Data[[#This Row],[Percent White]:[Percent Asian]])</f>
        <v>1.9000000000000017E-2</v>
      </c>
      <c r="Z184" s="1">
        <v>404</v>
      </c>
      <c r="AA184" s="1">
        <v>427</v>
      </c>
      <c r="AB184" s="1">
        <v>424</v>
      </c>
      <c r="AC184" s="31">
        <v>0.60199999999999998</v>
      </c>
      <c r="AD184" s="23">
        <f>NYC_SAT_Data[[#This Row],[Average Score (SAT Math)]] + NYC_SAT_Data[[#This Row],[Average Score (SAT Reading)]]</f>
        <v>831</v>
      </c>
      <c r="AE184" s="24">
        <f>NYC_SAT_Data[[#This Row],[Average Score (SAT Math)]] + NYC_SAT_Data[[#This Row],[Average Score (SAT Reading)]] + NYC_SAT_Data[[#This Row],[Average Score (SAT Writing)]]</f>
        <v>1255</v>
      </c>
      <c r="AF184" s="25">
        <f>_xlfn.PERCENTRANK.INC(Z:Z, NYC_SAT_Data[[#This Row],[Average Score (SAT Math)]])</f>
        <v>0.435</v>
      </c>
      <c r="AG184" s="26">
        <f>_xlfn.PERCENTRANK.INC(AA:AA, NYC_SAT_Data[[#This Row],[Average Score (SAT Reading)]])</f>
        <v>0.63900000000000001</v>
      </c>
      <c r="AH184" s="26">
        <f>_xlfn.PERCENTRANK.INC(AD:AD, NYC_SAT_Data[[#This Row],[SAT 1600]])</f>
        <v>0.52400000000000002</v>
      </c>
      <c r="AI184" s="27">
        <f>_xlfn.XLOOKUP(10 * ROUND(NYC_SAT_Data[[#This Row],[Average Score (SAT Math)]] / 10, 0), 'SAT Section Percentiles'!$A:$A, 'SAT Section Percentiles'!$D:$D, 0)</f>
        <v>0.15</v>
      </c>
      <c r="AJ184" s="28">
        <f>_xlfn.XLOOKUP(10 * ROUND(NYC_SAT_Data[[#This Row],[Average Score (SAT Reading)]] / 10, 0), 'SAT Section Percentiles'!$A:$A, 'SAT Section Percentiles'!$B:$B, 0)</f>
        <v>0.24</v>
      </c>
      <c r="AK184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184" s="1" t="b">
        <f>IF(RANK(NYC_SAT_Data[[#This Row],[SAT 1600]], AD:AD, 0) &lt;= 50, TRUE, FALSE)</f>
        <v>0</v>
      </c>
      <c r="AM184" s="7" t="b">
        <f>IF(NYC_SAT_Data[[#This Row],[National Sample LOOKUP Total]] &gt; 0.5, TRUE, FALSE)</f>
        <v>0</v>
      </c>
      <c r="AN1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5" spans="1:40" x14ac:dyDescent="0.25">
      <c r="A185" s="21" t="s">
        <v>1028</v>
      </c>
      <c r="B185" s="21" t="s">
        <v>1029</v>
      </c>
      <c r="C185" s="21" t="b">
        <f>IF(ISNUMBER(SEARCH("SCIENCE", UPPER(NYC_SAT_Data[[#This Row],[School Name]]))), TRUE(), FALSE())</f>
        <v>0</v>
      </c>
      <c r="D185" s="21" t="b">
        <f>IF(ISNUMBER(SEARCH("MATH", UPPER(NYC_SAT_Data[[#This Row],[School Name]]))), TRUE(), FALSE())</f>
        <v>0</v>
      </c>
      <c r="E185" s="21" t="b">
        <f>IF(ISNUMBER(SEARCH("ART", UPPER(NYC_SAT_Data[[#This Row],[School Name]]))), TRUE(), FALSE())</f>
        <v>0</v>
      </c>
      <c r="F185" s="21" t="b">
        <f>IF(ISNUMBER(SEARCH("ACADEMY", UPPER(NYC_SAT_Data[[#This Row],[School Name]]))), TRUE(), FALSE())</f>
        <v>0</v>
      </c>
      <c r="G185" s="21" t="s">
        <v>822</v>
      </c>
      <c r="H185" s="21" t="s">
        <v>1013</v>
      </c>
      <c r="I185" s="21" t="s">
        <v>1014</v>
      </c>
      <c r="J185" s="21" t="s">
        <v>822</v>
      </c>
      <c r="K185" s="21" t="s">
        <v>51</v>
      </c>
      <c r="L185" s="1">
        <v>11203</v>
      </c>
      <c r="M185" s="1">
        <v>40.659520000000001</v>
      </c>
      <c r="N185" s="1">
        <v>-73.942549999999997</v>
      </c>
      <c r="O185" s="21" t="s">
        <v>1030</v>
      </c>
      <c r="P185" s="22">
        <v>0.35416666666666669</v>
      </c>
      <c r="Q185" s="22">
        <v>0.63541666666666663</v>
      </c>
      <c r="R185" s="36">
        <f xml:space="preserve"> 24* (NYC_SAT_Data[[#This Row],[End Time]] - NYC_SAT_Data[[#This Row],[Start Time]])</f>
        <v>6.7499999999999982</v>
      </c>
      <c r="S18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85" s="33">
        <v>454</v>
      </c>
      <c r="U185" s="31">
        <v>1.0999999999999999E-2</v>
      </c>
      <c r="V185" s="31">
        <v>0.75800000000000001</v>
      </c>
      <c r="W185" s="31">
        <v>0.17399999999999999</v>
      </c>
      <c r="X185" s="31">
        <v>5.2999999999999999E-2</v>
      </c>
      <c r="Y185" s="31">
        <f>1 - SUM(NYC_SAT_Data[[#This Row],[Percent White]:[Percent Asian]])</f>
        <v>3.9999999999998925E-3</v>
      </c>
      <c r="Z185" s="1">
        <v>468</v>
      </c>
      <c r="AA185" s="1">
        <v>454</v>
      </c>
      <c r="AB185" s="1">
        <v>464</v>
      </c>
      <c r="AC185" s="31">
        <v>0.95399999999999996</v>
      </c>
      <c r="AD185" s="23">
        <f>NYC_SAT_Data[[#This Row],[Average Score (SAT Math)]] + NYC_SAT_Data[[#This Row],[Average Score (SAT Reading)]]</f>
        <v>922</v>
      </c>
      <c r="AE185" s="24">
        <f>NYC_SAT_Data[[#This Row],[Average Score (SAT Math)]] + NYC_SAT_Data[[#This Row],[Average Score (SAT Reading)]] + NYC_SAT_Data[[#This Row],[Average Score (SAT Writing)]]</f>
        <v>1386</v>
      </c>
      <c r="AF185" s="25">
        <f>_xlfn.PERCENTRANK.INC(Z:Z, NYC_SAT_Data[[#This Row],[Average Score (SAT Math)]])</f>
        <v>0.78</v>
      </c>
      <c r="AG185" s="26">
        <f>_xlfn.PERCENTRANK.INC(AA:AA, NYC_SAT_Data[[#This Row],[Average Score (SAT Reading)]])</f>
        <v>0.79600000000000004</v>
      </c>
      <c r="AH185" s="26">
        <f>_xlfn.PERCENTRANK.INC(AD:AD, NYC_SAT_Data[[#This Row],[SAT 1600]])</f>
        <v>0.79400000000000004</v>
      </c>
      <c r="AI185" s="27">
        <f>_xlfn.XLOOKUP(10 * ROUND(NYC_SAT_Data[[#This Row],[Average Score (SAT Math)]] / 10, 0), 'SAT Section Percentiles'!$A:$A, 'SAT Section Percentiles'!$D:$D, 0)</f>
        <v>0.36</v>
      </c>
      <c r="AJ185" s="28">
        <f>_xlfn.XLOOKUP(10 * ROUND(NYC_SAT_Data[[#This Row],[Average Score (SAT Reading)]] / 10, 0), 'SAT Section Percentiles'!$A:$A, 'SAT Section Percentiles'!$B:$B, 0)</f>
        <v>0.31</v>
      </c>
      <c r="AK185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85" s="1" t="b">
        <f>IF(RANK(NYC_SAT_Data[[#This Row],[SAT 1600]], AD:AD, 0) &lt;= 50, TRUE, FALSE)</f>
        <v>0</v>
      </c>
      <c r="AM185" s="7" t="b">
        <f>IF(NYC_SAT_Data[[#This Row],[National Sample LOOKUP Total]] &gt; 0.5, TRUE, FALSE)</f>
        <v>0</v>
      </c>
      <c r="AN1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6" spans="1:40" x14ac:dyDescent="0.25">
      <c r="A186" s="21" t="s">
        <v>1022</v>
      </c>
      <c r="B186" s="21" t="s">
        <v>1023</v>
      </c>
      <c r="C186" s="21" t="b">
        <f>IF(ISNUMBER(SEARCH("SCIENCE", UPPER(NYC_SAT_Data[[#This Row],[School Name]]))), TRUE(), FALSE())</f>
        <v>0</v>
      </c>
      <c r="D186" s="21" t="b">
        <f>IF(ISNUMBER(SEARCH("MATH", UPPER(NYC_SAT_Data[[#This Row],[School Name]]))), TRUE(), FALSE())</f>
        <v>0</v>
      </c>
      <c r="E186" s="21" t="b">
        <f>IF(ISNUMBER(SEARCH("ART", UPPER(NYC_SAT_Data[[#This Row],[School Name]]))), TRUE(), FALSE())</f>
        <v>0</v>
      </c>
      <c r="F186" s="21" t="b">
        <f>IF(ISNUMBER(SEARCH("ACADEMY", UPPER(NYC_SAT_Data[[#This Row],[School Name]]))), TRUE(), FALSE())</f>
        <v>0</v>
      </c>
      <c r="G186" s="21" t="s">
        <v>822</v>
      </c>
      <c r="H186" s="21" t="s">
        <v>997</v>
      </c>
      <c r="I186" s="21" t="s">
        <v>998</v>
      </c>
      <c r="J186" s="21" t="s">
        <v>822</v>
      </c>
      <c r="K186" s="21" t="s">
        <v>51</v>
      </c>
      <c r="L186" s="1">
        <v>11226</v>
      </c>
      <c r="M186" s="1">
        <v>40.649439999999998</v>
      </c>
      <c r="N186" s="1">
        <v>-73.958430000000007</v>
      </c>
      <c r="O186" s="21" t="s">
        <v>1024</v>
      </c>
      <c r="P186" s="22">
        <v>0.33333333333333331</v>
      </c>
      <c r="Q186" s="22">
        <v>0.65277777777777779</v>
      </c>
      <c r="R186" s="36">
        <f xml:space="preserve"> 24* (NYC_SAT_Data[[#This Row],[End Time]] - NYC_SAT_Data[[#This Row],[Start Time]])</f>
        <v>7.6666666666666679</v>
      </c>
      <c r="S18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40min</v>
      </c>
      <c r="T186" s="33">
        <v>445</v>
      </c>
      <c r="U186" s="31">
        <v>0.02</v>
      </c>
      <c r="V186" s="31">
        <v>0.82499999999999996</v>
      </c>
      <c r="W186" s="31">
        <v>0.106</v>
      </c>
      <c r="X186" s="31">
        <v>2.7E-2</v>
      </c>
      <c r="Y186" s="31">
        <f>1 - SUM(NYC_SAT_Data[[#This Row],[Percent White]:[Percent Asian]])</f>
        <v>2.200000000000002E-2</v>
      </c>
      <c r="Z186" s="1">
        <v>377</v>
      </c>
      <c r="AA186" s="1">
        <v>382</v>
      </c>
      <c r="AB186" s="1">
        <v>356</v>
      </c>
      <c r="AC186" s="31">
        <v>0.45500000000000002</v>
      </c>
      <c r="AD186" s="23">
        <f>NYC_SAT_Data[[#This Row],[Average Score (SAT Math)]] + NYC_SAT_Data[[#This Row],[Average Score (SAT Reading)]]</f>
        <v>759</v>
      </c>
      <c r="AE186" s="24">
        <f>NYC_SAT_Data[[#This Row],[Average Score (SAT Math)]] + NYC_SAT_Data[[#This Row],[Average Score (SAT Reading)]] + NYC_SAT_Data[[#This Row],[Average Score (SAT Writing)]]</f>
        <v>1115</v>
      </c>
      <c r="AF186" s="25">
        <f>_xlfn.PERCENTRANK.INC(Z:Z, NYC_SAT_Data[[#This Row],[Average Score (SAT Math)]])</f>
        <v>0.14699999999999999</v>
      </c>
      <c r="AG186" s="26">
        <f>_xlfn.PERCENTRANK.INC(AA:AA, NYC_SAT_Data[[#This Row],[Average Score (SAT Reading)]])</f>
        <v>0.19700000000000001</v>
      </c>
      <c r="AH186" s="26">
        <f>_xlfn.PERCENTRANK.INC(AD:AD, NYC_SAT_Data[[#This Row],[SAT 1600]])</f>
        <v>0.14899999999999999</v>
      </c>
      <c r="AI186" s="27">
        <f>_xlfn.XLOOKUP(10 * ROUND(NYC_SAT_Data[[#This Row],[Average Score (SAT Math)]] / 10, 0), 'SAT Section Percentiles'!$A:$A, 'SAT Section Percentiles'!$D:$D, 0)</f>
        <v>0.1</v>
      </c>
      <c r="AJ186" s="28">
        <f>_xlfn.XLOOKUP(10 * ROUND(NYC_SAT_Data[[#This Row],[Average Score (SAT Reading)]] / 10, 0), 'SAT Section Percentiles'!$A:$A, 'SAT Section Percentiles'!$B:$B, 0)</f>
        <v>0.11</v>
      </c>
      <c r="AK186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86" s="1" t="b">
        <f>IF(RANK(NYC_SAT_Data[[#This Row],[SAT 1600]], AD:AD, 0) &lt;= 50, TRUE, FALSE)</f>
        <v>0</v>
      </c>
      <c r="AM186" s="7" t="b">
        <f>IF(NYC_SAT_Data[[#This Row],[National Sample LOOKUP Total]] &gt; 0.5, TRUE, FALSE)</f>
        <v>0</v>
      </c>
      <c r="AN1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7" spans="1:40" x14ac:dyDescent="0.25">
      <c r="A187" s="21" t="s">
        <v>653</v>
      </c>
      <c r="B187" s="21" t="s">
        <v>654</v>
      </c>
      <c r="C187" s="21" t="b">
        <f>IF(ISNUMBER(SEARCH("SCIENCE", UPPER(NYC_SAT_Data[[#This Row],[School Name]]))), TRUE(), FALSE())</f>
        <v>0</v>
      </c>
      <c r="D187" s="21" t="b">
        <f>IF(ISNUMBER(SEARCH("MATH", UPPER(NYC_SAT_Data[[#This Row],[School Name]]))), TRUE(), FALSE())</f>
        <v>0</v>
      </c>
      <c r="E187" s="21" t="b">
        <f>IF(ISNUMBER(SEARCH("ART", UPPER(NYC_SAT_Data[[#This Row],[School Name]]))), TRUE(), FALSE())</f>
        <v>0</v>
      </c>
      <c r="F187" s="21" t="b">
        <f>IF(ISNUMBER(SEARCH("ACADEMY", UPPER(NYC_SAT_Data[[#This Row],[School Name]]))), TRUE(), FALSE())</f>
        <v>0</v>
      </c>
      <c r="G187" s="21" t="s">
        <v>431</v>
      </c>
      <c r="H187" s="21" t="s">
        <v>634</v>
      </c>
      <c r="I187" s="21" t="s">
        <v>635</v>
      </c>
      <c r="J187" s="21" t="s">
        <v>431</v>
      </c>
      <c r="K187" s="21" t="s">
        <v>51</v>
      </c>
      <c r="L187" s="1">
        <v>10468</v>
      </c>
      <c r="M187" s="1">
        <v>40.870379999999997</v>
      </c>
      <c r="N187" s="1">
        <v>-73.898160000000004</v>
      </c>
      <c r="O187" s="21" t="s">
        <v>655</v>
      </c>
      <c r="P187" s="22">
        <v>0.36458333333333331</v>
      </c>
      <c r="Q187" s="22">
        <v>0.65625</v>
      </c>
      <c r="R187" s="36">
        <f xml:space="preserve"> 24* (NYC_SAT_Data[[#This Row],[End Time]] - NYC_SAT_Data[[#This Row],[Start Time]])</f>
        <v>7</v>
      </c>
      <c r="S18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7" s="33">
        <v>486</v>
      </c>
      <c r="U187" s="31">
        <v>2.7E-2</v>
      </c>
      <c r="V187" s="31">
        <v>0.20399999999999999</v>
      </c>
      <c r="W187" s="31">
        <v>0.745</v>
      </c>
      <c r="X187" s="31">
        <v>1.9E-2</v>
      </c>
      <c r="Y187" s="31">
        <f>1 - SUM(NYC_SAT_Data[[#This Row],[Percent White]:[Percent Asian]])</f>
        <v>5.0000000000000044E-3</v>
      </c>
      <c r="Z187" s="1">
        <v>372</v>
      </c>
      <c r="AA187" s="1">
        <v>361</v>
      </c>
      <c r="AB187" s="1">
        <v>369</v>
      </c>
      <c r="AC187" s="31">
        <v>0.46500000000000002</v>
      </c>
      <c r="AD187" s="23">
        <f>NYC_SAT_Data[[#This Row],[Average Score (SAT Math)]] + NYC_SAT_Data[[#This Row],[Average Score (SAT Reading)]]</f>
        <v>733</v>
      </c>
      <c r="AE187" s="24">
        <f>NYC_SAT_Data[[#This Row],[Average Score (SAT Math)]] + NYC_SAT_Data[[#This Row],[Average Score (SAT Reading)]] + NYC_SAT_Data[[#This Row],[Average Score (SAT Writing)]]</f>
        <v>1102</v>
      </c>
      <c r="AF187" s="25">
        <f>_xlfn.PERCENTRANK.INC(Z:Z, NYC_SAT_Data[[#This Row],[Average Score (SAT Math)]])</f>
        <v>0.114</v>
      </c>
      <c r="AG187" s="26">
        <f>_xlfn.PERCENTRANK.INC(AA:AA, NYC_SAT_Data[[#This Row],[Average Score (SAT Reading)]])</f>
        <v>7.6999999999999999E-2</v>
      </c>
      <c r="AH187" s="26">
        <f>_xlfn.PERCENTRANK.INC(AD:AD, NYC_SAT_Data[[#This Row],[SAT 1600]])</f>
        <v>6.6000000000000003E-2</v>
      </c>
      <c r="AI187" s="27">
        <f>_xlfn.XLOOKUP(10 * ROUND(NYC_SAT_Data[[#This Row],[Average Score (SAT Math)]] / 10, 0), 'SAT Section Percentiles'!$A:$A, 'SAT Section Percentiles'!$D:$D, 0)</f>
        <v>0.09</v>
      </c>
      <c r="AJ187" s="28">
        <f>_xlfn.XLOOKUP(10 * ROUND(NYC_SAT_Data[[#This Row],[Average Score (SAT Reading)]] / 10, 0), 'SAT Section Percentiles'!$A:$A, 'SAT Section Percentiles'!$B:$B, 0)</f>
        <v>7.0000000000000007E-2</v>
      </c>
      <c r="AK187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187" s="1" t="b">
        <f>IF(RANK(NYC_SAT_Data[[#This Row],[SAT 1600]], AD:AD, 0) &lt;= 50, TRUE, FALSE)</f>
        <v>0</v>
      </c>
      <c r="AM187" s="7" t="b">
        <f>IF(NYC_SAT_Data[[#This Row],[National Sample LOOKUP Total]] &gt; 0.5, TRUE, FALSE)</f>
        <v>0</v>
      </c>
      <c r="AN1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8" spans="1:40" x14ac:dyDescent="0.25">
      <c r="A188" s="21" t="s">
        <v>604</v>
      </c>
      <c r="B188" s="21" t="s">
        <v>605</v>
      </c>
      <c r="C188" s="21" t="b">
        <f>IF(ISNUMBER(SEARCH("SCIENCE", UPPER(NYC_SAT_Data[[#This Row],[School Name]]))), TRUE(), FALSE())</f>
        <v>0</v>
      </c>
      <c r="D188" s="21" t="b">
        <f>IF(ISNUMBER(SEARCH("MATH", UPPER(NYC_SAT_Data[[#This Row],[School Name]]))), TRUE(), FALSE())</f>
        <v>0</v>
      </c>
      <c r="E188" s="21" t="b">
        <f>IF(ISNUMBER(SEARCH("ART", UPPER(NYC_SAT_Data[[#This Row],[School Name]]))), TRUE(), FALSE())</f>
        <v>0</v>
      </c>
      <c r="F188" s="21" t="b">
        <f>IF(ISNUMBER(SEARCH("ACADEMY", UPPER(NYC_SAT_Data[[#This Row],[School Name]]))), TRUE(), FALSE())</f>
        <v>0</v>
      </c>
      <c r="G188" s="21" t="s">
        <v>431</v>
      </c>
      <c r="H188" s="21" t="s">
        <v>561</v>
      </c>
      <c r="I188" s="21" t="s">
        <v>562</v>
      </c>
      <c r="J188" s="21" t="s">
        <v>431</v>
      </c>
      <c r="K188" s="21" t="s">
        <v>51</v>
      </c>
      <c r="L188" s="1">
        <v>10456</v>
      </c>
      <c r="M188" s="1">
        <v>40.827599999999997</v>
      </c>
      <c r="N188" s="1">
        <v>-73.904480000000007</v>
      </c>
      <c r="O188" s="21" t="s">
        <v>606</v>
      </c>
      <c r="P188" s="22">
        <v>0.33333333333333331</v>
      </c>
      <c r="Q188" s="22">
        <v>0.625</v>
      </c>
      <c r="R188" s="36">
        <f xml:space="preserve"> 24* (NYC_SAT_Data[[#This Row],[End Time]] - NYC_SAT_Data[[#This Row],[Start Time]])</f>
        <v>7</v>
      </c>
      <c r="S18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8" s="33">
        <v>384</v>
      </c>
      <c r="U188" s="31">
        <v>3.0000000000000001E-3</v>
      </c>
      <c r="V188" s="31">
        <v>0.34100000000000003</v>
      </c>
      <c r="W188" s="31">
        <v>0.64600000000000002</v>
      </c>
      <c r="X188" s="31">
        <v>5.0000000000000001E-3</v>
      </c>
      <c r="Y188" s="31">
        <f>1 - SUM(NYC_SAT_Data[[#This Row],[Percent White]:[Percent Asian]])</f>
        <v>5.0000000000000044E-3</v>
      </c>
      <c r="Z188" s="1">
        <v>363</v>
      </c>
      <c r="AA188" s="1">
        <v>401</v>
      </c>
      <c r="AB188" s="1">
        <v>396</v>
      </c>
      <c r="AC188" s="31">
        <v>0.313</v>
      </c>
      <c r="AD188" s="23">
        <f>NYC_SAT_Data[[#This Row],[Average Score (SAT Math)]] + NYC_SAT_Data[[#This Row],[Average Score (SAT Reading)]]</f>
        <v>764</v>
      </c>
      <c r="AE188" s="24">
        <f>NYC_SAT_Data[[#This Row],[Average Score (SAT Math)]] + NYC_SAT_Data[[#This Row],[Average Score (SAT Reading)]] + NYC_SAT_Data[[#This Row],[Average Score (SAT Writing)]]</f>
        <v>1160</v>
      </c>
      <c r="AF188" s="25">
        <f>_xlfn.PERCENTRANK.INC(Z:Z, NYC_SAT_Data[[#This Row],[Average Score (SAT Math)]])</f>
        <v>5.6000000000000001E-2</v>
      </c>
      <c r="AG188" s="26">
        <f>_xlfn.PERCENTRANK.INC(AA:AA, NYC_SAT_Data[[#This Row],[Average Score (SAT Reading)]])</f>
        <v>0.379</v>
      </c>
      <c r="AH188" s="26">
        <f>_xlfn.PERCENTRANK.INC(AD:AD, NYC_SAT_Data[[#This Row],[SAT 1600]])</f>
        <v>0.184</v>
      </c>
      <c r="AI188" s="27">
        <f>_xlfn.XLOOKUP(10 * ROUND(NYC_SAT_Data[[#This Row],[Average Score (SAT Math)]] / 10, 0), 'SAT Section Percentiles'!$A:$A, 'SAT Section Percentiles'!$D:$D, 0)</f>
        <v>7.0000000000000007E-2</v>
      </c>
      <c r="AJ188" s="28">
        <f>_xlfn.XLOOKUP(10 * ROUND(NYC_SAT_Data[[#This Row],[Average Score (SAT Reading)]] / 10, 0), 'SAT Section Percentiles'!$A:$A, 'SAT Section Percentiles'!$B:$B, 0)</f>
        <v>0.16</v>
      </c>
      <c r="AK188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188" s="1" t="b">
        <f>IF(RANK(NYC_SAT_Data[[#This Row],[SAT 1600]], AD:AD, 0) &lt;= 50, TRUE, FALSE)</f>
        <v>0</v>
      </c>
      <c r="AM188" s="7" t="b">
        <f>IF(NYC_SAT_Data[[#This Row],[National Sample LOOKUP Total]] &gt; 0.5, TRUE, FALSE)</f>
        <v>0</v>
      </c>
      <c r="AN1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9" spans="1:40" x14ac:dyDescent="0.25">
      <c r="A189" s="21" t="s">
        <v>1019</v>
      </c>
      <c r="B189" s="21" t="s">
        <v>1020</v>
      </c>
      <c r="C189" s="21" t="b">
        <f>IF(ISNUMBER(SEARCH("SCIENCE", UPPER(NYC_SAT_Data[[#This Row],[School Name]]))), TRUE(), FALSE())</f>
        <v>0</v>
      </c>
      <c r="D189" s="21" t="b">
        <f>IF(ISNUMBER(SEARCH("MATH", UPPER(NYC_SAT_Data[[#This Row],[School Name]]))), TRUE(), FALSE())</f>
        <v>0</v>
      </c>
      <c r="E189" s="21" t="b">
        <f>IF(ISNUMBER(SEARCH("ART", UPPER(NYC_SAT_Data[[#This Row],[School Name]]))), TRUE(), FALSE())</f>
        <v>0</v>
      </c>
      <c r="F189" s="21" t="b">
        <f>IF(ISNUMBER(SEARCH("ACADEMY", UPPER(NYC_SAT_Data[[#This Row],[School Name]]))), TRUE(), FALSE())</f>
        <v>0</v>
      </c>
      <c r="G189" s="21" t="s">
        <v>822</v>
      </c>
      <c r="H189" s="21" t="s">
        <v>997</v>
      </c>
      <c r="I189" s="21" t="s">
        <v>998</v>
      </c>
      <c r="J189" s="21" t="s">
        <v>822</v>
      </c>
      <c r="K189" s="21" t="s">
        <v>51</v>
      </c>
      <c r="L189" s="1">
        <v>11226</v>
      </c>
      <c r="M189" s="1">
        <v>40.649439999999998</v>
      </c>
      <c r="N189" s="1">
        <v>-73.958430000000007</v>
      </c>
      <c r="O189" s="21" t="s">
        <v>1021</v>
      </c>
      <c r="P189" s="22">
        <v>0.33333333333333331</v>
      </c>
      <c r="Q189" s="22">
        <v>0.625</v>
      </c>
      <c r="R189" s="36">
        <f xml:space="preserve"> 24* (NYC_SAT_Data[[#This Row],[End Time]] - NYC_SAT_Data[[#This Row],[Start Time]])</f>
        <v>7</v>
      </c>
      <c r="S18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9" s="33">
        <v>384</v>
      </c>
      <c r="U189" s="31">
        <v>2.1000000000000001E-2</v>
      </c>
      <c r="V189" s="31">
        <v>0.85399999999999998</v>
      </c>
      <c r="W189" s="31">
        <v>8.8999999999999996E-2</v>
      </c>
      <c r="X189" s="31">
        <v>2.3E-2</v>
      </c>
      <c r="Y189" s="31">
        <f>1 - SUM(NYC_SAT_Data[[#This Row],[Percent White]:[Percent Asian]])</f>
        <v>1.3000000000000012E-2</v>
      </c>
      <c r="Z189" s="1">
        <v>360</v>
      </c>
      <c r="AA189" s="1">
        <v>382</v>
      </c>
      <c r="AB189" s="1">
        <v>359</v>
      </c>
      <c r="AC189" s="31">
        <v>0.63200000000000001</v>
      </c>
      <c r="AD189" s="23">
        <f>NYC_SAT_Data[[#This Row],[Average Score (SAT Math)]] + NYC_SAT_Data[[#This Row],[Average Score (SAT Reading)]]</f>
        <v>742</v>
      </c>
      <c r="AE189" s="24">
        <f>NYC_SAT_Data[[#This Row],[Average Score (SAT Math)]] + NYC_SAT_Data[[#This Row],[Average Score (SAT Reading)]] + NYC_SAT_Data[[#This Row],[Average Score (SAT Writing)]]</f>
        <v>1101</v>
      </c>
      <c r="AF189" s="25">
        <f>_xlfn.PERCENTRANK.INC(Z:Z, NYC_SAT_Data[[#This Row],[Average Score (SAT Math)]])</f>
        <v>4.8000000000000001E-2</v>
      </c>
      <c r="AG189" s="26">
        <f>_xlfn.PERCENTRANK.INC(AA:AA, NYC_SAT_Data[[#This Row],[Average Score (SAT Reading)]])</f>
        <v>0.19700000000000001</v>
      </c>
      <c r="AH189" s="26">
        <f>_xlfn.PERCENTRANK.INC(AD:AD, NYC_SAT_Data[[#This Row],[SAT 1600]])</f>
        <v>9.6000000000000002E-2</v>
      </c>
      <c r="AI189" s="27">
        <f>_xlfn.XLOOKUP(10 * ROUND(NYC_SAT_Data[[#This Row],[Average Score (SAT Math)]] / 10, 0), 'SAT Section Percentiles'!$A:$A, 'SAT Section Percentiles'!$D:$D, 0)</f>
        <v>7.0000000000000007E-2</v>
      </c>
      <c r="AJ189" s="28">
        <f>_xlfn.XLOOKUP(10 * ROUND(NYC_SAT_Data[[#This Row],[Average Score (SAT Reading)]] / 10, 0), 'SAT Section Percentiles'!$A:$A, 'SAT Section Percentiles'!$B:$B, 0)</f>
        <v>0.11</v>
      </c>
      <c r="AK189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89" s="1" t="b">
        <f>IF(RANK(NYC_SAT_Data[[#This Row],[SAT 1600]], AD:AD, 0) &lt;= 50, TRUE, FALSE)</f>
        <v>0</v>
      </c>
      <c r="AM189" s="7" t="b">
        <f>IF(NYC_SAT_Data[[#This Row],[National Sample LOOKUP Total]] &gt; 0.5, TRUE, FALSE)</f>
        <v>0</v>
      </c>
      <c r="AN1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0" spans="1:40" x14ac:dyDescent="0.25">
      <c r="A190" s="21" t="s">
        <v>688</v>
      </c>
      <c r="B190" s="21" t="s">
        <v>689</v>
      </c>
      <c r="C190" s="21" t="b">
        <f>IF(ISNUMBER(SEARCH("SCIENCE", UPPER(NYC_SAT_Data[[#This Row],[School Name]]))), TRUE(), FALSE())</f>
        <v>0</v>
      </c>
      <c r="D190" s="21" t="b">
        <f>IF(ISNUMBER(SEARCH("MATH", UPPER(NYC_SAT_Data[[#This Row],[School Name]]))), TRUE(), FALSE())</f>
        <v>0</v>
      </c>
      <c r="E190" s="21" t="b">
        <f>IF(ISNUMBER(SEARCH("ART", UPPER(NYC_SAT_Data[[#This Row],[School Name]]))), TRUE(), FALSE())</f>
        <v>0</v>
      </c>
      <c r="F190" s="21" t="b">
        <f>IF(ISNUMBER(SEARCH("ACADEMY", UPPER(NYC_SAT_Data[[#This Row],[School Name]]))), TRUE(), FALSE())</f>
        <v>0</v>
      </c>
      <c r="G190" s="21" t="s">
        <v>431</v>
      </c>
      <c r="H190" s="21" t="s">
        <v>690</v>
      </c>
      <c r="I190" s="21" t="s">
        <v>691</v>
      </c>
      <c r="J190" s="21" t="s">
        <v>431</v>
      </c>
      <c r="K190" s="21" t="s">
        <v>51</v>
      </c>
      <c r="L190" s="1">
        <v>10468</v>
      </c>
      <c r="M190" s="1">
        <v>40.871259999999999</v>
      </c>
      <c r="N190" s="1">
        <v>-73.89752</v>
      </c>
      <c r="O190" s="21" t="s">
        <v>692</v>
      </c>
      <c r="P190" s="22">
        <v>0.33333333333333331</v>
      </c>
      <c r="Q190" s="22">
        <v>0.625</v>
      </c>
      <c r="R190" s="36">
        <f xml:space="preserve"> 24* (NYC_SAT_Data[[#This Row],[End Time]] - NYC_SAT_Data[[#This Row],[Start Time]])</f>
        <v>7</v>
      </c>
      <c r="S19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0" s="33">
        <v>376</v>
      </c>
      <c r="U190" s="31">
        <v>0.50800000000000001</v>
      </c>
      <c r="V190" s="31">
        <v>0.04</v>
      </c>
      <c r="W190" s="31">
        <v>0.152</v>
      </c>
      <c r="X190" s="31">
        <v>0.23100000000000001</v>
      </c>
      <c r="Y190" s="31">
        <f>1 - SUM(NYC_SAT_Data[[#This Row],[Percent White]:[Percent Asian]])</f>
        <v>6.899999999999995E-2</v>
      </c>
      <c r="Z190" s="1">
        <v>669</v>
      </c>
      <c r="AA190" s="1">
        <v>672</v>
      </c>
      <c r="AB190" s="1">
        <v>672</v>
      </c>
      <c r="AC190" s="31">
        <v>0.91800000000000004</v>
      </c>
      <c r="AD190" s="23">
        <f>NYC_SAT_Data[[#This Row],[Average Score (SAT Math)]] + NYC_SAT_Data[[#This Row],[Average Score (SAT Reading)]]</f>
        <v>1341</v>
      </c>
      <c r="AE190" s="24">
        <f>NYC_SAT_Data[[#This Row],[Average Score (SAT Math)]] + NYC_SAT_Data[[#This Row],[Average Score (SAT Reading)]] + NYC_SAT_Data[[#This Row],[Average Score (SAT Writing)]]</f>
        <v>2013</v>
      </c>
      <c r="AF190" s="25">
        <f>_xlfn.PERCENTRANK.INC(Z:Z, NYC_SAT_Data[[#This Row],[Average Score (SAT Math)]])</f>
        <v>0.98099999999999998</v>
      </c>
      <c r="AG190" s="26">
        <f>_xlfn.PERCENTRANK.INC(AA:AA, NYC_SAT_Data[[#This Row],[Average Score (SAT Reading)]])</f>
        <v>0.997</v>
      </c>
      <c r="AH190" s="26">
        <f>_xlfn.PERCENTRANK.INC(AD:AD, NYC_SAT_Data[[#This Row],[SAT 1600]])</f>
        <v>0.99099999999999999</v>
      </c>
      <c r="AI190" s="27">
        <f>_xlfn.XLOOKUP(10 * ROUND(NYC_SAT_Data[[#This Row],[Average Score (SAT Math)]] / 10, 0), 'SAT Section Percentiles'!$A:$A, 'SAT Section Percentiles'!$D:$D, 0)</f>
        <v>0.92</v>
      </c>
      <c r="AJ190" s="28">
        <f>_xlfn.XLOOKUP(10 * ROUND(NYC_SAT_Data[[#This Row],[Average Score (SAT Reading)]] / 10, 0), 'SAT Section Percentiles'!$A:$A, 'SAT Section Percentiles'!$B:$B, 0)</f>
        <v>0.93</v>
      </c>
      <c r="AK190" s="29">
        <f>_xlfn.XLOOKUP(10 * ROUND((NYC_SAT_Data[[#This Row],[Average Score (SAT Math)]] + NYC_SAT_Data[[#This Row],[Average Score (SAT Reading)]]) / 10, 0), 'Total SAT Percentiles'!$A:$A, 'Total SAT Percentiles'!$B:$B, 0)</f>
        <v>0.94</v>
      </c>
      <c r="AL190" s="1" t="b">
        <f>IF(RANK(NYC_SAT_Data[[#This Row],[SAT 1600]], AD:AD, 0) &lt;= 50, TRUE, FALSE)</f>
        <v>1</v>
      </c>
      <c r="AM190" s="7" t="b">
        <f>IF(NYC_SAT_Data[[#This Row],[National Sample LOOKUP Total]] &gt; 0.5, TRUE, FALSE)</f>
        <v>1</v>
      </c>
      <c r="AN1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1" spans="1:40" x14ac:dyDescent="0.25">
      <c r="A191" s="21" t="s">
        <v>1259</v>
      </c>
      <c r="B191" s="21" t="s">
        <v>1260</v>
      </c>
      <c r="C191" s="21" t="b">
        <f>IF(ISNUMBER(SEARCH("SCIENCE", UPPER(NYC_SAT_Data[[#This Row],[School Name]]))), TRUE(), FALSE())</f>
        <v>0</v>
      </c>
      <c r="D191" s="21" t="b">
        <f>IF(ISNUMBER(SEARCH("MATH", UPPER(NYC_SAT_Data[[#This Row],[School Name]]))), TRUE(), FALSE())</f>
        <v>0</v>
      </c>
      <c r="E191" s="21" t="b">
        <f>IF(ISNUMBER(SEARCH("ART", UPPER(NYC_SAT_Data[[#This Row],[School Name]]))), TRUE(), FALSE())</f>
        <v>0</v>
      </c>
      <c r="F191" s="21" t="b">
        <f>IF(ISNUMBER(SEARCH("ACADEMY", UPPER(NYC_SAT_Data[[#This Row],[School Name]]))), TRUE(), FALSE())</f>
        <v>0</v>
      </c>
      <c r="G191" s="21" t="s">
        <v>1249</v>
      </c>
      <c r="H191" s="21" t="s">
        <v>1255</v>
      </c>
      <c r="I191" s="21" t="s">
        <v>1256</v>
      </c>
      <c r="J191" s="21" t="s">
        <v>1257</v>
      </c>
      <c r="K191" s="21" t="s">
        <v>51</v>
      </c>
      <c r="L191" s="1">
        <v>11101</v>
      </c>
      <c r="M191" s="1">
        <v>40.745089999999998</v>
      </c>
      <c r="N191" s="1">
        <v>-73.936809999999994</v>
      </c>
      <c r="O191" s="21" t="s">
        <v>1261</v>
      </c>
      <c r="P191" s="22">
        <v>0.35416666666666669</v>
      </c>
      <c r="Q191" s="22">
        <v>0.64583333333333337</v>
      </c>
      <c r="R191" s="36">
        <f xml:space="preserve"> 24* (NYC_SAT_Data[[#This Row],[End Time]] - NYC_SAT_Data[[#This Row],[Start Time]])</f>
        <v>7</v>
      </c>
      <c r="S19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1" s="33">
        <v>421</v>
      </c>
      <c r="U191" s="31">
        <v>0.13500000000000001</v>
      </c>
      <c r="V191" s="31">
        <v>0.126</v>
      </c>
      <c r="W191" s="31">
        <v>0.54400000000000004</v>
      </c>
      <c r="X191" s="31">
        <v>0.159</v>
      </c>
      <c r="Y191" s="31">
        <f>1 - SUM(NYC_SAT_Data[[#This Row],[Percent White]:[Percent Asian]])</f>
        <v>3.5999999999999921E-2</v>
      </c>
      <c r="Z191" s="1">
        <v>435</v>
      </c>
      <c r="AA191" s="1">
        <v>437</v>
      </c>
      <c r="AB191" s="1">
        <v>441</v>
      </c>
      <c r="AC191" s="31">
        <v>0.70899999999999996</v>
      </c>
      <c r="AD191" s="23">
        <f>NYC_SAT_Data[[#This Row],[Average Score (SAT Math)]] + NYC_SAT_Data[[#This Row],[Average Score (SAT Reading)]]</f>
        <v>872</v>
      </c>
      <c r="AE191" s="24">
        <f>NYC_SAT_Data[[#This Row],[Average Score (SAT Math)]] + NYC_SAT_Data[[#This Row],[Average Score (SAT Reading)]] + NYC_SAT_Data[[#This Row],[Average Score (SAT Writing)]]</f>
        <v>1313</v>
      </c>
      <c r="AF191" s="25">
        <f>_xlfn.PERCENTRANK.INC(Z:Z, NYC_SAT_Data[[#This Row],[Average Score (SAT Math)]])</f>
        <v>0.64400000000000002</v>
      </c>
      <c r="AG191" s="26">
        <f>_xlfn.PERCENTRANK.INC(AA:AA, NYC_SAT_Data[[#This Row],[Average Score (SAT Reading)]])</f>
        <v>0.71899999999999997</v>
      </c>
      <c r="AH191" s="26">
        <f>_xlfn.PERCENTRANK.INC(AD:AD, NYC_SAT_Data[[#This Row],[SAT 1600]])</f>
        <v>0.68100000000000005</v>
      </c>
      <c r="AI191" s="27">
        <f>_xlfn.XLOOKUP(10 * ROUND(NYC_SAT_Data[[#This Row],[Average Score (SAT Math)]] / 10, 0), 'SAT Section Percentiles'!$A:$A, 'SAT Section Percentiles'!$D:$D, 0)</f>
        <v>0.25</v>
      </c>
      <c r="AJ191" s="28">
        <f>_xlfn.XLOOKUP(10 * ROUND(NYC_SAT_Data[[#This Row],[Average Score (SAT Reading)]] / 10, 0), 'SAT Section Percentiles'!$A:$A, 'SAT Section Percentiles'!$B:$B, 0)</f>
        <v>0.28000000000000003</v>
      </c>
      <c r="AK191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191" s="1" t="b">
        <f>IF(RANK(NYC_SAT_Data[[#This Row],[SAT 1600]], AD:AD, 0) &lt;= 50, TRUE, FALSE)</f>
        <v>0</v>
      </c>
      <c r="AM191" s="7" t="b">
        <f>IF(NYC_SAT_Data[[#This Row],[National Sample LOOKUP Total]] &gt; 0.5, TRUE, FALSE)</f>
        <v>0</v>
      </c>
      <c r="AN1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2" spans="1:40" x14ac:dyDescent="0.25">
      <c r="A192" s="21" t="s">
        <v>320</v>
      </c>
      <c r="B192" s="21" t="s">
        <v>321</v>
      </c>
      <c r="C192" s="21" t="b">
        <f>IF(ISNUMBER(SEARCH("SCIENCE", UPPER(NYC_SAT_Data[[#This Row],[School Name]]))), TRUE(), FALSE())</f>
        <v>0</v>
      </c>
      <c r="D192" s="21" t="b">
        <f>IF(ISNUMBER(SEARCH("MATH", UPPER(NYC_SAT_Data[[#This Row],[School Name]]))), TRUE(), FALSE())</f>
        <v>0</v>
      </c>
      <c r="E192" s="21" t="b">
        <f>IF(ISNUMBER(SEARCH("ART", UPPER(NYC_SAT_Data[[#This Row],[School Name]]))), TRUE(), FALSE())</f>
        <v>1</v>
      </c>
      <c r="F192" s="21" t="b">
        <f>IF(ISNUMBER(SEARCH("ACADEMY", UPPER(NYC_SAT_Data[[#This Row],[School Name]]))), TRUE(), FALSE())</f>
        <v>0</v>
      </c>
      <c r="G192" s="21" t="s">
        <v>48</v>
      </c>
      <c r="H192" s="21" t="s">
        <v>285</v>
      </c>
      <c r="I192" s="21" t="s">
        <v>286</v>
      </c>
      <c r="J192" s="21" t="s">
        <v>48</v>
      </c>
      <c r="K192" s="21" t="s">
        <v>51</v>
      </c>
      <c r="L192" s="1">
        <v>10023</v>
      </c>
      <c r="M192" s="1">
        <v>40.774299999999997</v>
      </c>
      <c r="N192" s="1">
        <v>-73.984819999999999</v>
      </c>
      <c r="O192" s="21" t="s">
        <v>322</v>
      </c>
      <c r="P192" s="22">
        <v>0.33333333333333331</v>
      </c>
      <c r="Q192" s="22">
        <v>0.61458333333333337</v>
      </c>
      <c r="R192" s="36">
        <f xml:space="preserve"> 24* (NYC_SAT_Data[[#This Row],[End Time]] - NYC_SAT_Data[[#This Row],[Start Time]])</f>
        <v>6.7500000000000018</v>
      </c>
      <c r="S19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92" s="33">
        <v>594</v>
      </c>
      <c r="U192" s="31">
        <v>2.9000000000000001E-2</v>
      </c>
      <c r="V192" s="31">
        <v>0.32500000000000001</v>
      </c>
      <c r="W192" s="31">
        <v>0.59299999999999997</v>
      </c>
      <c r="X192" s="31">
        <v>3.9E-2</v>
      </c>
      <c r="Y192" s="31">
        <f>1 - SUM(NYC_SAT_Data[[#This Row],[Percent White]:[Percent Asian]])</f>
        <v>1.3999999999999901E-2</v>
      </c>
      <c r="Z192" s="1">
        <v>421</v>
      </c>
      <c r="AA192" s="1">
        <v>428</v>
      </c>
      <c r="AB192" s="1">
        <v>406</v>
      </c>
      <c r="AC192" s="31">
        <v>0.44400000000000001</v>
      </c>
      <c r="AD192" s="23">
        <f>NYC_SAT_Data[[#This Row],[Average Score (SAT Math)]] + NYC_SAT_Data[[#This Row],[Average Score (SAT Reading)]]</f>
        <v>849</v>
      </c>
      <c r="AE192" s="24">
        <f>NYC_SAT_Data[[#This Row],[Average Score (SAT Math)]] + NYC_SAT_Data[[#This Row],[Average Score (SAT Reading)]] + NYC_SAT_Data[[#This Row],[Average Score (SAT Writing)]]</f>
        <v>1255</v>
      </c>
      <c r="AF192" s="25">
        <f>_xlfn.PERCENTRANK.INC(Z:Z, NYC_SAT_Data[[#This Row],[Average Score (SAT Math)]])</f>
        <v>0.57199999999999995</v>
      </c>
      <c r="AG192" s="26">
        <f>_xlfn.PERCENTRANK.INC(AA:AA, NYC_SAT_Data[[#This Row],[Average Score (SAT Reading)]])</f>
        <v>0.64700000000000002</v>
      </c>
      <c r="AH192" s="26">
        <f>_xlfn.PERCENTRANK.INC(AD:AD, NYC_SAT_Data[[#This Row],[SAT 1600]])</f>
        <v>0.60099999999999998</v>
      </c>
      <c r="AI192" s="27">
        <f>_xlfn.XLOOKUP(10 * ROUND(NYC_SAT_Data[[#This Row],[Average Score (SAT Math)]] / 10, 0), 'SAT Section Percentiles'!$A:$A, 'SAT Section Percentiles'!$D:$D, 0)</f>
        <v>0.2</v>
      </c>
      <c r="AJ192" s="28">
        <f>_xlfn.XLOOKUP(10 * ROUND(NYC_SAT_Data[[#This Row],[Average Score (SAT Reading)]] / 10, 0), 'SAT Section Percentiles'!$A:$A, 'SAT Section Percentiles'!$B:$B, 0)</f>
        <v>0.24</v>
      </c>
      <c r="AK192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192" s="1" t="b">
        <f>IF(RANK(NYC_SAT_Data[[#This Row],[SAT 1600]], AD:AD, 0) &lt;= 50, TRUE, FALSE)</f>
        <v>0</v>
      </c>
      <c r="AM192" s="7" t="b">
        <f>IF(NYC_SAT_Data[[#This Row],[National Sample LOOKUP Total]] &gt; 0.5, TRUE, FALSE)</f>
        <v>0</v>
      </c>
      <c r="AN1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3" spans="1:40" x14ac:dyDescent="0.25">
      <c r="A193" s="21" t="s">
        <v>711</v>
      </c>
      <c r="B193" s="21" t="s">
        <v>712</v>
      </c>
      <c r="C193" s="21" t="b">
        <f>IF(ISNUMBER(SEARCH("SCIENCE", UPPER(NYC_SAT_Data[[#This Row],[School Name]]))), TRUE(), FALSE())</f>
        <v>0</v>
      </c>
      <c r="D193" s="21" t="b">
        <f>IF(ISNUMBER(SEARCH("MATH", UPPER(NYC_SAT_Data[[#This Row],[School Name]]))), TRUE(), FALSE())</f>
        <v>0</v>
      </c>
      <c r="E193" s="21" t="b">
        <f>IF(ISNUMBER(SEARCH("ART", UPPER(NYC_SAT_Data[[#This Row],[School Name]]))), TRUE(), FALSE())</f>
        <v>0</v>
      </c>
      <c r="F193" s="21" t="b">
        <f>IF(ISNUMBER(SEARCH("ACADEMY", UPPER(NYC_SAT_Data[[#This Row],[School Name]]))), TRUE(), FALSE())</f>
        <v>0</v>
      </c>
      <c r="G193" s="21" t="s">
        <v>431</v>
      </c>
      <c r="H193" s="21" t="s">
        <v>700</v>
      </c>
      <c r="I193" s="21" t="s">
        <v>701</v>
      </c>
      <c r="J193" s="21" t="s">
        <v>431</v>
      </c>
      <c r="K193" s="21" t="s">
        <v>51</v>
      </c>
      <c r="L193" s="1">
        <v>10467</v>
      </c>
      <c r="M193" s="1">
        <v>40.875749999999996</v>
      </c>
      <c r="N193" s="1">
        <v>-73.86139</v>
      </c>
      <c r="O193" s="21" t="s">
        <v>713</v>
      </c>
      <c r="P193" s="22">
        <v>0.33333333333333331</v>
      </c>
      <c r="Q193" s="22">
        <v>0.625</v>
      </c>
      <c r="R193" s="36">
        <f xml:space="preserve"> 24* (NYC_SAT_Data[[#This Row],[End Time]] - NYC_SAT_Data[[#This Row],[Start Time]])</f>
        <v>7</v>
      </c>
      <c r="S19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3" s="33">
        <v>567</v>
      </c>
      <c r="U193" s="31">
        <v>1.2E-2</v>
      </c>
      <c r="V193" s="31">
        <v>0.34399999999999997</v>
      </c>
      <c r="W193" s="31">
        <v>0.57999999999999996</v>
      </c>
      <c r="X193" s="31">
        <v>4.9000000000000002E-2</v>
      </c>
      <c r="Y193" s="31">
        <f>1 - SUM(NYC_SAT_Data[[#This Row],[Percent White]:[Percent Asian]])</f>
        <v>1.5000000000000013E-2</v>
      </c>
      <c r="Z193" s="1">
        <v>396</v>
      </c>
      <c r="AA193" s="1">
        <v>399</v>
      </c>
      <c r="AB193" s="1">
        <v>377</v>
      </c>
      <c r="AC193" s="31">
        <v>0.65600000000000003</v>
      </c>
      <c r="AD193" s="23">
        <f>NYC_SAT_Data[[#This Row],[Average Score (SAT Math)]] + NYC_SAT_Data[[#This Row],[Average Score (SAT Reading)]]</f>
        <v>795</v>
      </c>
      <c r="AE193" s="24">
        <f>NYC_SAT_Data[[#This Row],[Average Score (SAT Math)]] + NYC_SAT_Data[[#This Row],[Average Score (SAT Reading)]] + NYC_SAT_Data[[#This Row],[Average Score (SAT Writing)]]</f>
        <v>1172</v>
      </c>
      <c r="AF193" s="25">
        <f>_xlfn.PERCENTRANK.INC(Z:Z, NYC_SAT_Data[[#This Row],[Average Score (SAT Math)]])</f>
        <v>0.36599999999999999</v>
      </c>
      <c r="AG193" s="26">
        <f>_xlfn.PERCENTRANK.INC(AA:AA, NYC_SAT_Data[[#This Row],[Average Score (SAT Reading)]])</f>
        <v>0.36299999999999999</v>
      </c>
      <c r="AH193" s="26">
        <f>_xlfn.PERCENTRANK.INC(AD:AD, NYC_SAT_Data[[#This Row],[SAT 1600]])</f>
        <v>0.35799999999999998</v>
      </c>
      <c r="AI193" s="27">
        <f>_xlfn.XLOOKUP(10 * ROUND(NYC_SAT_Data[[#This Row],[Average Score (SAT Math)]] / 10, 0), 'SAT Section Percentiles'!$A:$A, 'SAT Section Percentiles'!$D:$D, 0)</f>
        <v>0.15</v>
      </c>
      <c r="AJ193" s="28">
        <f>_xlfn.XLOOKUP(10 * ROUND(NYC_SAT_Data[[#This Row],[Average Score (SAT Reading)]] / 10, 0), 'SAT Section Percentiles'!$A:$A, 'SAT Section Percentiles'!$B:$B, 0)</f>
        <v>0.16</v>
      </c>
      <c r="AK193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93" s="1" t="b">
        <f>IF(RANK(NYC_SAT_Data[[#This Row],[SAT 1600]], AD:AD, 0) &lt;= 50, TRUE, FALSE)</f>
        <v>0</v>
      </c>
      <c r="AM193" s="7" t="b">
        <f>IF(NYC_SAT_Data[[#This Row],[National Sample LOOKUP Total]] &gt; 0.5, TRUE, FALSE)</f>
        <v>0</v>
      </c>
      <c r="AN1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4" spans="1:40" x14ac:dyDescent="0.25">
      <c r="A194" s="21" t="s">
        <v>221</v>
      </c>
      <c r="B194" s="21" t="s">
        <v>222</v>
      </c>
      <c r="C194" s="21" t="b">
        <f>IF(ISNUMBER(SEARCH("SCIENCE", UPPER(NYC_SAT_Data[[#This Row],[School Name]]))), TRUE(), FALSE())</f>
        <v>0</v>
      </c>
      <c r="D194" s="21" t="b">
        <f>IF(ISNUMBER(SEARCH("MATH", UPPER(NYC_SAT_Data[[#This Row],[School Name]]))), TRUE(), FALSE())</f>
        <v>0</v>
      </c>
      <c r="E194" s="21" t="b">
        <f>IF(ISNUMBER(SEARCH("ART", UPPER(NYC_SAT_Data[[#This Row],[School Name]]))), TRUE(), FALSE())</f>
        <v>0</v>
      </c>
      <c r="F194" s="21" t="b">
        <f>IF(ISNUMBER(SEARCH("ACADEMY", UPPER(NYC_SAT_Data[[#This Row],[School Name]]))), TRUE(), FALSE())</f>
        <v>0</v>
      </c>
      <c r="G194" s="21" t="s">
        <v>48</v>
      </c>
      <c r="H194" s="21" t="s">
        <v>223</v>
      </c>
      <c r="I194" s="21" t="s">
        <v>224</v>
      </c>
      <c r="J194" s="21" t="s">
        <v>48</v>
      </c>
      <c r="K194" s="21" t="s">
        <v>51</v>
      </c>
      <c r="L194" s="1">
        <v>10006</v>
      </c>
      <c r="M194" s="1">
        <v>40.709220000000002</v>
      </c>
      <c r="N194" s="1">
        <v>-74.012029999999996</v>
      </c>
      <c r="O194" s="21" t="s">
        <v>225</v>
      </c>
      <c r="P194" s="22">
        <v>0.35416666666666669</v>
      </c>
      <c r="Q194" s="22">
        <v>0.64583333333333337</v>
      </c>
      <c r="R194" s="36">
        <f xml:space="preserve"> 24* (NYC_SAT_Data[[#This Row],[End Time]] - NYC_SAT_Data[[#This Row],[Start Time]])</f>
        <v>7</v>
      </c>
      <c r="S19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4" s="33">
        <v>796</v>
      </c>
      <c r="U194" s="31">
        <v>7.1999999999999995E-2</v>
      </c>
      <c r="V194" s="31">
        <v>0.22900000000000001</v>
      </c>
      <c r="W194" s="31">
        <v>0.47099999999999997</v>
      </c>
      <c r="X194" s="31">
        <v>0.217</v>
      </c>
      <c r="Y194" s="31">
        <f>1 - SUM(NYC_SAT_Data[[#This Row],[Percent White]:[Percent Asian]])</f>
        <v>1.100000000000001E-2</v>
      </c>
      <c r="Z194" s="1">
        <v>469</v>
      </c>
      <c r="AA194" s="1">
        <v>442</v>
      </c>
      <c r="AB194" s="1">
        <v>447</v>
      </c>
      <c r="AC194" s="31">
        <v>0.66800000000000004</v>
      </c>
      <c r="AD194" s="23">
        <f>NYC_SAT_Data[[#This Row],[Average Score (SAT Math)]] + NYC_SAT_Data[[#This Row],[Average Score (SAT Reading)]]</f>
        <v>911</v>
      </c>
      <c r="AE194" s="24">
        <f>NYC_SAT_Data[[#This Row],[Average Score (SAT Math)]] + NYC_SAT_Data[[#This Row],[Average Score (SAT Reading)]] + NYC_SAT_Data[[#This Row],[Average Score (SAT Writing)]]</f>
        <v>1358</v>
      </c>
      <c r="AF194" s="25">
        <f>_xlfn.PERCENTRANK.INC(Z:Z, NYC_SAT_Data[[#This Row],[Average Score (SAT Math)]])</f>
        <v>0.78300000000000003</v>
      </c>
      <c r="AG194" s="26">
        <f>_xlfn.PERCENTRANK.INC(AA:AA, NYC_SAT_Data[[#This Row],[Average Score (SAT Reading)]])</f>
        <v>0.73699999999999999</v>
      </c>
      <c r="AH194" s="26">
        <f>_xlfn.PERCENTRANK.INC(AD:AD, NYC_SAT_Data[[#This Row],[SAT 1600]])</f>
        <v>0.77</v>
      </c>
      <c r="AI194" s="27">
        <f>_xlfn.XLOOKUP(10 * ROUND(NYC_SAT_Data[[#This Row],[Average Score (SAT Math)]] / 10, 0), 'SAT Section Percentiles'!$A:$A, 'SAT Section Percentiles'!$D:$D, 0)</f>
        <v>0.36</v>
      </c>
      <c r="AJ194" s="28">
        <f>_xlfn.XLOOKUP(10 * ROUND(NYC_SAT_Data[[#This Row],[Average Score (SAT Reading)]] / 10, 0), 'SAT Section Percentiles'!$A:$A, 'SAT Section Percentiles'!$B:$B, 0)</f>
        <v>0.28000000000000003</v>
      </c>
      <c r="AK194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194" s="1" t="b">
        <f>IF(RANK(NYC_SAT_Data[[#This Row],[SAT 1600]], AD:AD, 0) &lt;= 50, TRUE, FALSE)</f>
        <v>0</v>
      </c>
      <c r="AM194" s="7" t="b">
        <f>IF(NYC_SAT_Data[[#This Row],[National Sample LOOKUP Total]] &gt; 0.5, TRUE, FALSE)</f>
        <v>0</v>
      </c>
      <c r="AN1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5" spans="1:40" x14ac:dyDescent="0.25">
      <c r="A195" s="21" t="s">
        <v>265</v>
      </c>
      <c r="B195" s="21" t="s">
        <v>266</v>
      </c>
      <c r="C195" s="21" t="b">
        <f>IF(ISNUMBER(SEARCH("SCIENCE", UPPER(NYC_SAT_Data[[#This Row],[School Name]]))), TRUE(), FALSE())</f>
        <v>0</v>
      </c>
      <c r="D195" s="21" t="b">
        <f>IF(ISNUMBER(SEARCH("MATH", UPPER(NYC_SAT_Data[[#This Row],[School Name]]))), TRUE(), FALSE())</f>
        <v>0</v>
      </c>
      <c r="E195" s="21" t="b">
        <f>IF(ISNUMBER(SEARCH("ART", UPPER(NYC_SAT_Data[[#This Row],[School Name]]))), TRUE(), FALSE())</f>
        <v>0</v>
      </c>
      <c r="F195" s="21" t="b">
        <f>IF(ISNUMBER(SEARCH("ACADEMY", UPPER(NYC_SAT_Data[[#This Row],[School Name]]))), TRUE(), FALSE())</f>
        <v>0</v>
      </c>
      <c r="G195" s="21" t="s">
        <v>48</v>
      </c>
      <c r="H195" s="21" t="s">
        <v>267</v>
      </c>
      <c r="I195" s="21" t="s">
        <v>268</v>
      </c>
      <c r="J195" s="21" t="s">
        <v>48</v>
      </c>
      <c r="K195" s="21" t="s">
        <v>51</v>
      </c>
      <c r="L195" s="1">
        <v>10011</v>
      </c>
      <c r="M195" s="1">
        <v>40.745109999999997</v>
      </c>
      <c r="N195" s="1">
        <v>-73.995909999999995</v>
      </c>
      <c r="O195" s="21" t="s">
        <v>269</v>
      </c>
      <c r="P195" s="22">
        <v>0.33333333333333331</v>
      </c>
      <c r="Q195" s="22">
        <v>0.65625</v>
      </c>
      <c r="R195" s="36">
        <f xml:space="preserve"> 24* (NYC_SAT_Data[[#This Row],[End Time]] - NYC_SAT_Data[[#This Row],[Start Time]])</f>
        <v>7.75</v>
      </c>
      <c r="S19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95" s="33">
        <v>1770</v>
      </c>
      <c r="U195" s="31">
        <v>3.7999999999999999E-2</v>
      </c>
      <c r="V195" s="31">
        <v>0.36299999999999999</v>
      </c>
      <c r="W195" s="31">
        <v>0.53800000000000003</v>
      </c>
      <c r="X195" s="31">
        <v>0.05</v>
      </c>
      <c r="Y195" s="31">
        <f>1 - SUM(NYC_SAT_Data[[#This Row],[Percent White]:[Percent Asian]])</f>
        <v>1.0999999999999899E-2</v>
      </c>
      <c r="Z195" s="1">
        <v>433</v>
      </c>
      <c r="AA195" s="1">
        <v>442</v>
      </c>
      <c r="AB195" s="1">
        <v>427</v>
      </c>
      <c r="AC195" s="31">
        <v>0.80600000000000005</v>
      </c>
      <c r="AD195" s="23">
        <f>NYC_SAT_Data[[#This Row],[Average Score (SAT Math)]] + NYC_SAT_Data[[#This Row],[Average Score (SAT Reading)]]</f>
        <v>875</v>
      </c>
      <c r="AE195" s="24">
        <f>NYC_SAT_Data[[#This Row],[Average Score (SAT Math)]] + NYC_SAT_Data[[#This Row],[Average Score (SAT Reading)]] + NYC_SAT_Data[[#This Row],[Average Score (SAT Writing)]]</f>
        <v>1302</v>
      </c>
      <c r="AF195" s="25">
        <f>_xlfn.PERCENTRANK.INC(Z:Z, NYC_SAT_Data[[#This Row],[Average Score (SAT Math)]])</f>
        <v>0.63900000000000001</v>
      </c>
      <c r="AG195" s="26">
        <f>_xlfn.PERCENTRANK.INC(AA:AA, NYC_SAT_Data[[#This Row],[Average Score (SAT Reading)]])</f>
        <v>0.73699999999999999</v>
      </c>
      <c r="AH195" s="26">
        <f>_xlfn.PERCENTRANK.INC(AD:AD, NYC_SAT_Data[[#This Row],[SAT 1600]])</f>
        <v>0.68899999999999995</v>
      </c>
      <c r="AI195" s="27">
        <f>_xlfn.XLOOKUP(10 * ROUND(NYC_SAT_Data[[#This Row],[Average Score (SAT Math)]] / 10, 0), 'SAT Section Percentiles'!$A:$A, 'SAT Section Percentiles'!$D:$D, 0)</f>
        <v>0.23</v>
      </c>
      <c r="AJ195" s="28">
        <f>_xlfn.XLOOKUP(10 * ROUND(NYC_SAT_Data[[#This Row],[Average Score (SAT Reading)]] / 10, 0), 'SAT Section Percentiles'!$A:$A, 'SAT Section Percentiles'!$B:$B, 0)</f>
        <v>0.28000000000000003</v>
      </c>
      <c r="AK195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195" s="1" t="b">
        <f>IF(RANK(NYC_SAT_Data[[#This Row],[SAT 1600]], AD:AD, 0) &lt;= 50, TRUE, FALSE)</f>
        <v>0</v>
      </c>
      <c r="AM195" s="7" t="b">
        <f>IF(NYC_SAT_Data[[#This Row],[National Sample LOOKUP Total]] &gt; 0.5, TRUE, FALSE)</f>
        <v>0</v>
      </c>
      <c r="AN1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6" spans="1:40" x14ac:dyDescent="0.25">
      <c r="A196" s="21" t="s">
        <v>92</v>
      </c>
      <c r="B196" s="21" t="s">
        <v>93</v>
      </c>
      <c r="C196" s="21" t="b">
        <f>IF(ISNUMBER(SEARCH("SCIENCE", UPPER(NYC_SAT_Data[[#This Row],[School Name]]))), TRUE(), FALSE())</f>
        <v>0</v>
      </c>
      <c r="D196" s="21" t="b">
        <f>IF(ISNUMBER(SEARCH("MATH", UPPER(NYC_SAT_Data[[#This Row],[School Name]]))), TRUE(), FALSE())</f>
        <v>0</v>
      </c>
      <c r="E196" s="21" t="b">
        <f>IF(ISNUMBER(SEARCH("ART", UPPER(NYC_SAT_Data[[#This Row],[School Name]]))), TRUE(), FALSE())</f>
        <v>0</v>
      </c>
      <c r="F196" s="21" t="b">
        <f>IF(ISNUMBER(SEARCH("ACADEMY", UPPER(NYC_SAT_Data[[#This Row],[School Name]]))), TRUE(), FALSE())</f>
        <v>0</v>
      </c>
      <c r="G196" s="21" t="s">
        <v>48</v>
      </c>
      <c r="H196" s="21" t="s">
        <v>84</v>
      </c>
      <c r="I196" s="21" t="s">
        <v>85</v>
      </c>
      <c r="J196" s="21" t="s">
        <v>48</v>
      </c>
      <c r="K196" s="21" t="s">
        <v>51</v>
      </c>
      <c r="L196" s="1">
        <v>10019</v>
      </c>
      <c r="M196" s="1">
        <v>40.765030000000003</v>
      </c>
      <c r="N196" s="1">
        <v>-73.992519999999999</v>
      </c>
      <c r="O196" s="21" t="s">
        <v>94</v>
      </c>
      <c r="P196" s="22">
        <v>0.375</v>
      </c>
      <c r="Q196" s="22">
        <v>0.65625</v>
      </c>
      <c r="R196" s="36">
        <f xml:space="preserve"> 24* (NYC_SAT_Data[[#This Row],[End Time]] - NYC_SAT_Data[[#This Row],[Start Time]])</f>
        <v>6.75</v>
      </c>
      <c r="S19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96" s="33">
        <v>424</v>
      </c>
      <c r="U196" s="31">
        <v>1.7000000000000001E-2</v>
      </c>
      <c r="V196" s="31">
        <v>0.21</v>
      </c>
      <c r="W196" s="31">
        <v>0.71199999999999997</v>
      </c>
      <c r="X196" s="31">
        <v>0.05</v>
      </c>
      <c r="Y196" s="31">
        <f>1 - SUM(NYC_SAT_Data[[#This Row],[Percent White]:[Percent Asian]])</f>
        <v>1.100000000000001E-2</v>
      </c>
      <c r="Z196" s="1">
        <v>451</v>
      </c>
      <c r="AA196" s="1">
        <v>433</v>
      </c>
      <c r="AB196" s="1">
        <v>424</v>
      </c>
      <c r="AC196" s="31">
        <v>0.56200000000000006</v>
      </c>
      <c r="AD196" s="23">
        <f>NYC_SAT_Data[[#This Row],[Average Score (SAT Math)]] + NYC_SAT_Data[[#This Row],[Average Score (SAT Reading)]]</f>
        <v>884</v>
      </c>
      <c r="AE196" s="24">
        <f>NYC_SAT_Data[[#This Row],[Average Score (SAT Math)]] + NYC_SAT_Data[[#This Row],[Average Score (SAT Reading)]] + NYC_SAT_Data[[#This Row],[Average Score (SAT Writing)]]</f>
        <v>1308</v>
      </c>
      <c r="AF196" s="25">
        <f>_xlfn.PERCENTRANK.INC(Z:Z, NYC_SAT_Data[[#This Row],[Average Score (SAT Math)]])</f>
        <v>0.72099999999999997</v>
      </c>
      <c r="AG196" s="26">
        <f>_xlfn.PERCENTRANK.INC(AA:AA, NYC_SAT_Data[[#This Row],[Average Score (SAT Reading)]])</f>
        <v>0.68400000000000005</v>
      </c>
      <c r="AH196" s="26">
        <f>_xlfn.PERCENTRANK.INC(AD:AD, NYC_SAT_Data[[#This Row],[SAT 1600]])</f>
        <v>0.71899999999999997</v>
      </c>
      <c r="AI196" s="27">
        <f>_xlfn.XLOOKUP(10 * ROUND(NYC_SAT_Data[[#This Row],[Average Score (SAT Math)]] / 10, 0), 'SAT Section Percentiles'!$A:$A, 'SAT Section Percentiles'!$D:$D, 0)</f>
        <v>0.28999999999999998</v>
      </c>
      <c r="AJ196" s="28">
        <f>_xlfn.XLOOKUP(10 * ROUND(NYC_SAT_Data[[#This Row],[Average Score (SAT Reading)]] / 10, 0), 'SAT Section Percentiles'!$A:$A, 'SAT Section Percentiles'!$B:$B, 0)</f>
        <v>0.24</v>
      </c>
      <c r="AK196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196" s="1" t="b">
        <f>IF(RANK(NYC_SAT_Data[[#This Row],[SAT 1600]], AD:AD, 0) &lt;= 50, TRUE, FALSE)</f>
        <v>0</v>
      </c>
      <c r="AM196" s="7" t="b">
        <f>IF(NYC_SAT_Data[[#This Row],[National Sample LOOKUP Total]] &gt; 0.5, TRUE, FALSE)</f>
        <v>0</v>
      </c>
      <c r="AN1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7" spans="1:40" x14ac:dyDescent="0.25">
      <c r="A197" s="21" t="s">
        <v>736</v>
      </c>
      <c r="B197" s="21" t="s">
        <v>737</v>
      </c>
      <c r="C197" s="21" t="b">
        <f>IF(ISNUMBER(SEARCH("SCIENCE", UPPER(NYC_SAT_Data[[#This Row],[School Name]]))), TRUE(), FALSE())</f>
        <v>0</v>
      </c>
      <c r="D197" s="21" t="b">
        <f>IF(ISNUMBER(SEARCH("MATH", UPPER(NYC_SAT_Data[[#This Row],[School Name]]))), TRUE(), FALSE())</f>
        <v>0</v>
      </c>
      <c r="E197" s="21" t="b">
        <f>IF(ISNUMBER(SEARCH("ART", UPPER(NYC_SAT_Data[[#This Row],[School Name]]))), TRUE(), FALSE())</f>
        <v>0</v>
      </c>
      <c r="F197" s="21" t="b">
        <f>IF(ISNUMBER(SEARCH("ACADEMY", UPPER(NYC_SAT_Data[[#This Row],[School Name]]))), TRUE(), FALSE())</f>
        <v>0</v>
      </c>
      <c r="G197" s="21" t="s">
        <v>431</v>
      </c>
      <c r="H197" s="21" t="s">
        <v>716</v>
      </c>
      <c r="I197" s="21" t="s">
        <v>717</v>
      </c>
      <c r="J197" s="21" t="s">
        <v>431</v>
      </c>
      <c r="K197" s="21" t="s">
        <v>51</v>
      </c>
      <c r="L197" s="1">
        <v>10469</v>
      </c>
      <c r="M197" s="1">
        <v>40.859699999999997</v>
      </c>
      <c r="N197" s="1">
        <v>-73.860740000000007</v>
      </c>
      <c r="O197" s="21" t="s">
        <v>738</v>
      </c>
      <c r="P197" s="22">
        <v>0.35069444444444442</v>
      </c>
      <c r="Q197" s="22">
        <v>0.63541666666666663</v>
      </c>
      <c r="R197" s="36">
        <f xml:space="preserve"> 24* (NYC_SAT_Data[[#This Row],[End Time]] - NYC_SAT_Data[[#This Row],[Start Time]])</f>
        <v>6.833333333333333</v>
      </c>
      <c r="S19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97" s="33">
        <v>354</v>
      </c>
      <c r="U197" s="31">
        <v>0.11</v>
      </c>
      <c r="V197" s="31">
        <v>0.11899999999999999</v>
      </c>
      <c r="W197" s="31">
        <v>0.57599999999999996</v>
      </c>
      <c r="X197" s="31">
        <v>0.16700000000000001</v>
      </c>
      <c r="Y197" s="31">
        <f>1 - SUM(NYC_SAT_Data[[#This Row],[Percent White]:[Percent Asian]])</f>
        <v>2.8000000000000025E-2</v>
      </c>
      <c r="Z197" s="1">
        <v>356</v>
      </c>
      <c r="AA197" s="1">
        <v>340</v>
      </c>
      <c r="AB197" s="1">
        <v>320</v>
      </c>
      <c r="AC197" s="31">
        <v>0.72699999999999998</v>
      </c>
      <c r="AD197" s="23">
        <f>NYC_SAT_Data[[#This Row],[Average Score (SAT Math)]] + NYC_SAT_Data[[#This Row],[Average Score (SAT Reading)]]</f>
        <v>696</v>
      </c>
      <c r="AE197" s="24">
        <f>NYC_SAT_Data[[#This Row],[Average Score (SAT Math)]] + NYC_SAT_Data[[#This Row],[Average Score (SAT Reading)]] + NYC_SAT_Data[[#This Row],[Average Score (SAT Writing)]]</f>
        <v>1016</v>
      </c>
      <c r="AF197" s="25">
        <f>_xlfn.PERCENTRANK.INC(Z:Z, NYC_SAT_Data[[#This Row],[Average Score (SAT Math)]])</f>
        <v>3.4000000000000002E-2</v>
      </c>
      <c r="AG197" s="26">
        <f>_xlfn.PERCENTRANK.INC(AA:AA, NYC_SAT_Data[[#This Row],[Average Score (SAT Reading)]])</f>
        <v>3.4000000000000002E-2</v>
      </c>
      <c r="AH197" s="26">
        <f>_xlfn.PERCENTRANK.INC(AD:AD, NYC_SAT_Data[[#This Row],[SAT 1600]])</f>
        <v>2.9000000000000001E-2</v>
      </c>
      <c r="AI197" s="27">
        <f>_xlfn.XLOOKUP(10 * ROUND(NYC_SAT_Data[[#This Row],[Average Score (SAT Math)]] / 10, 0), 'SAT Section Percentiles'!$A:$A, 'SAT Section Percentiles'!$D:$D, 0)</f>
        <v>7.0000000000000007E-2</v>
      </c>
      <c r="AJ197" s="28">
        <f>_xlfn.XLOOKUP(10 * ROUND(NYC_SAT_Data[[#This Row],[Average Score (SAT Reading)]] / 10, 0), 'SAT Section Percentiles'!$A:$A, 'SAT Section Percentiles'!$B:$B, 0)</f>
        <v>0.03</v>
      </c>
      <c r="AK197" s="29">
        <f>_xlfn.XLOOKUP(10 * ROUND((NYC_SAT_Data[[#This Row],[Average Score (SAT Math)]] + NYC_SAT_Data[[#This Row],[Average Score (SAT Reading)]]) / 10, 0), 'Total SAT Percentiles'!$A:$A, 'Total SAT Percentiles'!$B:$B, 0)</f>
        <v>0.04</v>
      </c>
      <c r="AL197" s="1" t="b">
        <f>IF(RANK(NYC_SAT_Data[[#This Row],[SAT 1600]], AD:AD, 0) &lt;= 50, TRUE, FALSE)</f>
        <v>0</v>
      </c>
      <c r="AM197" s="7" t="b">
        <f>IF(NYC_SAT_Data[[#This Row],[National Sample LOOKUP Total]] &gt; 0.5, TRUE, FALSE)</f>
        <v>0</v>
      </c>
      <c r="AN1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8" spans="1:40" x14ac:dyDescent="0.25">
      <c r="A198" s="21" t="s">
        <v>1179</v>
      </c>
      <c r="B198" s="21" t="s">
        <v>1180</v>
      </c>
      <c r="C198" s="21" t="b">
        <f>IF(ISNUMBER(SEARCH("SCIENCE", UPPER(NYC_SAT_Data[[#This Row],[School Name]]))), TRUE(), FALSE())</f>
        <v>0</v>
      </c>
      <c r="D198" s="21" t="b">
        <f>IF(ISNUMBER(SEARCH("MATH", UPPER(NYC_SAT_Data[[#This Row],[School Name]]))), TRUE(), FALSE())</f>
        <v>0</v>
      </c>
      <c r="E198" s="21" t="b">
        <f>IF(ISNUMBER(SEARCH("ART", UPPER(NYC_SAT_Data[[#This Row],[School Name]]))), TRUE(), FALSE())</f>
        <v>0</v>
      </c>
      <c r="F198" s="21" t="b">
        <f>IF(ISNUMBER(SEARCH("ACADEMY", UPPER(NYC_SAT_Data[[#This Row],[School Name]]))), TRUE(), FALSE())</f>
        <v>0</v>
      </c>
      <c r="G198" s="21" t="s">
        <v>822</v>
      </c>
      <c r="H198" s="21" t="s">
        <v>1171</v>
      </c>
      <c r="I198" s="21" t="s">
        <v>1172</v>
      </c>
      <c r="J198" s="21" t="s">
        <v>822</v>
      </c>
      <c r="K198" s="21" t="s">
        <v>51</v>
      </c>
      <c r="L198" s="1">
        <v>11214</v>
      </c>
      <c r="M198" s="1">
        <v>40.593589999999999</v>
      </c>
      <c r="N198" s="1">
        <v>-73.984729999999999</v>
      </c>
      <c r="O198" s="21" t="s">
        <v>1181</v>
      </c>
      <c r="P198" s="22">
        <v>0.32291666666666669</v>
      </c>
      <c r="Q198" s="22">
        <v>0.65625</v>
      </c>
      <c r="R198" s="36">
        <f xml:space="preserve"> 24* (NYC_SAT_Data[[#This Row],[End Time]] - NYC_SAT_Data[[#This Row],[Start Time]])</f>
        <v>8</v>
      </c>
      <c r="S19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98" s="33">
        <v>290</v>
      </c>
      <c r="U198" s="31">
        <v>5.5E-2</v>
      </c>
      <c r="V198" s="31">
        <v>0.72399999999999998</v>
      </c>
      <c r="W198" s="31">
        <v>0.16900000000000001</v>
      </c>
      <c r="X198" s="31">
        <v>3.7999999999999999E-2</v>
      </c>
      <c r="Y198" s="31">
        <f>1 - SUM(NYC_SAT_Data[[#This Row],[Percent White]:[Percent Asian]])</f>
        <v>1.3999999999999901E-2</v>
      </c>
      <c r="Z198" s="1">
        <v>367</v>
      </c>
      <c r="AA198" s="1">
        <v>374</v>
      </c>
      <c r="AB198" s="1">
        <v>361</v>
      </c>
      <c r="AC198" s="31">
        <v>0.56200000000000006</v>
      </c>
      <c r="AD198" s="23">
        <f>NYC_SAT_Data[[#This Row],[Average Score (SAT Math)]] + NYC_SAT_Data[[#This Row],[Average Score (SAT Reading)]]</f>
        <v>741</v>
      </c>
      <c r="AE198" s="24">
        <f>NYC_SAT_Data[[#This Row],[Average Score (SAT Math)]] + NYC_SAT_Data[[#This Row],[Average Score (SAT Reading)]] + NYC_SAT_Data[[#This Row],[Average Score (SAT Writing)]]</f>
        <v>1102</v>
      </c>
      <c r="AF198" s="25">
        <f>_xlfn.PERCENTRANK.INC(Z:Z, NYC_SAT_Data[[#This Row],[Average Score (SAT Math)]])</f>
        <v>9.2999999999999999E-2</v>
      </c>
      <c r="AG198" s="26">
        <f>_xlfn.PERCENTRANK.INC(AA:AA, NYC_SAT_Data[[#This Row],[Average Score (SAT Reading)]])</f>
        <v>0.13300000000000001</v>
      </c>
      <c r="AH198" s="26">
        <f>_xlfn.PERCENTRANK.INC(AD:AD, NYC_SAT_Data[[#This Row],[SAT 1600]])</f>
        <v>9.2999999999999999E-2</v>
      </c>
      <c r="AI198" s="27">
        <f>_xlfn.XLOOKUP(10 * ROUND(NYC_SAT_Data[[#This Row],[Average Score (SAT Math)]] / 10, 0), 'SAT Section Percentiles'!$A:$A, 'SAT Section Percentiles'!$D:$D, 0)</f>
        <v>0.09</v>
      </c>
      <c r="AJ198" s="28">
        <f>_xlfn.XLOOKUP(10 * ROUND(NYC_SAT_Data[[#This Row],[Average Score (SAT Reading)]] / 10, 0), 'SAT Section Percentiles'!$A:$A, 'SAT Section Percentiles'!$B:$B, 0)</f>
        <v>0.09</v>
      </c>
      <c r="AK198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98" s="1" t="b">
        <f>IF(RANK(NYC_SAT_Data[[#This Row],[SAT 1600]], AD:AD, 0) &lt;= 50, TRUE, FALSE)</f>
        <v>0</v>
      </c>
      <c r="AM198" s="7" t="b">
        <f>IF(NYC_SAT_Data[[#This Row],[National Sample LOOKUP Total]] &gt; 0.5, TRUE, FALSE)</f>
        <v>0</v>
      </c>
      <c r="AN1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99" spans="1:40" x14ac:dyDescent="0.25">
      <c r="A199" s="21" t="s">
        <v>1149</v>
      </c>
      <c r="B199" s="21" t="s">
        <v>1150</v>
      </c>
      <c r="C199" s="21" t="b">
        <f>IF(ISNUMBER(SEARCH("SCIENCE", UPPER(NYC_SAT_Data[[#This Row],[School Name]]))), TRUE(), FALSE())</f>
        <v>0</v>
      </c>
      <c r="D199" s="21" t="b">
        <f>IF(ISNUMBER(SEARCH("MATH", UPPER(NYC_SAT_Data[[#This Row],[School Name]]))), TRUE(), FALSE())</f>
        <v>0</v>
      </c>
      <c r="E199" s="21" t="b">
        <f>IF(ISNUMBER(SEARCH("ART", UPPER(NYC_SAT_Data[[#This Row],[School Name]]))), TRUE(), FALSE())</f>
        <v>1</v>
      </c>
      <c r="F199" s="21" t="b">
        <f>IF(ISNUMBER(SEARCH("ACADEMY", UPPER(NYC_SAT_Data[[#This Row],[School Name]]))), TRUE(), FALSE())</f>
        <v>0</v>
      </c>
      <c r="G199" s="21" t="s">
        <v>822</v>
      </c>
      <c r="H199" s="21" t="s">
        <v>1151</v>
      </c>
      <c r="I199" s="21" t="s">
        <v>1152</v>
      </c>
      <c r="J199" s="21" t="s">
        <v>822</v>
      </c>
      <c r="K199" s="21" t="s">
        <v>51</v>
      </c>
      <c r="L199" s="1">
        <v>11220</v>
      </c>
      <c r="M199" s="1">
        <v>40.637250000000002</v>
      </c>
      <c r="N199" s="1">
        <v>-74.023820000000001</v>
      </c>
      <c r="O199" s="21" t="s">
        <v>1153</v>
      </c>
      <c r="P199" s="22">
        <v>0.33333333333333331</v>
      </c>
      <c r="Q199" s="22">
        <v>0.625</v>
      </c>
      <c r="R199" s="36">
        <f xml:space="preserve"> 24* (NYC_SAT_Data[[#This Row],[End Time]] - NYC_SAT_Data[[#This Row],[Start Time]])</f>
        <v>7</v>
      </c>
      <c r="S19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9" s="33">
        <v>1329</v>
      </c>
      <c r="U199" s="31">
        <v>0.16300000000000001</v>
      </c>
      <c r="V199" s="31">
        <v>7.6999999999999999E-2</v>
      </c>
      <c r="W199" s="31">
        <v>0.56699999999999995</v>
      </c>
      <c r="X199" s="31">
        <v>0.18</v>
      </c>
      <c r="Y199" s="31">
        <f>1 - SUM(NYC_SAT_Data[[#This Row],[Percent White]:[Percent Asian]])</f>
        <v>1.3000000000000123E-2</v>
      </c>
      <c r="Z199" s="1">
        <v>475</v>
      </c>
      <c r="AA199" s="1">
        <v>440</v>
      </c>
      <c r="AB199" s="1">
        <v>445</v>
      </c>
      <c r="AC199" s="31">
        <v>0.81599999999999995</v>
      </c>
      <c r="AD199" s="23">
        <f>NYC_SAT_Data[[#This Row],[Average Score (SAT Math)]] + NYC_SAT_Data[[#This Row],[Average Score (SAT Reading)]]</f>
        <v>915</v>
      </c>
      <c r="AE199" s="24">
        <f>NYC_SAT_Data[[#This Row],[Average Score (SAT Math)]] + NYC_SAT_Data[[#This Row],[Average Score (SAT Reading)]] + NYC_SAT_Data[[#This Row],[Average Score (SAT Writing)]]</f>
        <v>1360</v>
      </c>
      <c r="AF199" s="25">
        <f>_xlfn.PERCENTRANK.INC(Z:Z, NYC_SAT_Data[[#This Row],[Average Score (SAT Math)]])</f>
        <v>0.79100000000000004</v>
      </c>
      <c r="AG199" s="26">
        <f>_xlfn.PERCENTRANK.INC(AA:AA, NYC_SAT_Data[[#This Row],[Average Score (SAT Reading)]])</f>
        <v>0.72699999999999998</v>
      </c>
      <c r="AH199" s="26">
        <f>_xlfn.PERCENTRANK.INC(AD:AD, NYC_SAT_Data[[#This Row],[SAT 1600]])</f>
        <v>0.78300000000000003</v>
      </c>
      <c r="AI199" s="27">
        <f>_xlfn.XLOOKUP(10 * ROUND(NYC_SAT_Data[[#This Row],[Average Score (SAT Math)]] / 10, 0), 'SAT Section Percentiles'!$A:$A, 'SAT Section Percentiles'!$D:$D, 0)</f>
        <v>0.4</v>
      </c>
      <c r="AJ199" s="28">
        <f>_xlfn.XLOOKUP(10 * ROUND(NYC_SAT_Data[[#This Row],[Average Score (SAT Reading)]] / 10, 0), 'SAT Section Percentiles'!$A:$A, 'SAT Section Percentiles'!$B:$B, 0)</f>
        <v>0.28000000000000003</v>
      </c>
      <c r="AK199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199" s="1" t="b">
        <f>IF(RANK(NYC_SAT_Data[[#This Row],[SAT 1600]], AD:AD, 0) &lt;= 50, TRUE, FALSE)</f>
        <v>0</v>
      </c>
      <c r="AM199" s="7" t="b">
        <f>IF(NYC_SAT_Data[[#This Row],[National Sample LOOKUP Total]] &gt; 0.5, TRUE, FALSE)</f>
        <v>0</v>
      </c>
      <c r="AN1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0" spans="1:40" x14ac:dyDescent="0.25">
      <c r="A200" s="21" t="s">
        <v>804</v>
      </c>
      <c r="B200" s="21" t="s">
        <v>805</v>
      </c>
      <c r="C200" s="21" t="b">
        <f>IF(ISNUMBER(SEARCH("SCIENCE", UPPER(NYC_SAT_Data[[#This Row],[School Name]]))), TRUE(), FALSE())</f>
        <v>0</v>
      </c>
      <c r="D200" s="21" t="b">
        <f>IF(ISNUMBER(SEARCH("MATH", UPPER(NYC_SAT_Data[[#This Row],[School Name]]))), TRUE(), FALSE())</f>
        <v>0</v>
      </c>
      <c r="E200" s="21" t="b">
        <f>IF(ISNUMBER(SEARCH("ART", UPPER(NYC_SAT_Data[[#This Row],[School Name]]))), TRUE(), FALSE())</f>
        <v>0</v>
      </c>
      <c r="F200" s="21" t="b">
        <f>IF(ISNUMBER(SEARCH("ACADEMY", UPPER(NYC_SAT_Data[[#This Row],[School Name]]))), TRUE(), FALSE())</f>
        <v>0</v>
      </c>
      <c r="G200" s="21" t="s">
        <v>431</v>
      </c>
      <c r="H200" s="21" t="s">
        <v>789</v>
      </c>
      <c r="I200" s="21" t="s">
        <v>790</v>
      </c>
      <c r="J200" s="21" t="s">
        <v>431</v>
      </c>
      <c r="K200" s="21" t="s">
        <v>51</v>
      </c>
      <c r="L200" s="1">
        <v>10472</v>
      </c>
      <c r="M200" s="1">
        <v>40.83137</v>
      </c>
      <c r="N200" s="1">
        <v>-73.878820000000005</v>
      </c>
      <c r="O200" s="21" t="s">
        <v>806</v>
      </c>
      <c r="P200" s="22">
        <v>0.33333333333333331</v>
      </c>
      <c r="Q200" s="22">
        <v>0.66666666666666663</v>
      </c>
      <c r="R200" s="36">
        <f xml:space="preserve"> 24* (NYC_SAT_Data[[#This Row],[End Time]] - NYC_SAT_Data[[#This Row],[Start Time]])</f>
        <v>8</v>
      </c>
      <c r="S20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00" s="33">
        <v>410</v>
      </c>
      <c r="U200" s="31">
        <v>1.2E-2</v>
      </c>
      <c r="V200" s="31">
        <v>8.3000000000000004E-2</v>
      </c>
      <c r="W200" s="31">
        <v>0.80200000000000005</v>
      </c>
      <c r="X200" s="31">
        <v>0.08</v>
      </c>
      <c r="Y200" s="31">
        <f>1 - SUM(NYC_SAT_Data[[#This Row],[Percent White]:[Percent Asian]])</f>
        <v>2.300000000000002E-2</v>
      </c>
      <c r="Z200" s="1">
        <v>356</v>
      </c>
      <c r="AA200" s="1">
        <v>359</v>
      </c>
      <c r="AB200" s="1">
        <v>347</v>
      </c>
      <c r="AC200" s="31">
        <v>0.38200000000000001</v>
      </c>
      <c r="AD200" s="23">
        <f>NYC_SAT_Data[[#This Row],[Average Score (SAT Math)]] + NYC_SAT_Data[[#This Row],[Average Score (SAT Reading)]]</f>
        <v>715</v>
      </c>
      <c r="AE200" s="24">
        <f>NYC_SAT_Data[[#This Row],[Average Score (SAT Math)]] + NYC_SAT_Data[[#This Row],[Average Score (SAT Reading)]] + NYC_SAT_Data[[#This Row],[Average Score (SAT Writing)]]</f>
        <v>1062</v>
      </c>
      <c r="AF200" s="25">
        <f>_xlfn.PERCENTRANK.INC(Z:Z, NYC_SAT_Data[[#This Row],[Average Score (SAT Math)]])</f>
        <v>3.4000000000000002E-2</v>
      </c>
      <c r="AG200" s="26">
        <f>_xlfn.PERCENTRANK.INC(AA:AA, NYC_SAT_Data[[#This Row],[Average Score (SAT Reading)]])</f>
        <v>6.9000000000000006E-2</v>
      </c>
      <c r="AH200" s="26">
        <f>_xlfn.PERCENTRANK.INC(AD:AD, NYC_SAT_Data[[#This Row],[SAT 1600]])</f>
        <v>0.04</v>
      </c>
      <c r="AI200" s="27">
        <f>_xlfn.XLOOKUP(10 * ROUND(NYC_SAT_Data[[#This Row],[Average Score (SAT Math)]] / 10, 0), 'SAT Section Percentiles'!$A:$A, 'SAT Section Percentiles'!$D:$D, 0)</f>
        <v>7.0000000000000007E-2</v>
      </c>
      <c r="AJ200" s="28">
        <f>_xlfn.XLOOKUP(10 * ROUND(NYC_SAT_Data[[#This Row],[Average Score (SAT Reading)]] / 10, 0), 'SAT Section Percentiles'!$A:$A, 'SAT Section Percentiles'!$B:$B, 0)</f>
        <v>7.0000000000000007E-2</v>
      </c>
      <c r="AK200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200" s="1" t="b">
        <f>IF(RANK(NYC_SAT_Data[[#This Row],[SAT 1600]], AD:AD, 0) &lt;= 50, TRUE, FALSE)</f>
        <v>0</v>
      </c>
      <c r="AM200" s="7" t="b">
        <f>IF(NYC_SAT_Data[[#This Row],[National Sample LOOKUP Total]] &gt; 0.5, TRUE, FALSE)</f>
        <v>0</v>
      </c>
      <c r="AN2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01" spans="1:40" x14ac:dyDescent="0.25">
      <c r="A201" s="21" t="s">
        <v>1471</v>
      </c>
      <c r="B201" s="21" t="s">
        <v>1472</v>
      </c>
      <c r="C201" s="21" t="b">
        <f>IF(ISNUMBER(SEARCH("SCIENCE", UPPER(NYC_SAT_Data[[#This Row],[School Name]]))), TRUE(), FALSE())</f>
        <v>0</v>
      </c>
      <c r="D201" s="21" t="b">
        <f>IF(ISNUMBER(SEARCH("MATH", UPPER(NYC_SAT_Data[[#This Row],[School Name]]))), TRUE(), FALSE())</f>
        <v>0</v>
      </c>
      <c r="E201" s="21" t="b">
        <f>IF(ISNUMBER(SEARCH("ART", UPPER(NYC_SAT_Data[[#This Row],[School Name]]))), TRUE(), FALSE())</f>
        <v>0</v>
      </c>
      <c r="F201" s="21" t="b">
        <f>IF(ISNUMBER(SEARCH("ACADEMY", UPPER(NYC_SAT_Data[[#This Row],[School Name]]))), TRUE(), FALSE())</f>
        <v>0</v>
      </c>
      <c r="G201" s="21" t="s">
        <v>1249</v>
      </c>
      <c r="H201" s="21" t="s">
        <v>1473</v>
      </c>
      <c r="I201" s="21" t="s">
        <v>1474</v>
      </c>
      <c r="J201" s="21" t="s">
        <v>1426</v>
      </c>
      <c r="K201" s="21" t="s">
        <v>51</v>
      </c>
      <c r="L201" s="1">
        <v>11432</v>
      </c>
      <c r="M201" s="1">
        <v>40.708759999999998</v>
      </c>
      <c r="N201" s="1">
        <v>-73.802130000000005</v>
      </c>
      <c r="O201" s="21" t="s">
        <v>1475</v>
      </c>
      <c r="P201" s="22">
        <v>0.33333333333333331</v>
      </c>
      <c r="Q201" s="22">
        <v>0.64583333333333337</v>
      </c>
      <c r="R201" s="36">
        <f xml:space="preserve"> 24* (NYC_SAT_Data[[#This Row],[End Time]] - NYC_SAT_Data[[#This Row],[Start Time]])</f>
        <v>7.5000000000000018</v>
      </c>
      <c r="S20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01" s="33">
        <v>3286</v>
      </c>
      <c r="U201" s="31">
        <v>3.7999999999999999E-2</v>
      </c>
      <c r="V201" s="31">
        <v>0.30299999999999999</v>
      </c>
      <c r="W201" s="31">
        <v>0.28799999999999998</v>
      </c>
      <c r="X201" s="31">
        <v>0.34499999999999997</v>
      </c>
      <c r="Y201" s="31">
        <f>1 - SUM(NYC_SAT_Data[[#This Row],[Percent White]:[Percent Asian]])</f>
        <v>2.6000000000000023E-2</v>
      </c>
      <c r="Z201" s="1">
        <v>448</v>
      </c>
      <c r="AA201" s="1">
        <v>432</v>
      </c>
      <c r="AB201" s="1">
        <v>426</v>
      </c>
      <c r="AC201" s="31">
        <v>0.51800000000000002</v>
      </c>
      <c r="AD201" s="23">
        <f>NYC_SAT_Data[[#This Row],[Average Score (SAT Math)]] + NYC_SAT_Data[[#This Row],[Average Score (SAT Reading)]]</f>
        <v>880</v>
      </c>
      <c r="AE201" s="24">
        <f>NYC_SAT_Data[[#This Row],[Average Score (SAT Math)]] + NYC_SAT_Data[[#This Row],[Average Score (SAT Reading)]] + NYC_SAT_Data[[#This Row],[Average Score (SAT Writing)]]</f>
        <v>1306</v>
      </c>
      <c r="AF201" s="25">
        <f>_xlfn.PERCENTRANK.INC(Z:Z, NYC_SAT_Data[[#This Row],[Average Score (SAT Math)]])</f>
        <v>0.71899999999999997</v>
      </c>
      <c r="AG201" s="26">
        <f>_xlfn.PERCENTRANK.INC(AA:AA, NYC_SAT_Data[[#This Row],[Average Score (SAT Reading)]])</f>
        <v>0.67600000000000005</v>
      </c>
      <c r="AH201" s="26">
        <f>_xlfn.PERCENTRANK.INC(AD:AD, NYC_SAT_Data[[#This Row],[SAT 1600]])</f>
        <v>0.70499999999999996</v>
      </c>
      <c r="AI201" s="27">
        <f>_xlfn.XLOOKUP(10 * ROUND(NYC_SAT_Data[[#This Row],[Average Score (SAT Math)]] / 10, 0), 'SAT Section Percentiles'!$A:$A, 'SAT Section Percentiles'!$D:$D, 0)</f>
        <v>0.28999999999999998</v>
      </c>
      <c r="AJ201" s="28">
        <f>_xlfn.XLOOKUP(10 * ROUND(NYC_SAT_Data[[#This Row],[Average Score (SAT Reading)]] / 10, 0), 'SAT Section Percentiles'!$A:$A, 'SAT Section Percentiles'!$B:$B, 0)</f>
        <v>0.24</v>
      </c>
      <c r="AK201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201" s="1" t="b">
        <f>IF(RANK(NYC_SAT_Data[[#This Row],[SAT 1600]], AD:AD, 0) &lt;= 50, TRUE, FALSE)</f>
        <v>0</v>
      </c>
      <c r="AM201" s="7" t="b">
        <f>IF(NYC_SAT_Data[[#This Row],[National Sample LOOKUP Total]] &gt; 0.5, TRUE, FALSE)</f>
        <v>0</v>
      </c>
      <c r="AN2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2" spans="1:40" x14ac:dyDescent="0.25">
      <c r="A202" s="21" t="s">
        <v>1457</v>
      </c>
      <c r="B202" s="21" t="s">
        <v>1458</v>
      </c>
      <c r="C202" s="21" t="b">
        <f>IF(ISNUMBER(SEARCH("SCIENCE", UPPER(NYC_SAT_Data[[#This Row],[School Name]]))), TRUE(), FALSE())</f>
        <v>0</v>
      </c>
      <c r="D202" s="21" t="b">
        <f>IF(ISNUMBER(SEARCH("MATH", UPPER(NYC_SAT_Data[[#This Row],[School Name]]))), TRUE(), FALSE())</f>
        <v>0</v>
      </c>
      <c r="E202" s="21" t="b">
        <f>IF(ISNUMBER(SEARCH("ART", UPPER(NYC_SAT_Data[[#This Row],[School Name]]))), TRUE(), FALSE())</f>
        <v>1</v>
      </c>
      <c r="F202" s="21" t="b">
        <f>IF(ISNUMBER(SEARCH("ACADEMY", UPPER(NYC_SAT_Data[[#This Row],[School Name]]))), TRUE(), FALSE())</f>
        <v>1</v>
      </c>
      <c r="G202" s="21" t="s">
        <v>1249</v>
      </c>
      <c r="H202" s="21" t="s">
        <v>1454</v>
      </c>
      <c r="I202" s="21" t="s">
        <v>1455</v>
      </c>
      <c r="J202" s="21" t="s">
        <v>1426</v>
      </c>
      <c r="K202" s="21" t="s">
        <v>51</v>
      </c>
      <c r="L202" s="1">
        <v>11432</v>
      </c>
      <c r="M202" s="1">
        <v>40.71358</v>
      </c>
      <c r="N202" s="1">
        <v>-73.796520000000001</v>
      </c>
      <c r="O202" s="21" t="s">
        <v>1459</v>
      </c>
      <c r="P202" s="22">
        <v>0.34375</v>
      </c>
      <c r="Q202" s="22">
        <v>0.625</v>
      </c>
      <c r="R202" s="36">
        <f xml:space="preserve"> 24* (NYC_SAT_Data[[#This Row],[End Time]] - NYC_SAT_Data[[#This Row],[Start Time]])</f>
        <v>6.75</v>
      </c>
      <c r="S20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2" s="33">
        <v>464</v>
      </c>
      <c r="U202" s="31">
        <v>0.03</v>
      </c>
      <c r="V202" s="31">
        <v>0.377</v>
      </c>
      <c r="W202" s="31">
        <v>0.24399999999999999</v>
      </c>
      <c r="X202" s="31">
        <v>0.27800000000000002</v>
      </c>
      <c r="Y202" s="31">
        <f>1 - SUM(NYC_SAT_Data[[#This Row],[Percent White]:[Percent Asian]])</f>
        <v>7.0999999999999952E-2</v>
      </c>
      <c r="Z202" s="1">
        <v>409</v>
      </c>
      <c r="AA202" s="1">
        <v>399</v>
      </c>
      <c r="AB202" s="1">
        <v>404</v>
      </c>
      <c r="AC202" s="31">
        <v>0.626</v>
      </c>
      <c r="AD202" s="23">
        <f>NYC_SAT_Data[[#This Row],[Average Score (SAT Math)]] + NYC_SAT_Data[[#This Row],[Average Score (SAT Reading)]]</f>
        <v>808</v>
      </c>
      <c r="AE202" s="24">
        <f>NYC_SAT_Data[[#This Row],[Average Score (SAT Math)]] + NYC_SAT_Data[[#This Row],[Average Score (SAT Reading)]] + NYC_SAT_Data[[#This Row],[Average Score (SAT Writing)]]</f>
        <v>1212</v>
      </c>
      <c r="AF202" s="25">
        <f>_xlfn.PERCENTRANK.INC(Z:Z, NYC_SAT_Data[[#This Row],[Average Score (SAT Math)]])</f>
        <v>0.47299999999999998</v>
      </c>
      <c r="AG202" s="26">
        <f>_xlfn.PERCENTRANK.INC(AA:AA, NYC_SAT_Data[[#This Row],[Average Score (SAT Reading)]])</f>
        <v>0.36299999999999999</v>
      </c>
      <c r="AH202" s="26">
        <f>_xlfn.PERCENTRANK.INC(AD:AD, NYC_SAT_Data[[#This Row],[SAT 1600]])</f>
        <v>0.433</v>
      </c>
      <c r="AI202" s="27">
        <f>_xlfn.XLOOKUP(10 * ROUND(NYC_SAT_Data[[#This Row],[Average Score (SAT Math)]] / 10, 0), 'SAT Section Percentiles'!$A:$A, 'SAT Section Percentiles'!$D:$D, 0)</f>
        <v>0.17</v>
      </c>
      <c r="AJ202" s="28">
        <f>_xlfn.XLOOKUP(10 * ROUND(NYC_SAT_Data[[#This Row],[Average Score (SAT Reading)]] / 10, 0), 'SAT Section Percentiles'!$A:$A, 'SAT Section Percentiles'!$B:$B, 0)</f>
        <v>0.16</v>
      </c>
      <c r="AK202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202" s="1" t="b">
        <f>IF(RANK(NYC_SAT_Data[[#This Row],[SAT 1600]], AD:AD, 0) &lt;= 50, TRUE, FALSE)</f>
        <v>0</v>
      </c>
      <c r="AM202" s="7" t="b">
        <f>IF(NYC_SAT_Data[[#This Row],[National Sample LOOKUP Total]] &gt; 0.5, TRUE, FALSE)</f>
        <v>0</v>
      </c>
      <c r="AN2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3" spans="1:40" x14ac:dyDescent="0.25">
      <c r="A203" s="21" t="s">
        <v>505</v>
      </c>
      <c r="B203" s="21" t="s">
        <v>506</v>
      </c>
      <c r="C203" s="21" t="b">
        <f>IF(ISNUMBER(SEARCH("SCIENCE", UPPER(NYC_SAT_Data[[#This Row],[School Name]]))), TRUE(), FALSE())</f>
        <v>0</v>
      </c>
      <c r="D203" s="21" t="b">
        <f>IF(ISNUMBER(SEARCH("MATH", UPPER(NYC_SAT_Data[[#This Row],[School Name]]))), TRUE(), FALSE())</f>
        <v>0</v>
      </c>
      <c r="E203" s="21" t="b">
        <f>IF(ISNUMBER(SEARCH("ART", UPPER(NYC_SAT_Data[[#This Row],[School Name]]))), TRUE(), FALSE())</f>
        <v>0</v>
      </c>
      <c r="F203" s="21" t="b">
        <f>IF(ISNUMBER(SEARCH("ACADEMY", UPPER(NYC_SAT_Data[[#This Row],[School Name]]))), TRUE(), FALSE())</f>
        <v>0</v>
      </c>
      <c r="G203" s="21" t="s">
        <v>431</v>
      </c>
      <c r="H203" s="21" t="s">
        <v>507</v>
      </c>
      <c r="I203" s="21" t="s">
        <v>508</v>
      </c>
      <c r="J203" s="21" t="s">
        <v>431</v>
      </c>
      <c r="K203" s="21" t="s">
        <v>51</v>
      </c>
      <c r="L203" s="1">
        <v>10459</v>
      </c>
      <c r="M203" s="1">
        <v>40.817439999999998</v>
      </c>
      <c r="N203" s="1">
        <v>-73.898049999999998</v>
      </c>
      <c r="O203" s="21" t="s">
        <v>509</v>
      </c>
      <c r="P203" s="22">
        <v>0.34375</v>
      </c>
      <c r="Q203" s="22">
        <v>0.63541666666666663</v>
      </c>
      <c r="R203" s="36">
        <f xml:space="preserve"> 24* (NYC_SAT_Data[[#This Row],[End Time]] - NYC_SAT_Data[[#This Row],[Start Time]])</f>
        <v>6.9999999999999991</v>
      </c>
      <c r="S20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3" s="33">
        <v>236</v>
      </c>
      <c r="U203" s="31">
        <v>4.0000000000000001E-3</v>
      </c>
      <c r="V203" s="31">
        <v>0.432</v>
      </c>
      <c r="W203" s="31">
        <v>0.54700000000000004</v>
      </c>
      <c r="X203" s="31">
        <v>4.0000000000000001E-3</v>
      </c>
      <c r="Y203" s="31">
        <f>1 - SUM(NYC_SAT_Data[[#This Row],[Percent White]:[Percent Asian]])</f>
        <v>1.2999999999999901E-2</v>
      </c>
      <c r="Z203" s="1">
        <v>376</v>
      </c>
      <c r="AA203" s="1">
        <v>372</v>
      </c>
      <c r="AB203" s="1">
        <v>369</v>
      </c>
      <c r="AC203" s="31">
        <v>0.59</v>
      </c>
      <c r="AD203" s="23">
        <f>NYC_SAT_Data[[#This Row],[Average Score (SAT Math)]] + NYC_SAT_Data[[#This Row],[Average Score (SAT Reading)]]</f>
        <v>748</v>
      </c>
      <c r="AE203" s="24">
        <f>NYC_SAT_Data[[#This Row],[Average Score (SAT Math)]] + NYC_SAT_Data[[#This Row],[Average Score (SAT Reading)]] + NYC_SAT_Data[[#This Row],[Average Score (SAT Writing)]]</f>
        <v>1117</v>
      </c>
      <c r="AF203" s="25">
        <f>_xlfn.PERCENTRANK.INC(Z:Z, NYC_SAT_Data[[#This Row],[Average Score (SAT Math)]])</f>
        <v>0.14399999999999999</v>
      </c>
      <c r="AG203" s="26">
        <f>_xlfn.PERCENTRANK.INC(AA:AA, NYC_SAT_Data[[#This Row],[Average Score (SAT Reading)]])</f>
        <v>0.106</v>
      </c>
      <c r="AH203" s="26">
        <f>_xlfn.PERCENTRANK.INC(AD:AD, NYC_SAT_Data[[#This Row],[SAT 1600]])</f>
        <v>0.109</v>
      </c>
      <c r="AI203" s="27">
        <f>_xlfn.XLOOKUP(10 * ROUND(NYC_SAT_Data[[#This Row],[Average Score (SAT Math)]] / 10, 0), 'SAT Section Percentiles'!$A:$A, 'SAT Section Percentiles'!$D:$D, 0)</f>
        <v>0.1</v>
      </c>
      <c r="AJ203" s="28">
        <f>_xlfn.XLOOKUP(10 * ROUND(NYC_SAT_Data[[#This Row],[Average Score (SAT Reading)]] / 10, 0), 'SAT Section Percentiles'!$A:$A, 'SAT Section Percentiles'!$B:$B, 0)</f>
        <v>0.09</v>
      </c>
      <c r="AK203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03" s="1" t="b">
        <f>IF(RANK(NYC_SAT_Data[[#This Row],[SAT 1600]], AD:AD, 0) &lt;= 50, TRUE, FALSE)</f>
        <v>0</v>
      </c>
      <c r="AM203" s="7" t="b">
        <f>IF(NYC_SAT_Data[[#This Row],[National Sample LOOKUP Total]] &gt; 0.5, TRUE, FALSE)</f>
        <v>0</v>
      </c>
      <c r="AN2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4" spans="1:40" x14ac:dyDescent="0.25">
      <c r="A204" s="21" t="s">
        <v>453</v>
      </c>
      <c r="B204" s="21" t="s">
        <v>454</v>
      </c>
      <c r="C204" s="21" t="b">
        <f>IF(ISNUMBER(SEARCH("SCIENCE", UPPER(NYC_SAT_Data[[#This Row],[School Name]]))), TRUE(), FALSE())</f>
        <v>1</v>
      </c>
      <c r="D204" s="21" t="b">
        <f>IF(ISNUMBER(SEARCH("MATH", UPPER(NYC_SAT_Data[[#This Row],[School Name]]))), TRUE(), FALSE())</f>
        <v>0</v>
      </c>
      <c r="E204" s="21" t="b">
        <f>IF(ISNUMBER(SEARCH("ART", UPPER(NYC_SAT_Data[[#This Row],[School Name]]))), TRUE(), FALSE())</f>
        <v>0</v>
      </c>
      <c r="F204" s="21" t="b">
        <f>IF(ISNUMBER(SEARCH("ACADEMY", UPPER(NYC_SAT_Data[[#This Row],[School Name]]))), TRUE(), FALSE())</f>
        <v>1</v>
      </c>
      <c r="G204" s="21" t="s">
        <v>431</v>
      </c>
      <c r="H204" s="21" t="s">
        <v>455</v>
      </c>
      <c r="I204" s="21" t="s">
        <v>456</v>
      </c>
      <c r="J204" s="21" t="s">
        <v>431</v>
      </c>
      <c r="K204" s="21" t="s">
        <v>51</v>
      </c>
      <c r="L204" s="1">
        <v>10455</v>
      </c>
      <c r="M204" s="1">
        <v>40.814959999999999</v>
      </c>
      <c r="N204" s="1">
        <v>-73.912520000000001</v>
      </c>
      <c r="O204" s="21" t="s">
        <v>457</v>
      </c>
      <c r="P204" s="22">
        <v>0.33333333333333331</v>
      </c>
      <c r="Q204" s="22">
        <v>0.60416666666666663</v>
      </c>
      <c r="R204" s="36">
        <f xml:space="preserve"> 24* (NYC_SAT_Data[[#This Row],[End Time]] - NYC_SAT_Data[[#This Row],[Start Time]])</f>
        <v>6.5</v>
      </c>
      <c r="S20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04" s="33">
        <v>544</v>
      </c>
      <c r="U204" s="31">
        <v>1.4999999999999999E-2</v>
      </c>
      <c r="V204" s="31">
        <v>0.22500000000000001</v>
      </c>
      <c r="W204" s="31">
        <v>0.69899999999999995</v>
      </c>
      <c r="X204" s="31">
        <v>3.7999999999999999E-2</v>
      </c>
      <c r="Y204" s="31">
        <f>1 - SUM(NYC_SAT_Data[[#This Row],[Percent White]:[Percent Asian]])</f>
        <v>2.300000000000002E-2</v>
      </c>
      <c r="Z204" s="1">
        <v>463</v>
      </c>
      <c r="AA204" s="1">
        <v>451</v>
      </c>
      <c r="AB204" s="1">
        <v>435</v>
      </c>
      <c r="AC204" s="31">
        <v>0.8</v>
      </c>
      <c r="AD204" s="23">
        <f>NYC_SAT_Data[[#This Row],[Average Score (SAT Math)]] + NYC_SAT_Data[[#This Row],[Average Score (SAT Reading)]]</f>
        <v>914</v>
      </c>
      <c r="AE204" s="24">
        <f>NYC_SAT_Data[[#This Row],[Average Score (SAT Math)]] + NYC_SAT_Data[[#This Row],[Average Score (SAT Reading)]] + NYC_SAT_Data[[#This Row],[Average Score (SAT Writing)]]</f>
        <v>1349</v>
      </c>
      <c r="AF204" s="25">
        <f>_xlfn.PERCENTRANK.INC(Z:Z, NYC_SAT_Data[[#This Row],[Average Score (SAT Math)]])</f>
        <v>0.75900000000000001</v>
      </c>
      <c r="AG204" s="26">
        <f>_xlfn.PERCENTRANK.INC(AA:AA, NYC_SAT_Data[[#This Row],[Average Score (SAT Reading)]])</f>
        <v>0.77800000000000002</v>
      </c>
      <c r="AH204" s="26">
        <f>_xlfn.PERCENTRANK.INC(AD:AD, NYC_SAT_Data[[#This Row],[SAT 1600]])</f>
        <v>0.78</v>
      </c>
      <c r="AI204" s="27">
        <f>_xlfn.XLOOKUP(10 * ROUND(NYC_SAT_Data[[#This Row],[Average Score (SAT Math)]] / 10, 0), 'SAT Section Percentiles'!$A:$A, 'SAT Section Percentiles'!$D:$D, 0)</f>
        <v>0.32</v>
      </c>
      <c r="AJ204" s="28">
        <f>_xlfn.XLOOKUP(10 * ROUND(NYC_SAT_Data[[#This Row],[Average Score (SAT Reading)]] / 10, 0), 'SAT Section Percentiles'!$A:$A, 'SAT Section Percentiles'!$B:$B, 0)</f>
        <v>0.31</v>
      </c>
      <c r="AK204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204" s="1" t="b">
        <f>IF(RANK(NYC_SAT_Data[[#This Row],[SAT 1600]], AD:AD, 0) &lt;= 50, TRUE, FALSE)</f>
        <v>0</v>
      </c>
      <c r="AM204" s="7" t="b">
        <f>IF(NYC_SAT_Data[[#This Row],[National Sample LOOKUP Total]] &gt; 0.5, TRUE, FALSE)</f>
        <v>0</v>
      </c>
      <c r="AN2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5" spans="1:40" x14ac:dyDescent="0.25">
      <c r="A205" s="21" t="s">
        <v>197</v>
      </c>
      <c r="B205" s="21" t="s">
        <v>198</v>
      </c>
      <c r="C205" s="21" t="b">
        <f>IF(ISNUMBER(SEARCH("SCIENCE", UPPER(NYC_SAT_Data[[#This Row],[School Name]]))), TRUE(), FALSE())</f>
        <v>0</v>
      </c>
      <c r="D205" s="21" t="b">
        <f>IF(ISNUMBER(SEARCH("MATH", UPPER(NYC_SAT_Data[[#This Row],[School Name]]))), TRUE(), FALSE())</f>
        <v>0</v>
      </c>
      <c r="E205" s="21" t="b">
        <f>IF(ISNUMBER(SEARCH("ART", UPPER(NYC_SAT_Data[[#This Row],[School Name]]))), TRUE(), FALSE())</f>
        <v>0</v>
      </c>
      <c r="F205" s="21" t="b">
        <f>IF(ISNUMBER(SEARCH("ACADEMY", UPPER(NYC_SAT_Data[[#This Row],[School Name]]))), TRUE(), FALSE())</f>
        <v>0</v>
      </c>
      <c r="G205" s="21" t="s">
        <v>48</v>
      </c>
      <c r="H205" s="21" t="s">
        <v>129</v>
      </c>
      <c r="I205" s="21" t="s">
        <v>130</v>
      </c>
      <c r="J205" s="21" t="s">
        <v>48</v>
      </c>
      <c r="K205" s="21" t="s">
        <v>51</v>
      </c>
      <c r="L205" s="1">
        <v>10011</v>
      </c>
      <c r="M205" s="1">
        <v>40.742890000000003</v>
      </c>
      <c r="N205" s="1">
        <v>-74.002129999999994</v>
      </c>
      <c r="O205" s="21" t="s">
        <v>199</v>
      </c>
      <c r="P205" s="22">
        <v>0.36458333333333331</v>
      </c>
      <c r="Q205" s="22">
        <v>0.64583333333333337</v>
      </c>
      <c r="R205" s="36">
        <f xml:space="preserve"> 24* (NYC_SAT_Data[[#This Row],[End Time]] - NYC_SAT_Data[[#This Row],[Start Time]])</f>
        <v>6.7500000000000018</v>
      </c>
      <c r="S20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5" s="33">
        <v>483</v>
      </c>
      <c r="U205" s="31">
        <v>3.3000000000000002E-2</v>
      </c>
      <c r="V205" s="31">
        <v>0.29199999999999998</v>
      </c>
      <c r="W205" s="31">
        <v>0.59399999999999997</v>
      </c>
      <c r="X205" s="31">
        <v>6.4000000000000001E-2</v>
      </c>
      <c r="Y205" s="31">
        <f>1 - SUM(NYC_SAT_Data[[#This Row],[Percent White]:[Percent Asian]])</f>
        <v>1.7000000000000126E-2</v>
      </c>
      <c r="Z205" s="1">
        <v>378</v>
      </c>
      <c r="AA205" s="1">
        <v>407</v>
      </c>
      <c r="AB205" s="1">
        <v>388</v>
      </c>
      <c r="AC205" s="31">
        <v>0.71799999999999997</v>
      </c>
      <c r="AD205" s="23">
        <f>NYC_SAT_Data[[#This Row],[Average Score (SAT Math)]] + NYC_SAT_Data[[#This Row],[Average Score (SAT Reading)]]</f>
        <v>785</v>
      </c>
      <c r="AE205" s="24">
        <f>NYC_SAT_Data[[#This Row],[Average Score (SAT Math)]] + NYC_SAT_Data[[#This Row],[Average Score (SAT Reading)]] + NYC_SAT_Data[[#This Row],[Average Score (SAT Writing)]]</f>
        <v>1173</v>
      </c>
      <c r="AF205" s="25">
        <f>_xlfn.PERCENTRANK.INC(Z:Z, NYC_SAT_Data[[#This Row],[Average Score (SAT Math)]])</f>
        <v>0.16500000000000001</v>
      </c>
      <c r="AG205" s="26">
        <f>_xlfn.PERCENTRANK.INC(AA:AA, NYC_SAT_Data[[#This Row],[Average Score (SAT Reading)]])</f>
        <v>0.433</v>
      </c>
      <c r="AH205" s="26">
        <f>_xlfn.PERCENTRANK.INC(AD:AD, NYC_SAT_Data[[#This Row],[SAT 1600]])</f>
        <v>0.318</v>
      </c>
      <c r="AI205" s="27">
        <f>_xlfn.XLOOKUP(10 * ROUND(NYC_SAT_Data[[#This Row],[Average Score (SAT Math)]] / 10, 0), 'SAT Section Percentiles'!$A:$A, 'SAT Section Percentiles'!$D:$D, 0)</f>
        <v>0.1</v>
      </c>
      <c r="AJ205" s="28">
        <f>_xlfn.XLOOKUP(10 * ROUND(NYC_SAT_Data[[#This Row],[Average Score (SAT Reading)]] / 10, 0), 'SAT Section Percentiles'!$A:$A, 'SAT Section Percentiles'!$B:$B, 0)</f>
        <v>0.19</v>
      </c>
      <c r="AK205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05" s="1" t="b">
        <f>IF(RANK(NYC_SAT_Data[[#This Row],[SAT 1600]], AD:AD, 0) &lt;= 50, TRUE, FALSE)</f>
        <v>0</v>
      </c>
      <c r="AM205" s="7" t="b">
        <f>IF(NYC_SAT_Data[[#This Row],[National Sample LOOKUP Total]] &gt; 0.5, TRUE, FALSE)</f>
        <v>0</v>
      </c>
      <c r="AN2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06" spans="1:40" x14ac:dyDescent="0.25">
      <c r="A206" s="21" t="s">
        <v>1537</v>
      </c>
      <c r="B206" s="21" t="s">
        <v>1538</v>
      </c>
      <c r="C206" s="21" t="b">
        <f>IF(ISNUMBER(SEARCH("SCIENCE", UPPER(NYC_SAT_Data[[#This Row],[School Name]]))), TRUE(), FALSE())</f>
        <v>0</v>
      </c>
      <c r="D206" s="21" t="b">
        <f>IF(ISNUMBER(SEARCH("MATH", UPPER(NYC_SAT_Data[[#This Row],[School Name]]))), TRUE(), FALSE())</f>
        <v>0</v>
      </c>
      <c r="E206" s="21" t="b">
        <f>IF(ISNUMBER(SEARCH("ART", UPPER(NYC_SAT_Data[[#This Row],[School Name]]))), TRUE(), FALSE())</f>
        <v>1</v>
      </c>
      <c r="F206" s="21" t="b">
        <f>IF(ISNUMBER(SEARCH("ACADEMY", UPPER(NYC_SAT_Data[[#This Row],[School Name]]))), TRUE(), FALSE())</f>
        <v>0</v>
      </c>
      <c r="G206" s="21" t="s">
        <v>1249</v>
      </c>
      <c r="H206" s="21" t="s">
        <v>1504</v>
      </c>
      <c r="I206" s="21" t="s">
        <v>1505</v>
      </c>
      <c r="J206" s="21" t="s">
        <v>1506</v>
      </c>
      <c r="K206" s="21" t="s">
        <v>51</v>
      </c>
      <c r="L206" s="1">
        <v>11411</v>
      </c>
      <c r="M206" s="1">
        <v>40.695540000000001</v>
      </c>
      <c r="N206" s="1">
        <v>-73.734920000000002</v>
      </c>
      <c r="O206" s="21" t="s">
        <v>1539</v>
      </c>
      <c r="P206" s="22">
        <v>0.33333333333333331</v>
      </c>
      <c r="Q206" s="22">
        <v>0.61458333333333337</v>
      </c>
      <c r="R206" s="36">
        <f xml:space="preserve"> 24* (NYC_SAT_Data[[#This Row],[End Time]] - NYC_SAT_Data[[#This Row],[Start Time]])</f>
        <v>6.7500000000000018</v>
      </c>
      <c r="S20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6" s="33">
        <v>525</v>
      </c>
      <c r="U206" s="31">
        <v>1.0999999999999999E-2</v>
      </c>
      <c r="V206" s="31">
        <v>0.81</v>
      </c>
      <c r="W206" s="31">
        <v>0.11799999999999999</v>
      </c>
      <c r="X206" s="31">
        <v>5.5E-2</v>
      </c>
      <c r="Y206" s="31">
        <f>1 - SUM(NYC_SAT_Data[[#This Row],[Percent White]:[Percent Asian]])</f>
        <v>5.9999999999998943E-3</v>
      </c>
      <c r="Z206" s="1">
        <v>384</v>
      </c>
      <c r="AA206" s="1">
        <v>409</v>
      </c>
      <c r="AB206" s="1">
        <v>401</v>
      </c>
      <c r="AC206" s="31">
        <v>0.60199999999999998</v>
      </c>
      <c r="AD206" s="23">
        <f>NYC_SAT_Data[[#This Row],[Average Score (SAT Math)]] + NYC_SAT_Data[[#This Row],[Average Score (SAT Reading)]]</f>
        <v>793</v>
      </c>
      <c r="AE206" s="24">
        <f>NYC_SAT_Data[[#This Row],[Average Score (SAT Math)]] + NYC_SAT_Data[[#This Row],[Average Score (SAT Reading)]] + NYC_SAT_Data[[#This Row],[Average Score (SAT Writing)]]</f>
        <v>1194</v>
      </c>
      <c r="AF206" s="25">
        <f>_xlfn.PERCENTRANK.INC(Z:Z, NYC_SAT_Data[[#This Row],[Average Score (SAT Math)]])</f>
        <v>0.22700000000000001</v>
      </c>
      <c r="AG206" s="26">
        <f>_xlfn.PERCENTRANK.INC(AA:AA, NYC_SAT_Data[[#This Row],[Average Score (SAT Reading)]])</f>
        <v>0.46200000000000002</v>
      </c>
      <c r="AH206" s="26">
        <f>_xlfn.PERCENTRANK.INC(AD:AD, NYC_SAT_Data[[#This Row],[SAT 1600]])</f>
        <v>0.34699999999999998</v>
      </c>
      <c r="AI206" s="27">
        <f>_xlfn.XLOOKUP(10 * ROUND(NYC_SAT_Data[[#This Row],[Average Score (SAT Math)]] / 10, 0), 'SAT Section Percentiles'!$A:$A, 'SAT Section Percentiles'!$D:$D, 0)</f>
        <v>0.1</v>
      </c>
      <c r="AJ206" s="28">
        <f>_xlfn.XLOOKUP(10 * ROUND(NYC_SAT_Data[[#This Row],[Average Score (SAT Reading)]] / 10, 0), 'SAT Section Percentiles'!$A:$A, 'SAT Section Percentiles'!$B:$B, 0)</f>
        <v>0.19</v>
      </c>
      <c r="AK206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06" s="1" t="b">
        <f>IF(RANK(NYC_SAT_Data[[#This Row],[SAT 1600]], AD:AD, 0) &lt;= 50, TRUE, FALSE)</f>
        <v>0</v>
      </c>
      <c r="AM206" s="7" t="b">
        <f>IF(NYC_SAT_Data[[#This Row],[National Sample LOOKUP Total]] &gt; 0.5, TRUE, FALSE)</f>
        <v>0</v>
      </c>
      <c r="AN2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07" spans="1:40" x14ac:dyDescent="0.25">
      <c r="A207" s="21" t="s">
        <v>645</v>
      </c>
      <c r="B207" s="21" t="s">
        <v>646</v>
      </c>
      <c r="C207" s="21" t="b">
        <f>IF(ISNUMBER(SEARCH("SCIENCE", UPPER(NYC_SAT_Data[[#This Row],[School Name]]))), TRUE(), FALSE())</f>
        <v>0</v>
      </c>
      <c r="D207" s="21" t="b">
        <f>IF(ISNUMBER(SEARCH("MATH", UPPER(NYC_SAT_Data[[#This Row],[School Name]]))), TRUE(), FALSE())</f>
        <v>0</v>
      </c>
      <c r="E207" s="21" t="b">
        <f>IF(ISNUMBER(SEARCH("ART", UPPER(NYC_SAT_Data[[#This Row],[School Name]]))), TRUE(), FALSE())</f>
        <v>0</v>
      </c>
      <c r="F207" s="21" t="b">
        <f>IF(ISNUMBER(SEARCH("ACADEMY", UPPER(NYC_SAT_Data[[#This Row],[School Name]]))), TRUE(), FALSE())</f>
        <v>1</v>
      </c>
      <c r="G207" s="21" t="s">
        <v>431</v>
      </c>
      <c r="H207" s="21" t="s">
        <v>647</v>
      </c>
      <c r="I207" s="21" t="s">
        <v>648</v>
      </c>
      <c r="J207" s="21" t="s">
        <v>431</v>
      </c>
      <c r="K207" s="21" t="s">
        <v>51</v>
      </c>
      <c r="L207" s="1">
        <v>10463</v>
      </c>
      <c r="M207" s="1">
        <v>40.880049999999997</v>
      </c>
      <c r="N207" s="1">
        <v>-73.909210000000002</v>
      </c>
      <c r="O207" s="21" t="s">
        <v>649</v>
      </c>
      <c r="P207" s="22">
        <v>0.35416666666666669</v>
      </c>
      <c r="Q207" s="22">
        <v>0.64583333333333337</v>
      </c>
      <c r="R207" s="36">
        <f xml:space="preserve"> 24* (NYC_SAT_Data[[#This Row],[End Time]] - NYC_SAT_Data[[#This Row],[Start Time]])</f>
        <v>7</v>
      </c>
      <c r="S20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7" s="33">
        <v>1022</v>
      </c>
      <c r="U207" s="31">
        <v>3.4000000000000002E-2</v>
      </c>
      <c r="V207" s="31">
        <v>0.108</v>
      </c>
      <c r="W207" s="31">
        <v>0.82799999999999996</v>
      </c>
      <c r="X207" s="31">
        <v>2.8000000000000001E-2</v>
      </c>
      <c r="Y207" s="31">
        <f>1 - SUM(NYC_SAT_Data[[#This Row],[Percent White]:[Percent Asian]])</f>
        <v>2.0000000000000018E-3</v>
      </c>
      <c r="Z207" s="1">
        <v>426</v>
      </c>
      <c r="AA207" s="1">
        <v>419</v>
      </c>
      <c r="AB207" s="1">
        <v>404</v>
      </c>
      <c r="AC207" s="31">
        <v>0.85899999999999999</v>
      </c>
      <c r="AD207" s="23">
        <f>NYC_SAT_Data[[#This Row],[Average Score (SAT Math)]] + NYC_SAT_Data[[#This Row],[Average Score (SAT Reading)]]</f>
        <v>845</v>
      </c>
      <c r="AE207" s="24">
        <f>NYC_SAT_Data[[#This Row],[Average Score (SAT Math)]] + NYC_SAT_Data[[#This Row],[Average Score (SAT Reading)]] + NYC_SAT_Data[[#This Row],[Average Score (SAT Writing)]]</f>
        <v>1249</v>
      </c>
      <c r="AF207" s="25">
        <f>_xlfn.PERCENTRANK.INC(Z:Z, NYC_SAT_Data[[#This Row],[Average Score (SAT Math)]])</f>
        <v>0.59599999999999997</v>
      </c>
      <c r="AG207" s="26">
        <f>_xlfn.PERCENTRANK.INC(AA:AA, NYC_SAT_Data[[#This Row],[Average Score (SAT Reading)]])</f>
        <v>0.55800000000000005</v>
      </c>
      <c r="AH207" s="26">
        <f>_xlfn.PERCENTRANK.INC(AD:AD, NYC_SAT_Data[[#This Row],[SAT 1600]])</f>
        <v>0.58499999999999996</v>
      </c>
      <c r="AI207" s="27">
        <f>_xlfn.XLOOKUP(10 * ROUND(NYC_SAT_Data[[#This Row],[Average Score (SAT Math)]] / 10, 0), 'SAT Section Percentiles'!$A:$A, 'SAT Section Percentiles'!$D:$D, 0)</f>
        <v>0.23</v>
      </c>
      <c r="AJ207" s="28">
        <f>_xlfn.XLOOKUP(10 * ROUND(NYC_SAT_Data[[#This Row],[Average Score (SAT Reading)]] / 10, 0), 'SAT Section Percentiles'!$A:$A, 'SAT Section Percentiles'!$B:$B, 0)</f>
        <v>0.22</v>
      </c>
      <c r="AK207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07" s="1" t="b">
        <f>IF(RANK(NYC_SAT_Data[[#This Row],[SAT 1600]], AD:AD, 0) &lt;= 50, TRUE, FALSE)</f>
        <v>0</v>
      </c>
      <c r="AM207" s="7" t="b">
        <f>IF(NYC_SAT_Data[[#This Row],[National Sample LOOKUP Total]] &gt; 0.5, TRUE, FALSE)</f>
        <v>0</v>
      </c>
      <c r="AN2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8" spans="1:40" x14ac:dyDescent="0.25">
      <c r="A208" s="21" t="s">
        <v>1566</v>
      </c>
      <c r="B208" s="21" t="s">
        <v>1567</v>
      </c>
      <c r="C208" s="21" t="b">
        <f>IF(ISNUMBER(SEARCH("SCIENCE", UPPER(NYC_SAT_Data[[#This Row],[School Name]]))), TRUE(), FALSE())</f>
        <v>0</v>
      </c>
      <c r="D208" s="21" t="b">
        <f>IF(ISNUMBER(SEARCH("MATH", UPPER(NYC_SAT_Data[[#This Row],[School Name]]))), TRUE(), FALSE())</f>
        <v>0</v>
      </c>
      <c r="E208" s="21" t="b">
        <f>IF(ISNUMBER(SEARCH("ART", UPPER(NYC_SAT_Data[[#This Row],[School Name]]))), TRUE(), FALSE())</f>
        <v>0</v>
      </c>
      <c r="F208" s="21" t="b">
        <f>IF(ISNUMBER(SEARCH("ACADEMY", UPPER(NYC_SAT_Data[[#This Row],[School Name]]))), TRUE(), FALSE())</f>
        <v>0</v>
      </c>
      <c r="G208" s="21" t="s">
        <v>1249</v>
      </c>
      <c r="H208" s="21" t="s">
        <v>1568</v>
      </c>
      <c r="I208" s="21" t="s">
        <v>1569</v>
      </c>
      <c r="J208" s="21" t="s">
        <v>1257</v>
      </c>
      <c r="K208" s="21" t="s">
        <v>51</v>
      </c>
      <c r="L208" s="1">
        <v>11101</v>
      </c>
      <c r="M208" s="1">
        <v>40.747920000000001</v>
      </c>
      <c r="N208" s="1">
        <v>-73.946569999999994</v>
      </c>
      <c r="O208" s="21" t="s">
        <v>1570</v>
      </c>
      <c r="P208" s="22">
        <v>0.30208333333333331</v>
      </c>
      <c r="Q208" s="22">
        <v>0.58680555555555558</v>
      </c>
      <c r="R208" s="36">
        <f xml:space="preserve"> 24* (NYC_SAT_Data[[#This Row],[End Time]] - NYC_SAT_Data[[#This Row],[Start Time]])</f>
        <v>6.8333333333333339</v>
      </c>
      <c r="S20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08" s="33">
        <v>970</v>
      </c>
      <c r="U208" s="31">
        <v>9.4E-2</v>
      </c>
      <c r="V208" s="31">
        <v>0.14899999999999999</v>
      </c>
      <c r="W208" s="31">
        <v>0.56299999999999994</v>
      </c>
      <c r="X208" s="31">
        <v>0.182</v>
      </c>
      <c r="Y208" s="31">
        <f>1 - SUM(NYC_SAT_Data[[#This Row],[Percent White]:[Percent Asian]])</f>
        <v>1.2000000000000011E-2</v>
      </c>
      <c r="Z208" s="1">
        <v>443</v>
      </c>
      <c r="AA208" s="1">
        <v>420</v>
      </c>
      <c r="AB208" s="1">
        <v>411</v>
      </c>
      <c r="AC208" s="31">
        <v>0.58799999999999997</v>
      </c>
      <c r="AD208" s="23">
        <f>NYC_SAT_Data[[#This Row],[Average Score (SAT Math)]] + NYC_SAT_Data[[#This Row],[Average Score (SAT Reading)]]</f>
        <v>863</v>
      </c>
      <c r="AE208" s="24">
        <f>NYC_SAT_Data[[#This Row],[Average Score (SAT Math)]] + NYC_SAT_Data[[#This Row],[Average Score (SAT Reading)]] + NYC_SAT_Data[[#This Row],[Average Score (SAT Writing)]]</f>
        <v>1274</v>
      </c>
      <c r="AF208" s="25">
        <f>_xlfn.PERCENTRANK.INC(Z:Z, NYC_SAT_Data[[#This Row],[Average Score (SAT Math)]])</f>
        <v>0.67900000000000005</v>
      </c>
      <c r="AG208" s="26">
        <f>_xlfn.PERCENTRANK.INC(AA:AA, NYC_SAT_Data[[#This Row],[Average Score (SAT Reading)]])</f>
        <v>0.56599999999999995</v>
      </c>
      <c r="AH208" s="26">
        <f>_xlfn.PERCENTRANK.INC(AD:AD, NYC_SAT_Data[[#This Row],[SAT 1600]])</f>
        <v>0.65200000000000002</v>
      </c>
      <c r="AI208" s="27">
        <f>_xlfn.XLOOKUP(10 * ROUND(NYC_SAT_Data[[#This Row],[Average Score (SAT Math)]] / 10, 0), 'SAT Section Percentiles'!$A:$A, 'SAT Section Percentiles'!$D:$D, 0)</f>
        <v>0.25</v>
      </c>
      <c r="AJ208" s="28">
        <f>_xlfn.XLOOKUP(10 * ROUND(NYC_SAT_Data[[#This Row],[Average Score (SAT Reading)]] / 10, 0), 'SAT Section Percentiles'!$A:$A, 'SAT Section Percentiles'!$B:$B, 0)</f>
        <v>0.22</v>
      </c>
      <c r="AK208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208" s="1" t="b">
        <f>IF(RANK(NYC_SAT_Data[[#This Row],[SAT 1600]], AD:AD, 0) &lt;= 50, TRUE, FALSE)</f>
        <v>0</v>
      </c>
      <c r="AM208" s="7" t="b">
        <f>IF(NYC_SAT_Data[[#This Row],[National Sample LOOKUP Total]] &gt; 0.5, TRUE, FALSE)</f>
        <v>0</v>
      </c>
      <c r="AN2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9" spans="1:40" x14ac:dyDescent="0.25">
      <c r="A209" s="21" t="s">
        <v>143</v>
      </c>
      <c r="B209" s="21" t="s">
        <v>144</v>
      </c>
      <c r="C209" s="21" t="b">
        <f>IF(ISNUMBER(SEARCH("SCIENCE", UPPER(NYC_SAT_Data[[#This Row],[School Name]]))), TRUE(), FALSE())</f>
        <v>0</v>
      </c>
      <c r="D209" s="21" t="b">
        <f>IF(ISNUMBER(SEARCH("MATH", UPPER(NYC_SAT_Data[[#This Row],[School Name]]))), TRUE(), FALSE())</f>
        <v>0</v>
      </c>
      <c r="E209" s="21" t="b">
        <f>IF(ISNUMBER(SEARCH("ART", UPPER(NYC_SAT_Data[[#This Row],[School Name]]))), TRUE(), FALSE())</f>
        <v>0</v>
      </c>
      <c r="F209" s="21" t="b">
        <f>IF(ISNUMBER(SEARCH("ACADEMY", UPPER(NYC_SAT_Data[[#This Row],[School Name]]))), TRUE(), FALSE())</f>
        <v>0</v>
      </c>
      <c r="G209" s="21" t="s">
        <v>48</v>
      </c>
      <c r="H209" s="21" t="s">
        <v>145</v>
      </c>
      <c r="I209" s="21" t="s">
        <v>146</v>
      </c>
      <c r="J209" s="21" t="s">
        <v>48</v>
      </c>
      <c r="K209" s="21" t="s">
        <v>51</v>
      </c>
      <c r="L209" s="1">
        <v>10003</v>
      </c>
      <c r="M209" s="1">
        <v>40.732489999999999</v>
      </c>
      <c r="N209" s="1">
        <v>-73.983050000000006</v>
      </c>
      <c r="O209" s="21" t="s">
        <v>147</v>
      </c>
      <c r="P209" s="22">
        <v>0.33333333333333331</v>
      </c>
      <c r="Q209" s="22">
        <v>0.625</v>
      </c>
      <c r="R209" s="36">
        <f xml:space="preserve"> 24* (NYC_SAT_Data[[#This Row],[End Time]] - NYC_SAT_Data[[#This Row],[Start Time]])</f>
        <v>7</v>
      </c>
      <c r="S20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9" s="33">
        <v>482</v>
      </c>
      <c r="U209" s="31">
        <v>0.56499999999999995</v>
      </c>
      <c r="V209" s="31">
        <v>0.14099999999999999</v>
      </c>
      <c r="W209" s="31">
        <v>0.14899999999999999</v>
      </c>
      <c r="X209" s="31">
        <v>5.8000000000000003E-2</v>
      </c>
      <c r="Y209" s="31">
        <f>1 - SUM(NYC_SAT_Data[[#This Row],[Percent White]:[Percent Asian]])</f>
        <v>8.6999999999999966E-2</v>
      </c>
      <c r="Z209" s="1">
        <v>501</v>
      </c>
      <c r="AA209" s="1">
        <v>550</v>
      </c>
      <c r="AB209" s="1">
        <v>541</v>
      </c>
      <c r="AC209" s="31">
        <v>0.78600000000000003</v>
      </c>
      <c r="AD209" s="23">
        <f>NYC_SAT_Data[[#This Row],[Average Score (SAT Math)]] + NYC_SAT_Data[[#This Row],[Average Score (SAT Reading)]]</f>
        <v>1051</v>
      </c>
      <c r="AE209" s="24">
        <f>NYC_SAT_Data[[#This Row],[Average Score (SAT Math)]] + NYC_SAT_Data[[#This Row],[Average Score (SAT Reading)]] + NYC_SAT_Data[[#This Row],[Average Score (SAT Writing)]]</f>
        <v>1592</v>
      </c>
      <c r="AF209" s="25">
        <f>_xlfn.PERCENTRANK.INC(Z:Z, NYC_SAT_Data[[#This Row],[Average Score (SAT Math)]])</f>
        <v>0.86799999999999999</v>
      </c>
      <c r="AG209" s="26">
        <f>_xlfn.PERCENTRANK.INC(AA:AA, NYC_SAT_Data[[#This Row],[Average Score (SAT Reading)]])</f>
        <v>0.94299999999999995</v>
      </c>
      <c r="AH209" s="26">
        <f>_xlfn.PERCENTRANK.INC(AD:AD, NYC_SAT_Data[[#This Row],[SAT 1600]])</f>
        <v>0.91700000000000004</v>
      </c>
      <c r="AI209" s="27">
        <f>_xlfn.XLOOKUP(10 * ROUND(NYC_SAT_Data[[#This Row],[Average Score (SAT Math)]] / 10, 0), 'SAT Section Percentiles'!$A:$A, 'SAT Section Percentiles'!$D:$D, 0)</f>
        <v>0.47</v>
      </c>
      <c r="AJ209" s="28">
        <f>_xlfn.XLOOKUP(10 * ROUND(NYC_SAT_Data[[#This Row],[Average Score (SAT Reading)]] / 10, 0), 'SAT Section Percentiles'!$A:$A, 'SAT Section Percentiles'!$B:$B, 0)</f>
        <v>0.65</v>
      </c>
      <c r="AK209" s="29">
        <f>_xlfn.XLOOKUP(10 * ROUND((NYC_SAT_Data[[#This Row],[Average Score (SAT Math)]] + NYC_SAT_Data[[#This Row],[Average Score (SAT Reading)]]) / 10, 0), 'Total SAT Percentiles'!$A:$A, 'Total SAT Percentiles'!$B:$B, 0)</f>
        <v>0.57999999999999996</v>
      </c>
      <c r="AL209" s="1" t="b">
        <f>IF(RANK(NYC_SAT_Data[[#This Row],[SAT 1600]], AD:AD, 0) &lt;= 50, TRUE, FALSE)</f>
        <v>1</v>
      </c>
      <c r="AM209" s="7" t="b">
        <f>IF(NYC_SAT_Data[[#This Row],[National Sample LOOKUP Total]] &gt; 0.5, TRUE, FALSE)</f>
        <v>1</v>
      </c>
      <c r="AN2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0" spans="1:40" x14ac:dyDescent="0.25">
      <c r="A210" s="21" t="s">
        <v>435</v>
      </c>
      <c r="B210" s="21" t="s">
        <v>436</v>
      </c>
      <c r="C210" s="21" t="b">
        <f>IF(ISNUMBER(SEARCH("SCIENCE", UPPER(NYC_SAT_Data[[#This Row],[School Name]]))), TRUE(), FALSE())</f>
        <v>0</v>
      </c>
      <c r="D210" s="21" t="b">
        <f>IF(ISNUMBER(SEARCH("MATH", UPPER(NYC_SAT_Data[[#This Row],[School Name]]))), TRUE(), FALSE())</f>
        <v>0</v>
      </c>
      <c r="E210" s="21" t="b">
        <f>IF(ISNUMBER(SEARCH("ART", UPPER(NYC_SAT_Data[[#This Row],[School Name]]))), TRUE(), FALSE())</f>
        <v>0</v>
      </c>
      <c r="F210" s="21" t="b">
        <f>IF(ISNUMBER(SEARCH("ACADEMY", UPPER(NYC_SAT_Data[[#This Row],[School Name]]))), TRUE(), FALSE())</f>
        <v>0</v>
      </c>
      <c r="G210" s="21" t="s">
        <v>431</v>
      </c>
      <c r="H210" s="21" t="s">
        <v>437</v>
      </c>
      <c r="I210" s="21" t="s">
        <v>438</v>
      </c>
      <c r="J210" s="21" t="s">
        <v>431</v>
      </c>
      <c r="K210" s="21" t="s">
        <v>51</v>
      </c>
      <c r="L210" s="1">
        <v>10454</v>
      </c>
      <c r="M210" s="1">
        <v>40.810040000000001</v>
      </c>
      <c r="N210" s="1">
        <v>-73.917810000000003</v>
      </c>
      <c r="O210" s="21" t="s">
        <v>439</v>
      </c>
      <c r="P210" s="22">
        <v>0.375</v>
      </c>
      <c r="Q210" s="22">
        <v>0.66666666666666663</v>
      </c>
      <c r="R210" s="36">
        <f xml:space="preserve"> 24* (NYC_SAT_Data[[#This Row],[End Time]] - NYC_SAT_Data[[#This Row],[Start Time]])</f>
        <v>6.9999999999999991</v>
      </c>
      <c r="S21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10" s="33">
        <v>463</v>
      </c>
      <c r="U210" s="31">
        <v>1.2999999999999999E-2</v>
      </c>
      <c r="V210" s="31">
        <v>0.14000000000000001</v>
      </c>
      <c r="W210" s="31">
        <v>0.76700000000000002</v>
      </c>
      <c r="X210" s="31">
        <v>6.5000000000000002E-2</v>
      </c>
      <c r="Y210" s="31">
        <f>1 - SUM(NYC_SAT_Data[[#This Row],[Percent White]:[Percent Asian]])</f>
        <v>1.4999999999999902E-2</v>
      </c>
      <c r="Z210" s="1">
        <v>345</v>
      </c>
      <c r="AA210" s="1">
        <v>338</v>
      </c>
      <c r="AB210" s="1">
        <v>312</v>
      </c>
      <c r="AC210" s="31">
        <v>0.58199999999999996</v>
      </c>
      <c r="AD210" s="23">
        <f>NYC_SAT_Data[[#This Row],[Average Score (SAT Math)]] + NYC_SAT_Data[[#This Row],[Average Score (SAT Reading)]]</f>
        <v>683</v>
      </c>
      <c r="AE210" s="24">
        <f>NYC_SAT_Data[[#This Row],[Average Score (SAT Math)]] + NYC_SAT_Data[[#This Row],[Average Score (SAT Reading)]] + NYC_SAT_Data[[#This Row],[Average Score (SAT Writing)]]</f>
        <v>995</v>
      </c>
      <c r="AF210" s="25">
        <f>_xlfn.PERCENTRANK.INC(Z:Z, NYC_SAT_Data[[#This Row],[Average Score (SAT Math)]])</f>
        <v>2.1000000000000001E-2</v>
      </c>
      <c r="AG210" s="26">
        <f>_xlfn.PERCENTRANK.INC(AA:AA, NYC_SAT_Data[[#This Row],[Average Score (SAT Reading)]])</f>
        <v>3.2000000000000001E-2</v>
      </c>
      <c r="AH210" s="26">
        <f>_xlfn.PERCENTRANK.INC(AD:AD, NYC_SAT_Data[[#This Row],[SAT 1600]])</f>
        <v>1.7999999999999999E-2</v>
      </c>
      <c r="AI210" s="27">
        <f>_xlfn.XLOOKUP(10 * ROUND(NYC_SAT_Data[[#This Row],[Average Score (SAT Math)]] / 10, 0), 'SAT Section Percentiles'!$A:$A, 'SAT Section Percentiles'!$D:$D, 0)</f>
        <v>0.05</v>
      </c>
      <c r="AJ210" s="28">
        <f>_xlfn.XLOOKUP(10 * ROUND(NYC_SAT_Data[[#This Row],[Average Score (SAT Reading)]] / 10, 0), 'SAT Section Percentiles'!$A:$A, 'SAT Section Percentiles'!$B:$B, 0)</f>
        <v>0.03</v>
      </c>
      <c r="AK210" s="29">
        <f>_xlfn.XLOOKUP(10 * ROUND((NYC_SAT_Data[[#This Row],[Average Score (SAT Math)]] + NYC_SAT_Data[[#This Row],[Average Score (SAT Reading)]]) / 10, 0), 'Total SAT Percentiles'!$A:$A, 'Total SAT Percentiles'!$B:$B, 0)</f>
        <v>0.02</v>
      </c>
      <c r="AL210" s="1" t="b">
        <f>IF(RANK(NYC_SAT_Data[[#This Row],[SAT 1600]], AD:AD, 0) &lt;= 50, TRUE, FALSE)</f>
        <v>0</v>
      </c>
      <c r="AM210" s="7" t="b">
        <f>IF(NYC_SAT_Data[[#This Row],[National Sample LOOKUP Total]] &gt; 0.5, TRUE, FALSE)</f>
        <v>0</v>
      </c>
      <c r="AN2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1" spans="1:40" x14ac:dyDescent="0.25">
      <c r="A211" s="21" t="s">
        <v>1287</v>
      </c>
      <c r="B211" s="21" t="s">
        <v>1288</v>
      </c>
      <c r="C211" s="21" t="b">
        <f>IF(ISNUMBER(SEARCH("SCIENCE", UPPER(NYC_SAT_Data[[#This Row],[School Name]]))), TRUE(), FALSE())</f>
        <v>0</v>
      </c>
      <c r="D211" s="21" t="b">
        <f>IF(ISNUMBER(SEARCH("MATH", UPPER(NYC_SAT_Data[[#This Row],[School Name]]))), TRUE(), FALSE())</f>
        <v>0</v>
      </c>
      <c r="E211" s="21" t="b">
        <f>IF(ISNUMBER(SEARCH("ART", UPPER(NYC_SAT_Data[[#This Row],[School Name]]))), TRUE(), FALSE())</f>
        <v>0</v>
      </c>
      <c r="F211" s="21" t="b">
        <f>IF(ISNUMBER(SEARCH("ACADEMY", UPPER(NYC_SAT_Data[[#This Row],[School Name]]))), TRUE(), FALSE())</f>
        <v>0</v>
      </c>
      <c r="G211" s="21" t="s">
        <v>1249</v>
      </c>
      <c r="H211" s="21" t="s">
        <v>1284</v>
      </c>
      <c r="I211" s="21" t="s">
        <v>1285</v>
      </c>
      <c r="J211" s="21" t="s">
        <v>1257</v>
      </c>
      <c r="K211" s="21" t="s">
        <v>51</v>
      </c>
      <c r="L211" s="1">
        <v>11101</v>
      </c>
      <c r="M211" s="1">
        <v>40.744149999999998</v>
      </c>
      <c r="N211" s="1">
        <v>-73.933629999999994</v>
      </c>
      <c r="O211" s="21" t="s">
        <v>1289</v>
      </c>
      <c r="P211" s="22">
        <v>0.33333333333333331</v>
      </c>
      <c r="Q211" s="22">
        <v>0.64583333333333337</v>
      </c>
      <c r="R211" s="36">
        <f xml:space="preserve"> 24* (NYC_SAT_Data[[#This Row],[End Time]] - NYC_SAT_Data[[#This Row],[Start Time]])</f>
        <v>7.5000000000000018</v>
      </c>
      <c r="S21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11" s="33">
        <v>509</v>
      </c>
      <c r="U211" s="31">
        <v>0.13</v>
      </c>
      <c r="V211" s="31">
        <v>2.5999999999999999E-2</v>
      </c>
      <c r="W211" s="31">
        <v>0.45</v>
      </c>
      <c r="X211" s="31">
        <v>0.39300000000000002</v>
      </c>
      <c r="Y211" s="31">
        <f>1 - SUM(NYC_SAT_Data[[#This Row],[Percent White]:[Percent Asian]])</f>
        <v>1.0000000000000009E-3</v>
      </c>
      <c r="Z211" s="1">
        <v>425</v>
      </c>
      <c r="AA211" s="1">
        <v>367</v>
      </c>
      <c r="AB211" s="1">
        <v>365</v>
      </c>
      <c r="AC211" s="31">
        <v>0.71699999999999997</v>
      </c>
      <c r="AD211" s="23">
        <f>NYC_SAT_Data[[#This Row],[Average Score (SAT Math)]] + NYC_SAT_Data[[#This Row],[Average Score (SAT Reading)]]</f>
        <v>792</v>
      </c>
      <c r="AE211" s="24">
        <f>NYC_SAT_Data[[#This Row],[Average Score (SAT Math)]] + NYC_SAT_Data[[#This Row],[Average Score (SAT Reading)]] + NYC_SAT_Data[[#This Row],[Average Score (SAT Writing)]]</f>
        <v>1157</v>
      </c>
      <c r="AF211" s="25">
        <f>_xlfn.PERCENTRANK.INC(Z:Z, NYC_SAT_Data[[#This Row],[Average Score (SAT Math)]])</f>
        <v>0.59</v>
      </c>
      <c r="AG211" s="26">
        <f>_xlfn.PERCENTRANK.INC(AA:AA, NYC_SAT_Data[[#This Row],[Average Score (SAT Reading)]])</f>
        <v>0.09</v>
      </c>
      <c r="AH211" s="26">
        <f>_xlfn.PERCENTRANK.INC(AD:AD, NYC_SAT_Data[[#This Row],[SAT 1600]])</f>
        <v>0.34200000000000003</v>
      </c>
      <c r="AI211" s="27">
        <f>_xlfn.XLOOKUP(10 * ROUND(NYC_SAT_Data[[#This Row],[Average Score (SAT Math)]] / 10, 0), 'SAT Section Percentiles'!$A:$A, 'SAT Section Percentiles'!$D:$D, 0)</f>
        <v>0.23</v>
      </c>
      <c r="AJ211" s="28">
        <f>_xlfn.XLOOKUP(10 * ROUND(NYC_SAT_Data[[#This Row],[Average Score (SAT Reading)]] / 10, 0), 'SAT Section Percentiles'!$A:$A, 'SAT Section Percentiles'!$B:$B, 0)</f>
        <v>0.09</v>
      </c>
      <c r="AK211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11" s="1" t="b">
        <f>IF(RANK(NYC_SAT_Data[[#This Row],[SAT 1600]], AD:AD, 0) &lt;= 50, TRUE, FALSE)</f>
        <v>0</v>
      </c>
      <c r="AM211" s="7" t="b">
        <f>IF(NYC_SAT_Data[[#This Row],[National Sample LOOKUP Total]] &gt; 0.5, TRUE, FALSE)</f>
        <v>0</v>
      </c>
      <c r="AN2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2" spans="1:40" x14ac:dyDescent="0.25">
      <c r="A212" s="21" t="s">
        <v>1169</v>
      </c>
      <c r="B212" s="21" t="s">
        <v>1170</v>
      </c>
      <c r="C212" s="21" t="b">
        <f>IF(ISNUMBER(SEARCH("SCIENCE", UPPER(NYC_SAT_Data[[#This Row],[School Name]]))), TRUE(), FALSE())</f>
        <v>0</v>
      </c>
      <c r="D212" s="21" t="b">
        <f>IF(ISNUMBER(SEARCH("MATH", UPPER(NYC_SAT_Data[[#This Row],[School Name]]))), TRUE(), FALSE())</f>
        <v>0</v>
      </c>
      <c r="E212" s="21" t="b">
        <f>IF(ISNUMBER(SEARCH("ART", UPPER(NYC_SAT_Data[[#This Row],[School Name]]))), TRUE(), FALSE())</f>
        <v>0</v>
      </c>
      <c r="F212" s="21" t="b">
        <f>IF(ISNUMBER(SEARCH("ACADEMY", UPPER(NYC_SAT_Data[[#This Row],[School Name]]))), TRUE(), FALSE())</f>
        <v>0</v>
      </c>
      <c r="G212" s="21" t="s">
        <v>822</v>
      </c>
      <c r="H212" s="21" t="s">
        <v>1171</v>
      </c>
      <c r="I212" s="21" t="s">
        <v>1172</v>
      </c>
      <c r="J212" s="21" t="s">
        <v>822</v>
      </c>
      <c r="K212" s="21" t="s">
        <v>51</v>
      </c>
      <c r="L212" s="1">
        <v>11214</v>
      </c>
      <c r="M212" s="1">
        <v>40.593589999999999</v>
      </c>
      <c r="N212" s="1">
        <v>-73.984729999999999</v>
      </c>
      <c r="O212" s="21" t="s">
        <v>1173</v>
      </c>
      <c r="P212" s="22">
        <v>0.38541666666666669</v>
      </c>
      <c r="Q212" s="22">
        <v>0.66666666666666663</v>
      </c>
      <c r="R212" s="36">
        <f xml:space="preserve"> 24* (NYC_SAT_Data[[#This Row],[End Time]] - NYC_SAT_Data[[#This Row],[Start Time]])</f>
        <v>6.7499999999999982</v>
      </c>
      <c r="S21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2" s="33">
        <v>358</v>
      </c>
      <c r="U212" s="31">
        <v>0.25700000000000001</v>
      </c>
      <c r="V212" s="31">
        <v>8.6999999999999994E-2</v>
      </c>
      <c r="W212" s="31">
        <v>0.24</v>
      </c>
      <c r="X212" s="31">
        <v>0.41099999999999998</v>
      </c>
      <c r="Y212" s="31">
        <f>1 - SUM(NYC_SAT_Data[[#This Row],[Percent White]:[Percent Asian]])</f>
        <v>5.0000000000001155E-3</v>
      </c>
      <c r="Z212" s="1">
        <v>424</v>
      </c>
      <c r="AA212" s="1">
        <v>343</v>
      </c>
      <c r="AB212" s="1">
        <v>337</v>
      </c>
      <c r="AC212" s="31">
        <v>0.84299999999999997</v>
      </c>
      <c r="AD212" s="23">
        <f>NYC_SAT_Data[[#This Row],[Average Score (SAT Math)]] + NYC_SAT_Data[[#This Row],[Average Score (SAT Reading)]]</f>
        <v>767</v>
      </c>
      <c r="AE212" s="24">
        <f>NYC_SAT_Data[[#This Row],[Average Score (SAT Math)]] + NYC_SAT_Data[[#This Row],[Average Score (SAT Reading)]] + NYC_SAT_Data[[#This Row],[Average Score (SAT Writing)]]</f>
        <v>1104</v>
      </c>
      <c r="AF212" s="25">
        <f>_xlfn.PERCENTRANK.INC(Z:Z, NYC_SAT_Data[[#This Row],[Average Score (SAT Math)]])</f>
        <v>0.58499999999999996</v>
      </c>
      <c r="AG212" s="26">
        <f>_xlfn.PERCENTRANK.INC(AA:AA, NYC_SAT_Data[[#This Row],[Average Score (SAT Reading)]])</f>
        <v>3.6999999999999998E-2</v>
      </c>
      <c r="AH212" s="26">
        <f>_xlfn.PERCENTRANK.INC(AD:AD, NYC_SAT_Data[[#This Row],[SAT 1600]])</f>
        <v>0.21099999999999999</v>
      </c>
      <c r="AI212" s="27">
        <f>_xlfn.XLOOKUP(10 * ROUND(NYC_SAT_Data[[#This Row],[Average Score (SAT Math)]] / 10, 0), 'SAT Section Percentiles'!$A:$A, 'SAT Section Percentiles'!$D:$D, 0)</f>
        <v>0.2</v>
      </c>
      <c r="AJ212" s="28">
        <f>_xlfn.XLOOKUP(10 * ROUND(NYC_SAT_Data[[#This Row],[Average Score (SAT Reading)]] / 10, 0), 'SAT Section Percentiles'!$A:$A, 'SAT Section Percentiles'!$B:$B, 0)</f>
        <v>0.03</v>
      </c>
      <c r="AK212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12" s="1" t="b">
        <f>IF(RANK(NYC_SAT_Data[[#This Row],[SAT 1600]], AD:AD, 0) &lt;= 50, TRUE, FALSE)</f>
        <v>0</v>
      </c>
      <c r="AM212" s="7" t="b">
        <f>IF(NYC_SAT_Data[[#This Row],[National Sample LOOKUP Total]] &gt; 0.5, TRUE, FALSE)</f>
        <v>0</v>
      </c>
      <c r="AN2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3" spans="1:40" x14ac:dyDescent="0.25">
      <c r="A213" s="21" t="s">
        <v>1003</v>
      </c>
      <c r="B213" s="21" t="s">
        <v>1004</v>
      </c>
      <c r="C213" s="21" t="b">
        <f>IF(ISNUMBER(SEARCH("SCIENCE", UPPER(NYC_SAT_Data[[#This Row],[School Name]]))), TRUE(), FALSE())</f>
        <v>0</v>
      </c>
      <c r="D213" s="21" t="b">
        <f>IF(ISNUMBER(SEARCH("MATH", UPPER(NYC_SAT_Data[[#This Row],[School Name]]))), TRUE(), FALSE())</f>
        <v>0</v>
      </c>
      <c r="E213" s="21" t="b">
        <f>IF(ISNUMBER(SEARCH("ART", UPPER(NYC_SAT_Data[[#This Row],[School Name]]))), TRUE(), FALSE())</f>
        <v>0</v>
      </c>
      <c r="F213" s="21" t="b">
        <f>IF(ISNUMBER(SEARCH("ACADEMY", UPPER(NYC_SAT_Data[[#This Row],[School Name]]))), TRUE(), FALSE())</f>
        <v>0</v>
      </c>
      <c r="G213" s="21" t="s">
        <v>822</v>
      </c>
      <c r="H213" s="21" t="s">
        <v>1005</v>
      </c>
      <c r="I213" s="21" t="s">
        <v>1006</v>
      </c>
      <c r="J213" s="21" t="s">
        <v>822</v>
      </c>
      <c r="K213" s="21" t="s">
        <v>51</v>
      </c>
      <c r="L213" s="1">
        <v>11225</v>
      </c>
      <c r="M213" s="1">
        <v>40.670299999999997</v>
      </c>
      <c r="N213" s="1">
        <v>-73.961650000000006</v>
      </c>
      <c r="O213" s="21" t="s">
        <v>1007</v>
      </c>
      <c r="P213" s="22">
        <v>0.35416666666666669</v>
      </c>
      <c r="Q213" s="22">
        <v>0.63541666666666663</v>
      </c>
      <c r="R213" s="36">
        <f xml:space="preserve"> 24* (NYC_SAT_Data[[#This Row],[End Time]] - NYC_SAT_Data[[#This Row],[Start Time]])</f>
        <v>6.7499999999999982</v>
      </c>
      <c r="S21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3" s="33">
        <v>414</v>
      </c>
      <c r="U213" s="31">
        <v>0.13300000000000001</v>
      </c>
      <c r="V213" s="31">
        <v>0.28999999999999998</v>
      </c>
      <c r="W213" s="31">
        <v>0.38900000000000001</v>
      </c>
      <c r="X213" s="31">
        <v>0.184</v>
      </c>
      <c r="Y213" s="31">
        <f>1 - SUM(NYC_SAT_Data[[#This Row],[Percent White]:[Percent Asian]])</f>
        <v>4.0000000000000036E-3</v>
      </c>
      <c r="Z213" s="1">
        <v>344</v>
      </c>
      <c r="AA213" s="1">
        <v>302</v>
      </c>
      <c r="AB213" s="1">
        <v>300</v>
      </c>
      <c r="AC213" s="31">
        <v>0.81699999999999995</v>
      </c>
      <c r="AD213" s="23">
        <f>NYC_SAT_Data[[#This Row],[Average Score (SAT Math)]] + NYC_SAT_Data[[#This Row],[Average Score (SAT Reading)]]</f>
        <v>646</v>
      </c>
      <c r="AE213" s="24">
        <f>NYC_SAT_Data[[#This Row],[Average Score (SAT Math)]] + NYC_SAT_Data[[#This Row],[Average Score (SAT Reading)]] + NYC_SAT_Data[[#This Row],[Average Score (SAT Writing)]]</f>
        <v>946</v>
      </c>
      <c r="AF213" s="25">
        <f>_xlfn.PERCENTRANK.INC(Z:Z, NYC_SAT_Data[[#This Row],[Average Score (SAT Math)]])</f>
        <v>1.2999999999999999E-2</v>
      </c>
      <c r="AG213" s="26">
        <f>_xlfn.PERCENTRANK.INC(AA:AA, NYC_SAT_Data[[#This Row],[Average Score (SAT Reading)]])</f>
        <v>0</v>
      </c>
      <c r="AH213" s="26">
        <f>_xlfn.PERCENTRANK.INC(AD:AD, NYC_SAT_Data[[#This Row],[SAT 1600]])</f>
        <v>5.0000000000000001E-3</v>
      </c>
      <c r="AI213" s="27">
        <f>_xlfn.XLOOKUP(10 * ROUND(NYC_SAT_Data[[#This Row],[Average Score (SAT Math)]] / 10, 0), 'SAT Section Percentiles'!$A:$A, 'SAT Section Percentiles'!$D:$D, 0)</f>
        <v>0.04</v>
      </c>
      <c r="AJ213" s="28">
        <f>_xlfn.XLOOKUP(10 * ROUND(NYC_SAT_Data[[#This Row],[Average Score (SAT Reading)]] / 10, 0), 'SAT Section Percentiles'!$A:$A, 'SAT Section Percentiles'!$B:$B, 0)</f>
        <v>0.01</v>
      </c>
      <c r="AK213" s="29">
        <f>_xlfn.XLOOKUP(10 * ROUND((NYC_SAT_Data[[#This Row],[Average Score (SAT Math)]] + NYC_SAT_Data[[#This Row],[Average Score (SAT Reading)]]) / 10, 0), 'Total SAT Percentiles'!$A:$A, 'Total SAT Percentiles'!$B:$B, 0)</f>
        <v>0.01</v>
      </c>
      <c r="AL213" s="1" t="b">
        <f>IF(RANK(NYC_SAT_Data[[#This Row],[SAT 1600]], AD:AD, 0) &lt;= 50, TRUE, FALSE)</f>
        <v>0</v>
      </c>
      <c r="AM213" s="7" t="b">
        <f>IF(NYC_SAT_Data[[#This Row],[National Sample LOOKUP Total]] &gt; 0.5, TRUE, FALSE)</f>
        <v>0</v>
      </c>
      <c r="AN2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4" spans="1:40" x14ac:dyDescent="0.25">
      <c r="A214" s="21" t="s">
        <v>200</v>
      </c>
      <c r="B214" s="21" t="s">
        <v>201</v>
      </c>
      <c r="C214" s="21" t="b">
        <f>IF(ISNUMBER(SEARCH("SCIENCE", UPPER(NYC_SAT_Data[[#This Row],[School Name]]))), TRUE(), FALSE())</f>
        <v>0</v>
      </c>
      <c r="D214" s="21" t="b">
        <f>IF(ISNUMBER(SEARCH("MATH", UPPER(NYC_SAT_Data[[#This Row],[School Name]]))), TRUE(), FALSE())</f>
        <v>0</v>
      </c>
      <c r="E214" s="21" t="b">
        <f>IF(ISNUMBER(SEARCH("ART", UPPER(NYC_SAT_Data[[#This Row],[School Name]]))), TRUE(), FALSE())</f>
        <v>0</v>
      </c>
      <c r="F214" s="21" t="b">
        <f>IF(ISNUMBER(SEARCH("ACADEMY", UPPER(NYC_SAT_Data[[#This Row],[School Name]]))), TRUE(), FALSE())</f>
        <v>0</v>
      </c>
      <c r="G214" s="21" t="s">
        <v>48</v>
      </c>
      <c r="H214" s="21" t="s">
        <v>119</v>
      </c>
      <c r="I214" s="21" t="s">
        <v>120</v>
      </c>
      <c r="J214" s="21" t="s">
        <v>48</v>
      </c>
      <c r="K214" s="21" t="s">
        <v>51</v>
      </c>
      <c r="L214" s="1">
        <v>10003</v>
      </c>
      <c r="M214" s="1">
        <v>40.735520000000001</v>
      </c>
      <c r="N214" s="1">
        <v>-73.9876</v>
      </c>
      <c r="O214" s="21" t="s">
        <v>202</v>
      </c>
      <c r="P214" s="22">
        <v>0.36458333333333331</v>
      </c>
      <c r="Q214" s="22">
        <v>0.62847222222222221</v>
      </c>
      <c r="R214" s="36">
        <f xml:space="preserve"> 24* (NYC_SAT_Data[[#This Row],[End Time]] - NYC_SAT_Data[[#This Row],[Start Time]])</f>
        <v>6.3333333333333339</v>
      </c>
      <c r="S21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14" s="33">
        <v>353</v>
      </c>
      <c r="U214" s="31">
        <v>9.9000000000000005E-2</v>
      </c>
      <c r="V214" s="31">
        <v>0.14199999999999999</v>
      </c>
      <c r="W214" s="31">
        <v>0.45300000000000001</v>
      </c>
      <c r="X214" s="31">
        <v>0.30599999999999999</v>
      </c>
      <c r="Y214" s="31">
        <f>1 - SUM(NYC_SAT_Data[[#This Row],[Percent White]:[Percent Asian]])</f>
        <v>0</v>
      </c>
      <c r="Z214" s="1">
        <v>403</v>
      </c>
      <c r="AA214" s="1">
        <v>330</v>
      </c>
      <c r="AB214" s="1">
        <v>316</v>
      </c>
      <c r="AC214" s="31">
        <v>0.53200000000000003</v>
      </c>
      <c r="AD214" s="23">
        <f>NYC_SAT_Data[[#This Row],[Average Score (SAT Math)]] + NYC_SAT_Data[[#This Row],[Average Score (SAT Reading)]]</f>
        <v>733</v>
      </c>
      <c r="AE214" s="24">
        <f>NYC_SAT_Data[[#This Row],[Average Score (SAT Math)]] + NYC_SAT_Data[[#This Row],[Average Score (SAT Reading)]] + NYC_SAT_Data[[#This Row],[Average Score (SAT Writing)]]</f>
        <v>1049</v>
      </c>
      <c r="AF214" s="25">
        <f>_xlfn.PERCENTRANK.INC(Z:Z, NYC_SAT_Data[[#This Row],[Average Score (SAT Math)]])</f>
        <v>0.42699999999999999</v>
      </c>
      <c r="AG214" s="26">
        <f>_xlfn.PERCENTRANK.INC(AA:AA, NYC_SAT_Data[[#This Row],[Average Score (SAT Reading)]])</f>
        <v>1.6E-2</v>
      </c>
      <c r="AH214" s="26">
        <f>_xlfn.PERCENTRANK.INC(AD:AD, NYC_SAT_Data[[#This Row],[SAT 1600]])</f>
        <v>6.6000000000000003E-2</v>
      </c>
      <c r="AI214" s="27">
        <f>_xlfn.XLOOKUP(10 * ROUND(NYC_SAT_Data[[#This Row],[Average Score (SAT Math)]] / 10, 0), 'SAT Section Percentiles'!$A:$A, 'SAT Section Percentiles'!$D:$D, 0)</f>
        <v>0.15</v>
      </c>
      <c r="AJ214" s="28">
        <f>_xlfn.XLOOKUP(10 * ROUND(NYC_SAT_Data[[#This Row],[Average Score (SAT Reading)]] / 10, 0), 'SAT Section Percentiles'!$A:$A, 'SAT Section Percentiles'!$B:$B, 0)</f>
        <v>0.02</v>
      </c>
      <c r="AK214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214" s="1" t="b">
        <f>IF(RANK(NYC_SAT_Data[[#This Row],[SAT 1600]], AD:AD, 0) &lt;= 50, TRUE, FALSE)</f>
        <v>0</v>
      </c>
      <c r="AM214" s="7" t="b">
        <f>IF(NYC_SAT_Data[[#This Row],[National Sample LOOKUP Total]] &gt; 0.5, TRUE, FALSE)</f>
        <v>0</v>
      </c>
      <c r="AN2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5" spans="1:40" x14ac:dyDescent="0.25">
      <c r="A215" s="21" t="s">
        <v>640</v>
      </c>
      <c r="B215" s="21" t="s">
        <v>641</v>
      </c>
      <c r="C215" s="21" t="b">
        <f>IF(ISNUMBER(SEARCH("SCIENCE", UPPER(NYC_SAT_Data[[#This Row],[School Name]]))), TRUE(), FALSE())</f>
        <v>0</v>
      </c>
      <c r="D215" s="21" t="b">
        <f>IF(ISNUMBER(SEARCH("MATH", UPPER(NYC_SAT_Data[[#This Row],[School Name]]))), TRUE(), FALSE())</f>
        <v>0</v>
      </c>
      <c r="E215" s="21" t="b">
        <f>IF(ISNUMBER(SEARCH("ART", UPPER(NYC_SAT_Data[[#This Row],[School Name]]))), TRUE(), FALSE())</f>
        <v>1</v>
      </c>
      <c r="F215" s="21" t="b">
        <f>IF(ISNUMBER(SEARCH("ACADEMY", UPPER(NYC_SAT_Data[[#This Row],[School Name]]))), TRUE(), FALSE())</f>
        <v>0</v>
      </c>
      <c r="G215" s="21" t="s">
        <v>431</v>
      </c>
      <c r="H215" s="21" t="s">
        <v>634</v>
      </c>
      <c r="I215" s="21" t="s">
        <v>635</v>
      </c>
      <c r="J215" s="21" t="s">
        <v>431</v>
      </c>
      <c r="K215" s="21" t="s">
        <v>51</v>
      </c>
      <c r="L215" s="1">
        <v>10468</v>
      </c>
      <c r="M215" s="1">
        <v>40.870379999999997</v>
      </c>
      <c r="N215" s="1">
        <v>-73.898160000000004</v>
      </c>
      <c r="O215" s="21" t="s">
        <v>642</v>
      </c>
      <c r="P215" s="22">
        <v>0.33333333333333331</v>
      </c>
      <c r="Q215" s="22">
        <v>0.65625</v>
      </c>
      <c r="R215" s="36">
        <f xml:space="preserve"> 24* (NYC_SAT_Data[[#This Row],[End Time]] - NYC_SAT_Data[[#This Row],[Start Time]])</f>
        <v>7.75</v>
      </c>
      <c r="S21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15" s="33">
        <v>561</v>
      </c>
      <c r="U215" s="31">
        <v>5.0000000000000001E-3</v>
      </c>
      <c r="V215" s="31">
        <v>0</v>
      </c>
      <c r="W215" s="31">
        <v>0.995</v>
      </c>
      <c r="X215" s="31">
        <v>0</v>
      </c>
      <c r="Y215" s="31">
        <f>1 - SUM(NYC_SAT_Data[[#This Row],[Percent White]:[Percent Asian]])</f>
        <v>0</v>
      </c>
      <c r="Z215" s="1">
        <v>390</v>
      </c>
      <c r="AA215" s="1">
        <v>387</v>
      </c>
      <c r="AB215" s="1">
        <v>379</v>
      </c>
      <c r="AC215" s="31">
        <v>0.192</v>
      </c>
      <c r="AD215" s="23">
        <f>NYC_SAT_Data[[#This Row],[Average Score (SAT Math)]] + NYC_SAT_Data[[#This Row],[Average Score (SAT Reading)]]</f>
        <v>777</v>
      </c>
      <c r="AE215" s="24">
        <f>NYC_SAT_Data[[#This Row],[Average Score (SAT Math)]] + NYC_SAT_Data[[#This Row],[Average Score (SAT Reading)]] + NYC_SAT_Data[[#This Row],[Average Score (SAT Writing)]]</f>
        <v>1156</v>
      </c>
      <c r="AF215" s="25">
        <f>_xlfn.PERCENTRANK.INC(Z:Z, NYC_SAT_Data[[#This Row],[Average Score (SAT Math)]])</f>
        <v>0.28299999999999997</v>
      </c>
      <c r="AG215" s="26">
        <f>_xlfn.PERCENTRANK.INC(AA:AA, NYC_SAT_Data[[#This Row],[Average Score (SAT Reading)]])</f>
        <v>0.25600000000000001</v>
      </c>
      <c r="AH215" s="26">
        <f>_xlfn.PERCENTRANK.INC(AD:AD, NYC_SAT_Data[[#This Row],[SAT 1600]])</f>
        <v>0.27200000000000002</v>
      </c>
      <c r="AI215" s="27">
        <f>_xlfn.XLOOKUP(10 * ROUND(NYC_SAT_Data[[#This Row],[Average Score (SAT Math)]] / 10, 0), 'SAT Section Percentiles'!$A:$A, 'SAT Section Percentiles'!$D:$D, 0)</f>
        <v>0.13</v>
      </c>
      <c r="AJ215" s="28">
        <f>_xlfn.XLOOKUP(10 * ROUND(NYC_SAT_Data[[#This Row],[Average Score (SAT Reading)]] / 10, 0), 'SAT Section Percentiles'!$A:$A, 'SAT Section Percentiles'!$B:$B, 0)</f>
        <v>0.13</v>
      </c>
      <c r="AK215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215" s="1" t="b">
        <f>IF(RANK(NYC_SAT_Data[[#This Row],[SAT 1600]], AD:AD, 0) &lt;= 50, TRUE, FALSE)</f>
        <v>0</v>
      </c>
      <c r="AM215" s="7" t="b">
        <f>IF(NYC_SAT_Data[[#This Row],[National Sample LOOKUP Total]] &gt; 0.5, TRUE, FALSE)</f>
        <v>0</v>
      </c>
      <c r="AN2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16" spans="1:40" x14ac:dyDescent="0.25">
      <c r="A216" s="21" t="s">
        <v>1050</v>
      </c>
      <c r="B216" s="21" t="s">
        <v>1051</v>
      </c>
      <c r="C216" s="21" t="b">
        <f>IF(ISNUMBER(SEARCH("SCIENCE", UPPER(NYC_SAT_Data[[#This Row],[School Name]]))), TRUE(), FALSE())</f>
        <v>0</v>
      </c>
      <c r="D216" s="21" t="b">
        <f>IF(ISNUMBER(SEARCH("MATH", UPPER(NYC_SAT_Data[[#This Row],[School Name]]))), TRUE(), FALSE())</f>
        <v>0</v>
      </c>
      <c r="E216" s="21" t="b">
        <f>IF(ISNUMBER(SEARCH("ART", UPPER(NYC_SAT_Data[[#This Row],[School Name]]))), TRUE(), FALSE())</f>
        <v>0</v>
      </c>
      <c r="F216" s="21" t="b">
        <f>IF(ISNUMBER(SEARCH("ACADEMY", UPPER(NYC_SAT_Data[[#This Row],[School Name]]))), TRUE(), FALSE())</f>
        <v>1</v>
      </c>
      <c r="G216" s="21" t="s">
        <v>822</v>
      </c>
      <c r="H216" s="21" t="s">
        <v>1052</v>
      </c>
      <c r="I216" s="21" t="s">
        <v>1053</v>
      </c>
      <c r="J216" s="21" t="s">
        <v>822</v>
      </c>
      <c r="K216" s="21" t="s">
        <v>51</v>
      </c>
      <c r="L216" s="1">
        <v>11203</v>
      </c>
      <c r="M216" s="1">
        <v>40.64866</v>
      </c>
      <c r="N216" s="1">
        <v>-73.921899999999994</v>
      </c>
      <c r="O216" s="21" t="s">
        <v>1054</v>
      </c>
      <c r="P216" s="22">
        <v>0.34375</v>
      </c>
      <c r="Q216" s="22">
        <v>0.67708333333333337</v>
      </c>
      <c r="R216" s="36">
        <f xml:space="preserve"> 24* (NYC_SAT_Data[[#This Row],[End Time]] - NYC_SAT_Data[[#This Row],[Start Time]])</f>
        <v>8</v>
      </c>
      <c r="S21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16" s="33">
        <v>566</v>
      </c>
      <c r="U216" s="31">
        <v>1.0999999999999999E-2</v>
      </c>
      <c r="V216" s="31">
        <v>0.90300000000000002</v>
      </c>
      <c r="W216" s="31">
        <v>5.7000000000000002E-2</v>
      </c>
      <c r="X216" s="31">
        <v>5.0000000000000001E-3</v>
      </c>
      <c r="Y216" s="31">
        <f>1 - SUM(NYC_SAT_Data[[#This Row],[Percent White]:[Percent Asian]])</f>
        <v>2.399999999999991E-2</v>
      </c>
      <c r="Z216" s="1">
        <v>364</v>
      </c>
      <c r="AA216" s="1">
        <v>374</v>
      </c>
      <c r="AB216" s="1">
        <v>361</v>
      </c>
      <c r="AC216" s="31">
        <v>0.622</v>
      </c>
      <c r="AD216" s="23">
        <f>NYC_SAT_Data[[#This Row],[Average Score (SAT Math)]] + NYC_SAT_Data[[#This Row],[Average Score (SAT Reading)]]</f>
        <v>738</v>
      </c>
      <c r="AE216" s="24">
        <f>NYC_SAT_Data[[#This Row],[Average Score (SAT Math)]] + NYC_SAT_Data[[#This Row],[Average Score (SAT Reading)]] + NYC_SAT_Data[[#This Row],[Average Score (SAT Writing)]]</f>
        <v>1099</v>
      </c>
      <c r="AF216" s="25">
        <f>_xlfn.PERCENTRANK.INC(Z:Z, NYC_SAT_Data[[#This Row],[Average Score (SAT Math)]])</f>
        <v>5.8000000000000003E-2</v>
      </c>
      <c r="AG216" s="26">
        <f>_xlfn.PERCENTRANK.INC(AA:AA, NYC_SAT_Data[[#This Row],[Average Score (SAT Reading)]])</f>
        <v>0.13300000000000001</v>
      </c>
      <c r="AH216" s="26">
        <f>_xlfn.PERCENTRANK.INC(AD:AD, NYC_SAT_Data[[#This Row],[SAT 1600]])</f>
        <v>0.08</v>
      </c>
      <c r="AI216" s="27">
        <f>_xlfn.XLOOKUP(10 * ROUND(NYC_SAT_Data[[#This Row],[Average Score (SAT Math)]] / 10, 0), 'SAT Section Percentiles'!$A:$A, 'SAT Section Percentiles'!$D:$D, 0)</f>
        <v>7.0000000000000007E-2</v>
      </c>
      <c r="AJ216" s="28">
        <f>_xlfn.XLOOKUP(10 * ROUND(NYC_SAT_Data[[#This Row],[Average Score (SAT Reading)]] / 10, 0), 'SAT Section Percentiles'!$A:$A, 'SAT Section Percentiles'!$B:$B, 0)</f>
        <v>0.09</v>
      </c>
      <c r="AK216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216" s="1" t="b">
        <f>IF(RANK(NYC_SAT_Data[[#This Row],[SAT 1600]], AD:AD, 0) &lt;= 50, TRUE, FALSE)</f>
        <v>0</v>
      </c>
      <c r="AM216" s="7" t="b">
        <f>IF(NYC_SAT_Data[[#This Row],[National Sample LOOKUP Total]] &gt; 0.5, TRUE, FALSE)</f>
        <v>0</v>
      </c>
      <c r="AN2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7" spans="1:40" x14ac:dyDescent="0.25">
      <c r="A217" s="21" t="s">
        <v>238</v>
      </c>
      <c r="B217" s="21" t="s">
        <v>239</v>
      </c>
      <c r="C217" s="21" t="b">
        <f>IF(ISNUMBER(SEARCH("SCIENCE", UPPER(NYC_SAT_Data[[#This Row],[School Name]]))), TRUE(), FALSE())</f>
        <v>0</v>
      </c>
      <c r="D217" s="21" t="b">
        <f>IF(ISNUMBER(SEARCH("MATH", UPPER(NYC_SAT_Data[[#This Row],[School Name]]))), TRUE(), FALSE())</f>
        <v>0</v>
      </c>
      <c r="E217" s="21" t="b">
        <f>IF(ISNUMBER(SEARCH("ART", UPPER(NYC_SAT_Data[[#This Row],[School Name]]))), TRUE(), FALSE())</f>
        <v>0</v>
      </c>
      <c r="F217" s="21" t="b">
        <f>IF(ISNUMBER(SEARCH("ACADEMY", UPPER(NYC_SAT_Data[[#This Row],[School Name]]))), TRUE(), FALSE())</f>
        <v>0</v>
      </c>
      <c r="G217" s="21" t="s">
        <v>48</v>
      </c>
      <c r="H217" s="21" t="s">
        <v>240</v>
      </c>
      <c r="I217" s="21" t="s">
        <v>241</v>
      </c>
      <c r="J217" s="21" t="s">
        <v>48</v>
      </c>
      <c r="K217" s="21" t="s">
        <v>51</v>
      </c>
      <c r="L217" s="1">
        <v>10036</v>
      </c>
      <c r="M217" s="1">
        <v>40.757759999999998</v>
      </c>
      <c r="N217" s="1">
        <v>-73.983189999999993</v>
      </c>
      <c r="O217" s="21" t="s">
        <v>242</v>
      </c>
      <c r="P217" s="22">
        <v>0.33333333333333331</v>
      </c>
      <c r="Q217" s="22">
        <v>0.625</v>
      </c>
      <c r="R217" s="36">
        <f xml:space="preserve"> 24* (NYC_SAT_Data[[#This Row],[End Time]] - NYC_SAT_Data[[#This Row],[Start Time]])</f>
        <v>7</v>
      </c>
      <c r="S21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17" s="33">
        <v>676</v>
      </c>
      <c r="U217" s="31">
        <v>3.5999999999999997E-2</v>
      </c>
      <c r="V217" s="31">
        <v>0.21299999999999999</v>
      </c>
      <c r="W217" s="31">
        <v>0.70099999999999996</v>
      </c>
      <c r="X217" s="31">
        <v>0.04</v>
      </c>
      <c r="Y217" s="31">
        <f>1 - SUM(NYC_SAT_Data[[#This Row],[Percent White]:[Percent Asian]])</f>
        <v>1.0000000000000009E-2</v>
      </c>
      <c r="Z217" s="1">
        <v>418</v>
      </c>
      <c r="AA217" s="1">
        <v>422</v>
      </c>
      <c r="AB217" s="1">
        <v>415</v>
      </c>
      <c r="AC217" s="31">
        <v>0.53800000000000003</v>
      </c>
      <c r="AD217" s="23">
        <f>NYC_SAT_Data[[#This Row],[Average Score (SAT Math)]] + NYC_SAT_Data[[#This Row],[Average Score (SAT Reading)]]</f>
        <v>840</v>
      </c>
      <c r="AE217" s="24">
        <f>NYC_SAT_Data[[#This Row],[Average Score (SAT Math)]] + NYC_SAT_Data[[#This Row],[Average Score (SAT Reading)]] + NYC_SAT_Data[[#This Row],[Average Score (SAT Writing)]]</f>
        <v>1255</v>
      </c>
      <c r="AF217" s="25">
        <f>_xlfn.PERCENTRANK.INC(Z:Z, NYC_SAT_Data[[#This Row],[Average Score (SAT Math)]])</f>
        <v>0.52900000000000003</v>
      </c>
      <c r="AG217" s="26">
        <f>_xlfn.PERCENTRANK.INC(AA:AA, NYC_SAT_Data[[#This Row],[Average Score (SAT Reading)]])</f>
        <v>0.58799999999999997</v>
      </c>
      <c r="AH217" s="26">
        <f>_xlfn.PERCENTRANK.INC(AD:AD, NYC_SAT_Data[[#This Row],[SAT 1600]])</f>
        <v>0.56399999999999995</v>
      </c>
      <c r="AI217" s="27">
        <f>_xlfn.XLOOKUP(10 * ROUND(NYC_SAT_Data[[#This Row],[Average Score (SAT Math)]] / 10, 0), 'SAT Section Percentiles'!$A:$A, 'SAT Section Percentiles'!$D:$D, 0)</f>
        <v>0.2</v>
      </c>
      <c r="AJ217" s="28">
        <f>_xlfn.XLOOKUP(10 * ROUND(NYC_SAT_Data[[#This Row],[Average Score (SAT Reading)]] / 10, 0), 'SAT Section Percentiles'!$A:$A, 'SAT Section Percentiles'!$B:$B, 0)</f>
        <v>0.22</v>
      </c>
      <c r="AK217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217" s="1" t="b">
        <f>IF(RANK(NYC_SAT_Data[[#This Row],[SAT 1600]], AD:AD, 0) &lt;= 50, TRUE, FALSE)</f>
        <v>0</v>
      </c>
      <c r="AM217" s="7" t="b">
        <f>IF(NYC_SAT_Data[[#This Row],[National Sample LOOKUP Total]] &gt; 0.5, TRUE, FALSE)</f>
        <v>0</v>
      </c>
      <c r="AN2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8" spans="1:40" x14ac:dyDescent="0.25">
      <c r="A218" s="21" t="s">
        <v>1463</v>
      </c>
      <c r="B218" s="21" t="s">
        <v>1464</v>
      </c>
      <c r="C218" s="21" t="b">
        <f>IF(ISNUMBER(SEARCH("SCIENCE", UPPER(NYC_SAT_Data[[#This Row],[School Name]]))), TRUE(), FALSE())</f>
        <v>1</v>
      </c>
      <c r="D218" s="21" t="b">
        <f>IF(ISNUMBER(SEARCH("MATH", UPPER(NYC_SAT_Data[[#This Row],[School Name]]))), TRUE(), FALSE())</f>
        <v>0</v>
      </c>
      <c r="E218" s="21" t="b">
        <f>IF(ISNUMBER(SEARCH("ART", UPPER(NYC_SAT_Data[[#This Row],[School Name]]))), TRUE(), FALSE())</f>
        <v>0</v>
      </c>
      <c r="F218" s="21" t="b">
        <f>IF(ISNUMBER(SEARCH("ACADEMY", UPPER(NYC_SAT_Data[[#This Row],[School Name]]))), TRUE(), FALSE())</f>
        <v>0</v>
      </c>
      <c r="G218" s="21" t="s">
        <v>1249</v>
      </c>
      <c r="H218" s="21" t="s">
        <v>1454</v>
      </c>
      <c r="I218" s="21" t="s">
        <v>1455</v>
      </c>
      <c r="J218" s="21" t="s">
        <v>1426</v>
      </c>
      <c r="K218" s="21" t="s">
        <v>51</v>
      </c>
      <c r="L218" s="1">
        <v>11432</v>
      </c>
      <c r="M218" s="1">
        <v>40.71358</v>
      </c>
      <c r="N218" s="1">
        <v>-73.796520000000001</v>
      </c>
      <c r="O218" s="21" t="s">
        <v>1465</v>
      </c>
      <c r="P218" s="22">
        <v>0.34375</v>
      </c>
      <c r="Q218" s="22">
        <v>0.625</v>
      </c>
      <c r="R218" s="36">
        <f xml:space="preserve"> 24* (NYC_SAT_Data[[#This Row],[End Time]] - NYC_SAT_Data[[#This Row],[Start Time]])</f>
        <v>6.75</v>
      </c>
      <c r="S21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8" s="33">
        <v>516</v>
      </c>
      <c r="U218" s="31">
        <v>2.3E-2</v>
      </c>
      <c r="V218" s="31">
        <v>0.42599999999999999</v>
      </c>
      <c r="W218" s="31">
        <v>0.109</v>
      </c>
      <c r="X218" s="31">
        <v>0.40699999999999997</v>
      </c>
      <c r="Y218" s="31">
        <f>1 - SUM(NYC_SAT_Data[[#This Row],[Percent White]:[Percent Asian]])</f>
        <v>3.499999999999992E-2</v>
      </c>
      <c r="Z218" s="1">
        <v>487</v>
      </c>
      <c r="AA218" s="1">
        <v>460</v>
      </c>
      <c r="AB218" s="1">
        <v>463</v>
      </c>
      <c r="AC218" s="31">
        <v>0.78600000000000003</v>
      </c>
      <c r="AD218" s="23">
        <f>NYC_SAT_Data[[#This Row],[Average Score (SAT Math)]] + NYC_SAT_Data[[#This Row],[Average Score (SAT Reading)]]</f>
        <v>947</v>
      </c>
      <c r="AE218" s="24">
        <f>NYC_SAT_Data[[#This Row],[Average Score (SAT Math)]] + NYC_SAT_Data[[#This Row],[Average Score (SAT Reading)]] + NYC_SAT_Data[[#This Row],[Average Score (SAT Writing)]]</f>
        <v>1410</v>
      </c>
      <c r="AF218" s="25">
        <f>_xlfn.PERCENTRANK.INC(Z:Z, NYC_SAT_Data[[#This Row],[Average Score (SAT Math)]])</f>
        <v>0.82299999999999995</v>
      </c>
      <c r="AG218" s="26">
        <f>_xlfn.PERCENTRANK.INC(AA:AA, NYC_SAT_Data[[#This Row],[Average Score (SAT Reading)]])</f>
        <v>0.82299999999999995</v>
      </c>
      <c r="AH218" s="26">
        <f>_xlfn.PERCENTRANK.INC(AD:AD, NYC_SAT_Data[[#This Row],[SAT 1600]])</f>
        <v>0.82599999999999996</v>
      </c>
      <c r="AI218" s="27">
        <f>_xlfn.XLOOKUP(10 * ROUND(NYC_SAT_Data[[#This Row],[Average Score (SAT Math)]] / 10, 0), 'SAT Section Percentiles'!$A:$A, 'SAT Section Percentiles'!$D:$D, 0)</f>
        <v>0.44</v>
      </c>
      <c r="AJ218" s="28">
        <f>_xlfn.XLOOKUP(10 * ROUND(NYC_SAT_Data[[#This Row],[Average Score (SAT Reading)]] / 10, 0), 'SAT Section Percentiles'!$A:$A, 'SAT Section Percentiles'!$B:$B, 0)</f>
        <v>0.34</v>
      </c>
      <c r="AK218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218" s="1" t="b">
        <f>IF(RANK(NYC_SAT_Data[[#This Row],[SAT 1600]], AD:AD, 0) &lt;= 50, TRUE, FALSE)</f>
        <v>0</v>
      </c>
      <c r="AM218" s="7" t="b">
        <f>IF(NYC_SAT_Data[[#This Row],[National Sample LOOKUP Total]] &gt; 0.5, TRUE, FALSE)</f>
        <v>0</v>
      </c>
      <c r="AN2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9" spans="1:40" x14ac:dyDescent="0.25">
      <c r="A219" s="21" t="s">
        <v>1221</v>
      </c>
      <c r="B219" s="21" t="s">
        <v>1222</v>
      </c>
      <c r="C219" s="21" t="b">
        <f>IF(ISNUMBER(SEARCH("SCIENCE", UPPER(NYC_SAT_Data[[#This Row],[School Name]]))), TRUE(), FALSE())</f>
        <v>0</v>
      </c>
      <c r="D219" s="21" t="b">
        <f>IF(ISNUMBER(SEARCH("MATH", UPPER(NYC_SAT_Data[[#This Row],[School Name]]))), TRUE(), FALSE())</f>
        <v>0</v>
      </c>
      <c r="E219" s="21" t="b">
        <f>IF(ISNUMBER(SEARCH("ART", UPPER(NYC_SAT_Data[[#This Row],[School Name]]))), TRUE(), FALSE())</f>
        <v>0</v>
      </c>
      <c r="F219" s="21" t="b">
        <f>IF(ISNUMBER(SEARCH("ACADEMY", UPPER(NYC_SAT_Data[[#This Row],[School Name]]))), TRUE(), FALSE())</f>
        <v>0</v>
      </c>
      <c r="G219" s="21" t="s">
        <v>822</v>
      </c>
      <c r="H219" s="21" t="s">
        <v>1223</v>
      </c>
      <c r="I219" s="21" t="s">
        <v>1224</v>
      </c>
      <c r="J219" s="21" t="s">
        <v>822</v>
      </c>
      <c r="K219" s="21" t="s">
        <v>51</v>
      </c>
      <c r="L219" s="1">
        <v>11229</v>
      </c>
      <c r="M219" s="1">
        <v>40.609760000000001</v>
      </c>
      <c r="N219" s="1">
        <v>-73.948449999999994</v>
      </c>
      <c r="O219" s="21" t="s">
        <v>1225</v>
      </c>
      <c r="P219" s="22">
        <v>0.34027777777777779</v>
      </c>
      <c r="Q219" s="22">
        <v>0.6166666666666667</v>
      </c>
      <c r="R219" s="36">
        <f xml:space="preserve"> 24* (NYC_SAT_Data[[#This Row],[End Time]] - NYC_SAT_Data[[#This Row],[Start Time]])</f>
        <v>6.6333333333333337</v>
      </c>
      <c r="S21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38min</v>
      </c>
      <c r="T219" s="33">
        <v>3088</v>
      </c>
      <c r="U219" s="31">
        <v>0.443</v>
      </c>
      <c r="V219" s="31">
        <v>0.17399999999999999</v>
      </c>
      <c r="W219" s="31">
        <v>0.16700000000000001</v>
      </c>
      <c r="X219" s="31">
        <v>0.21199999999999999</v>
      </c>
      <c r="Y219" s="31">
        <f>1 - SUM(NYC_SAT_Data[[#This Row],[Percent White]:[Percent Asian]])</f>
        <v>4.0000000000000036E-3</v>
      </c>
      <c r="Z219" s="1">
        <v>492</v>
      </c>
      <c r="AA219" s="1">
        <v>450</v>
      </c>
      <c r="AB219" s="1">
        <v>444</v>
      </c>
      <c r="AC219" s="31">
        <v>0.69</v>
      </c>
      <c r="AD219" s="23">
        <f>NYC_SAT_Data[[#This Row],[Average Score (SAT Math)]] + NYC_SAT_Data[[#This Row],[Average Score (SAT Reading)]]</f>
        <v>942</v>
      </c>
      <c r="AE219" s="24">
        <f>NYC_SAT_Data[[#This Row],[Average Score (SAT Math)]] + NYC_SAT_Data[[#This Row],[Average Score (SAT Reading)]] + NYC_SAT_Data[[#This Row],[Average Score (SAT Writing)]]</f>
        <v>1386</v>
      </c>
      <c r="AF219" s="25">
        <f>_xlfn.PERCENTRANK.INC(Z:Z, NYC_SAT_Data[[#This Row],[Average Score (SAT Math)]])</f>
        <v>0.84199999999999997</v>
      </c>
      <c r="AG219" s="26">
        <f>_xlfn.PERCENTRANK.INC(AA:AA, NYC_SAT_Data[[#This Row],[Average Score (SAT Reading)]])</f>
        <v>0.77500000000000002</v>
      </c>
      <c r="AH219" s="26">
        <f>_xlfn.PERCENTRANK.INC(AD:AD, NYC_SAT_Data[[#This Row],[SAT 1600]])</f>
        <v>0.81200000000000006</v>
      </c>
      <c r="AI219" s="27">
        <f>_xlfn.XLOOKUP(10 * ROUND(NYC_SAT_Data[[#This Row],[Average Score (SAT Math)]] / 10, 0), 'SAT Section Percentiles'!$A:$A, 'SAT Section Percentiles'!$D:$D, 0)</f>
        <v>0.44</v>
      </c>
      <c r="AJ219" s="28">
        <f>_xlfn.XLOOKUP(10 * ROUND(NYC_SAT_Data[[#This Row],[Average Score (SAT Reading)]] / 10, 0), 'SAT Section Percentiles'!$A:$A, 'SAT Section Percentiles'!$B:$B, 0)</f>
        <v>0.31</v>
      </c>
      <c r="AK219" s="29">
        <f>_xlfn.XLOOKUP(10 * ROUND((NYC_SAT_Data[[#This Row],[Average Score (SAT Math)]] + NYC_SAT_Data[[#This Row],[Average Score (SAT Reading)]]) / 10, 0), 'Total SAT Percentiles'!$A:$A, 'Total SAT Percentiles'!$B:$B, 0)</f>
        <v>0.36</v>
      </c>
      <c r="AL219" s="1" t="b">
        <f>IF(RANK(NYC_SAT_Data[[#This Row],[SAT 1600]], AD:AD, 0) &lt;= 50, TRUE, FALSE)</f>
        <v>0</v>
      </c>
      <c r="AM219" s="7" t="b">
        <f>IF(NYC_SAT_Data[[#This Row],[National Sample LOOKUP Total]] &gt; 0.5, TRUE, FALSE)</f>
        <v>0</v>
      </c>
      <c r="AN2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0" spans="1:40" x14ac:dyDescent="0.25">
      <c r="A220" s="21" t="s">
        <v>1434</v>
      </c>
      <c r="B220" s="21" t="s">
        <v>1435</v>
      </c>
      <c r="C220" s="21" t="b">
        <f>IF(ISNUMBER(SEARCH("SCIENCE", UPPER(NYC_SAT_Data[[#This Row],[School Name]]))), TRUE(), FALSE())</f>
        <v>0</v>
      </c>
      <c r="D220" s="21" t="b">
        <f>IF(ISNUMBER(SEARCH("MATH", UPPER(NYC_SAT_Data[[#This Row],[School Name]]))), TRUE(), FALSE())</f>
        <v>0</v>
      </c>
      <c r="E220" s="21" t="b">
        <f>IF(ISNUMBER(SEARCH("ART", UPPER(NYC_SAT_Data[[#This Row],[School Name]]))), TRUE(), FALSE())</f>
        <v>0</v>
      </c>
      <c r="F220" s="21" t="b">
        <f>IF(ISNUMBER(SEARCH("ACADEMY", UPPER(NYC_SAT_Data[[#This Row],[School Name]]))), TRUE(), FALSE())</f>
        <v>0</v>
      </c>
      <c r="G220" s="21" t="s">
        <v>1249</v>
      </c>
      <c r="H220" s="21" t="s">
        <v>1436</v>
      </c>
      <c r="I220" s="21" t="s">
        <v>1437</v>
      </c>
      <c r="J220" s="21" t="s">
        <v>1406</v>
      </c>
      <c r="K220" s="21" t="s">
        <v>51</v>
      </c>
      <c r="L220" s="1">
        <v>11417</v>
      </c>
      <c r="M220" s="1">
        <v>40.679830000000003</v>
      </c>
      <c r="N220" s="1">
        <v>-73.838319999999996</v>
      </c>
      <c r="O220" s="21" t="s">
        <v>1438</v>
      </c>
      <c r="P220" s="22">
        <v>0.33333333333333331</v>
      </c>
      <c r="Q220" s="22">
        <v>0.64583333333333337</v>
      </c>
      <c r="R220" s="36">
        <f xml:space="preserve"> 24* (NYC_SAT_Data[[#This Row],[End Time]] - NYC_SAT_Data[[#This Row],[Start Time]])</f>
        <v>7.5000000000000018</v>
      </c>
      <c r="S22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20" s="33">
        <v>2634</v>
      </c>
      <c r="U220" s="31">
        <v>2.9000000000000001E-2</v>
      </c>
      <c r="V220" s="31">
        <v>0.23899999999999999</v>
      </c>
      <c r="W220" s="31">
        <v>0.379</v>
      </c>
      <c r="X220" s="31">
        <v>0.31</v>
      </c>
      <c r="Y220" s="31">
        <f>1 - SUM(NYC_SAT_Data[[#This Row],[Percent White]:[Percent Asian]])</f>
        <v>4.2999999999999927E-2</v>
      </c>
      <c r="Z220" s="1">
        <v>418</v>
      </c>
      <c r="AA220" s="1">
        <v>401</v>
      </c>
      <c r="AB220" s="1">
        <v>395</v>
      </c>
      <c r="AC220" s="31">
        <v>0.38400000000000001</v>
      </c>
      <c r="AD220" s="23">
        <f>NYC_SAT_Data[[#This Row],[Average Score (SAT Math)]] + NYC_SAT_Data[[#This Row],[Average Score (SAT Reading)]]</f>
        <v>819</v>
      </c>
      <c r="AE220" s="24">
        <f>NYC_SAT_Data[[#This Row],[Average Score (SAT Math)]] + NYC_SAT_Data[[#This Row],[Average Score (SAT Reading)]] + NYC_SAT_Data[[#This Row],[Average Score (SAT Writing)]]</f>
        <v>1214</v>
      </c>
      <c r="AF220" s="25">
        <f>_xlfn.PERCENTRANK.INC(Z:Z, NYC_SAT_Data[[#This Row],[Average Score (SAT Math)]])</f>
        <v>0.52900000000000003</v>
      </c>
      <c r="AG220" s="26">
        <f>_xlfn.PERCENTRANK.INC(AA:AA, NYC_SAT_Data[[#This Row],[Average Score (SAT Reading)]])</f>
        <v>0.379</v>
      </c>
      <c r="AH220" s="26">
        <f>_xlfn.PERCENTRANK.INC(AD:AD, NYC_SAT_Data[[#This Row],[SAT 1600]])</f>
        <v>0.48599999999999999</v>
      </c>
      <c r="AI220" s="27">
        <f>_xlfn.XLOOKUP(10 * ROUND(NYC_SAT_Data[[#This Row],[Average Score (SAT Math)]] / 10, 0), 'SAT Section Percentiles'!$A:$A, 'SAT Section Percentiles'!$D:$D, 0)</f>
        <v>0.2</v>
      </c>
      <c r="AJ220" s="28">
        <f>_xlfn.XLOOKUP(10 * ROUND(NYC_SAT_Data[[#This Row],[Average Score (SAT Reading)]] / 10, 0), 'SAT Section Percentiles'!$A:$A, 'SAT Section Percentiles'!$B:$B, 0)</f>
        <v>0.16</v>
      </c>
      <c r="AK220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220" s="1" t="b">
        <f>IF(RANK(NYC_SAT_Data[[#This Row],[SAT 1600]], AD:AD, 0) &lt;= 50, TRUE, FALSE)</f>
        <v>0</v>
      </c>
      <c r="AM220" s="7" t="b">
        <f>IF(NYC_SAT_Data[[#This Row],[National Sample LOOKUP Total]] &gt; 0.5, TRUE, FALSE)</f>
        <v>0</v>
      </c>
      <c r="AN2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1" spans="1:40" x14ac:dyDescent="0.25">
      <c r="A221" s="21" t="s">
        <v>1340</v>
      </c>
      <c r="B221" s="21" t="s">
        <v>1341</v>
      </c>
      <c r="C221" s="21" t="b">
        <f>IF(ISNUMBER(SEARCH("SCIENCE", UPPER(NYC_SAT_Data[[#This Row],[School Name]]))), TRUE(), FALSE())</f>
        <v>0</v>
      </c>
      <c r="D221" s="21" t="b">
        <f>IF(ISNUMBER(SEARCH("MATH", UPPER(NYC_SAT_Data[[#This Row],[School Name]]))), TRUE(), FALSE())</f>
        <v>0</v>
      </c>
      <c r="E221" s="21" t="b">
        <f>IF(ISNUMBER(SEARCH("ART", UPPER(NYC_SAT_Data[[#This Row],[School Name]]))), TRUE(), FALSE())</f>
        <v>0</v>
      </c>
      <c r="F221" s="21" t="b">
        <f>IF(ISNUMBER(SEARCH("ACADEMY", UPPER(NYC_SAT_Data[[#This Row],[School Name]]))), TRUE(), FALSE())</f>
        <v>0</v>
      </c>
      <c r="G221" s="21" t="s">
        <v>1249</v>
      </c>
      <c r="H221" s="21" t="s">
        <v>1342</v>
      </c>
      <c r="I221" s="21" t="s">
        <v>1343</v>
      </c>
      <c r="J221" s="21" t="s">
        <v>1318</v>
      </c>
      <c r="K221" s="21" t="s">
        <v>51</v>
      </c>
      <c r="L221" s="1">
        <v>11367</v>
      </c>
      <c r="M221" s="1">
        <v>40.738700000000001</v>
      </c>
      <c r="N221" s="1">
        <v>-73.824789999999993</v>
      </c>
      <c r="O221" s="21" t="s">
        <v>1344</v>
      </c>
      <c r="P221" s="22">
        <v>0.38055555555555554</v>
      </c>
      <c r="Q221" s="22">
        <v>0.65763888888888888</v>
      </c>
      <c r="R221" s="36">
        <f xml:space="preserve"> 24* (NYC_SAT_Data[[#This Row],[End Time]] - NYC_SAT_Data[[#This Row],[Start Time]])</f>
        <v>6.65</v>
      </c>
      <c r="S22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39min</v>
      </c>
      <c r="T221" s="33">
        <v>3667</v>
      </c>
      <c r="U221" s="31">
        <v>4.4999999999999998E-2</v>
      </c>
      <c r="V221" s="31">
        <v>0.184</v>
      </c>
      <c r="W221" s="31">
        <v>0.46</v>
      </c>
      <c r="X221" s="31">
        <v>0.29399999999999998</v>
      </c>
      <c r="Y221" s="31">
        <f>1 - SUM(NYC_SAT_Data[[#This Row],[Percent White]:[Percent Asian]])</f>
        <v>1.6999999999999904E-2</v>
      </c>
      <c r="Z221" s="1">
        <v>467</v>
      </c>
      <c r="AA221" s="1">
        <v>422</v>
      </c>
      <c r="AB221" s="1">
        <v>425</v>
      </c>
      <c r="AC221" s="31">
        <v>0.621</v>
      </c>
      <c r="AD221" s="23">
        <f>NYC_SAT_Data[[#This Row],[Average Score (SAT Math)]] + NYC_SAT_Data[[#This Row],[Average Score (SAT Reading)]]</f>
        <v>889</v>
      </c>
      <c r="AE221" s="24">
        <f>NYC_SAT_Data[[#This Row],[Average Score (SAT Math)]] + NYC_SAT_Data[[#This Row],[Average Score (SAT Reading)]] + NYC_SAT_Data[[#This Row],[Average Score (SAT Writing)]]</f>
        <v>1314</v>
      </c>
      <c r="AF221" s="25">
        <f>_xlfn.PERCENTRANK.INC(Z:Z, NYC_SAT_Data[[#This Row],[Average Score (SAT Math)]])</f>
        <v>0.77200000000000002</v>
      </c>
      <c r="AG221" s="26">
        <f>_xlfn.PERCENTRANK.INC(AA:AA, NYC_SAT_Data[[#This Row],[Average Score (SAT Reading)]])</f>
        <v>0.58799999999999997</v>
      </c>
      <c r="AH221" s="26">
        <f>_xlfn.PERCENTRANK.INC(AD:AD, NYC_SAT_Data[[#This Row],[SAT 1600]])</f>
        <v>0.72899999999999998</v>
      </c>
      <c r="AI221" s="27">
        <f>_xlfn.XLOOKUP(10 * ROUND(NYC_SAT_Data[[#This Row],[Average Score (SAT Math)]] / 10, 0), 'SAT Section Percentiles'!$A:$A, 'SAT Section Percentiles'!$D:$D, 0)</f>
        <v>0.36</v>
      </c>
      <c r="AJ221" s="28">
        <f>_xlfn.XLOOKUP(10 * ROUND(NYC_SAT_Data[[#This Row],[Average Score (SAT Reading)]] / 10, 0), 'SAT Section Percentiles'!$A:$A, 'SAT Section Percentiles'!$B:$B, 0)</f>
        <v>0.22</v>
      </c>
      <c r="AK221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221" s="1" t="b">
        <f>IF(RANK(NYC_SAT_Data[[#This Row],[SAT 1600]], AD:AD, 0) &lt;= 50, TRUE, FALSE)</f>
        <v>0</v>
      </c>
      <c r="AM221" s="7" t="b">
        <f>IF(NYC_SAT_Data[[#This Row],[National Sample LOOKUP Total]] &gt; 0.5, TRUE, FALSE)</f>
        <v>0</v>
      </c>
      <c r="AN2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2" spans="1:40" x14ac:dyDescent="0.25">
      <c r="A222" s="21" t="s">
        <v>1195</v>
      </c>
      <c r="B222" s="21" t="s">
        <v>1196</v>
      </c>
      <c r="C222" s="21" t="b">
        <f>IF(ISNUMBER(SEARCH("SCIENCE", UPPER(NYC_SAT_Data[[#This Row],[School Name]]))), TRUE(), FALSE())</f>
        <v>0</v>
      </c>
      <c r="D222" s="21" t="b">
        <f>IF(ISNUMBER(SEARCH("MATH", UPPER(NYC_SAT_Data[[#This Row],[School Name]]))), TRUE(), FALSE())</f>
        <v>0</v>
      </c>
      <c r="E222" s="21" t="b">
        <f>IF(ISNUMBER(SEARCH("ART", UPPER(NYC_SAT_Data[[#This Row],[School Name]]))), TRUE(), FALSE())</f>
        <v>0</v>
      </c>
      <c r="F222" s="21" t="b">
        <f>IF(ISNUMBER(SEARCH("ACADEMY", UPPER(NYC_SAT_Data[[#This Row],[School Name]]))), TRUE(), FALSE())</f>
        <v>0</v>
      </c>
      <c r="G222" s="21" t="s">
        <v>822</v>
      </c>
      <c r="H222" s="21" t="s">
        <v>1197</v>
      </c>
      <c r="I222" s="21" t="s">
        <v>1198</v>
      </c>
      <c r="J222" s="21" t="s">
        <v>822</v>
      </c>
      <c r="K222" s="21" t="s">
        <v>51</v>
      </c>
      <c r="L222" s="1">
        <v>11223</v>
      </c>
      <c r="M222" s="1">
        <v>40.589239999999997</v>
      </c>
      <c r="N222" s="1">
        <v>-73.981750000000005</v>
      </c>
      <c r="O222" s="21" t="s">
        <v>1199</v>
      </c>
      <c r="P222" s="22">
        <v>0.34236111111111112</v>
      </c>
      <c r="Q222" s="22">
        <v>0.62847222222222221</v>
      </c>
      <c r="R222" s="36">
        <f xml:space="preserve"> 24* (NYC_SAT_Data[[#This Row],[End Time]] - NYC_SAT_Data[[#This Row],[Start Time]])</f>
        <v>6.8666666666666663</v>
      </c>
      <c r="S22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52min</v>
      </c>
      <c r="T222" s="33">
        <v>2006</v>
      </c>
      <c r="U222" s="31">
        <v>0.13700000000000001</v>
      </c>
      <c r="V222" s="31">
        <v>0.28599999999999998</v>
      </c>
      <c r="W222" s="31">
        <v>0.20699999999999999</v>
      </c>
      <c r="X222" s="31">
        <v>0.35799999999999998</v>
      </c>
      <c r="Y222" s="31">
        <f>1 - SUM(NYC_SAT_Data[[#This Row],[Percent White]:[Percent Asian]])</f>
        <v>1.2000000000000011E-2</v>
      </c>
      <c r="Z222" s="1">
        <v>512</v>
      </c>
      <c r="AA222" s="1">
        <v>418</v>
      </c>
      <c r="AB222" s="1">
        <v>396</v>
      </c>
      <c r="AC222" s="31">
        <v>0.627</v>
      </c>
      <c r="AD222" s="23">
        <f>NYC_SAT_Data[[#This Row],[Average Score (SAT Math)]] + NYC_SAT_Data[[#This Row],[Average Score (SAT Reading)]]</f>
        <v>930</v>
      </c>
      <c r="AE222" s="24">
        <f>NYC_SAT_Data[[#This Row],[Average Score (SAT Math)]] + NYC_SAT_Data[[#This Row],[Average Score (SAT Reading)]] + NYC_SAT_Data[[#This Row],[Average Score (SAT Writing)]]</f>
        <v>1326</v>
      </c>
      <c r="AF222" s="25">
        <f>_xlfn.PERCENTRANK.INC(Z:Z, NYC_SAT_Data[[#This Row],[Average Score (SAT Math)]])</f>
        <v>0.88500000000000001</v>
      </c>
      <c r="AG222" s="26">
        <f>_xlfn.PERCENTRANK.INC(AA:AA, NYC_SAT_Data[[#This Row],[Average Score (SAT Reading)]])</f>
        <v>0.54500000000000004</v>
      </c>
      <c r="AH222" s="26">
        <f>_xlfn.PERCENTRANK.INC(AD:AD, NYC_SAT_Data[[#This Row],[SAT 1600]])</f>
        <v>0.80200000000000005</v>
      </c>
      <c r="AI222" s="27">
        <f>_xlfn.XLOOKUP(10 * ROUND(NYC_SAT_Data[[#This Row],[Average Score (SAT Math)]] / 10, 0), 'SAT Section Percentiles'!$A:$A, 'SAT Section Percentiles'!$D:$D, 0)</f>
        <v>0.52</v>
      </c>
      <c r="AJ222" s="28">
        <f>_xlfn.XLOOKUP(10 * ROUND(NYC_SAT_Data[[#This Row],[Average Score (SAT Reading)]] / 10, 0), 'SAT Section Percentiles'!$A:$A, 'SAT Section Percentiles'!$B:$B, 0)</f>
        <v>0.22</v>
      </c>
      <c r="AK222" s="29">
        <f>_xlfn.XLOOKUP(10 * ROUND((NYC_SAT_Data[[#This Row],[Average Score (SAT Math)]] + NYC_SAT_Data[[#This Row],[Average Score (SAT Reading)]]) / 10, 0), 'Total SAT Percentiles'!$A:$A, 'Total SAT Percentiles'!$B:$B, 0)</f>
        <v>0.35</v>
      </c>
      <c r="AL222" s="1" t="b">
        <f>IF(RANK(NYC_SAT_Data[[#This Row],[SAT 1600]], AD:AD, 0) &lt;= 50, TRUE, FALSE)</f>
        <v>0</v>
      </c>
      <c r="AM222" s="7" t="b">
        <f>IF(NYC_SAT_Data[[#This Row],[National Sample LOOKUP Total]] &gt; 0.5, TRUE, FALSE)</f>
        <v>0</v>
      </c>
      <c r="AN2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3" spans="1:40" x14ac:dyDescent="0.25">
      <c r="A223" s="21" t="s">
        <v>878</v>
      </c>
      <c r="B223" s="21" t="s">
        <v>879</v>
      </c>
      <c r="C223" s="21" t="b">
        <f>IF(ISNUMBER(SEARCH("SCIENCE", UPPER(NYC_SAT_Data[[#This Row],[School Name]]))), TRUE(), FALSE())</f>
        <v>0</v>
      </c>
      <c r="D223" s="21" t="b">
        <f>IF(ISNUMBER(SEARCH("MATH", UPPER(NYC_SAT_Data[[#This Row],[School Name]]))), TRUE(), FALSE())</f>
        <v>0</v>
      </c>
      <c r="E223" s="21" t="b">
        <f>IF(ISNUMBER(SEARCH("ART", UPPER(NYC_SAT_Data[[#This Row],[School Name]]))), TRUE(), FALSE())</f>
        <v>0</v>
      </c>
      <c r="F223" s="21" t="b">
        <f>IF(ISNUMBER(SEARCH("ACADEMY", UPPER(NYC_SAT_Data[[#This Row],[School Name]]))), TRUE(), FALSE())</f>
        <v>0</v>
      </c>
      <c r="G223" s="21" t="s">
        <v>822</v>
      </c>
      <c r="H223" s="21" t="s">
        <v>880</v>
      </c>
      <c r="I223" s="21" t="s">
        <v>881</v>
      </c>
      <c r="J223" s="21" t="s">
        <v>822</v>
      </c>
      <c r="K223" s="21" t="s">
        <v>51</v>
      </c>
      <c r="L223" s="1">
        <v>11206</v>
      </c>
      <c r="M223" s="1">
        <v>40.703580000000002</v>
      </c>
      <c r="N223" s="1">
        <v>-73.953239999999994</v>
      </c>
      <c r="O223" s="21" t="s">
        <v>882</v>
      </c>
      <c r="P223" s="22">
        <v>0.33333333333333331</v>
      </c>
      <c r="Q223" s="22">
        <v>0.59375</v>
      </c>
      <c r="R223" s="36">
        <f xml:space="preserve"> 24* (NYC_SAT_Data[[#This Row],[End Time]] - NYC_SAT_Data[[#This Row],[Start Time]])</f>
        <v>6.25</v>
      </c>
      <c r="S22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23" s="33">
        <v>692</v>
      </c>
      <c r="U223" s="31">
        <v>2.5000000000000001E-2</v>
      </c>
      <c r="V223" s="31">
        <v>0.13600000000000001</v>
      </c>
      <c r="W223" s="31">
        <v>0.82699999999999996</v>
      </c>
      <c r="X223" s="31">
        <v>3.0000000000000001E-3</v>
      </c>
      <c r="Y223" s="31">
        <f>1 - SUM(NYC_SAT_Data[[#This Row],[Percent White]:[Percent Asian]])</f>
        <v>9.000000000000008E-3</v>
      </c>
      <c r="Z223" s="1">
        <v>366</v>
      </c>
      <c r="AA223" s="1">
        <v>356</v>
      </c>
      <c r="AB223" s="1">
        <v>353</v>
      </c>
      <c r="AC223" s="31">
        <v>0.56299999999999994</v>
      </c>
      <c r="AD223" s="23">
        <f>NYC_SAT_Data[[#This Row],[Average Score (SAT Math)]] + NYC_SAT_Data[[#This Row],[Average Score (SAT Reading)]]</f>
        <v>722</v>
      </c>
      <c r="AE223" s="24">
        <f>NYC_SAT_Data[[#This Row],[Average Score (SAT Math)]] + NYC_SAT_Data[[#This Row],[Average Score (SAT Reading)]] + NYC_SAT_Data[[#This Row],[Average Score (SAT Writing)]]</f>
        <v>1075</v>
      </c>
      <c r="AF223" s="25">
        <f>_xlfn.PERCENTRANK.INC(Z:Z, NYC_SAT_Data[[#This Row],[Average Score (SAT Math)]])</f>
        <v>0.08</v>
      </c>
      <c r="AG223" s="26">
        <f>_xlfn.PERCENTRANK.INC(AA:AA, NYC_SAT_Data[[#This Row],[Average Score (SAT Reading)]])</f>
        <v>5.8000000000000003E-2</v>
      </c>
      <c r="AH223" s="26">
        <f>_xlfn.PERCENTRANK.INC(AD:AD, NYC_SAT_Data[[#This Row],[SAT 1600]])</f>
        <v>4.4999999999999998E-2</v>
      </c>
      <c r="AI223" s="27">
        <f>_xlfn.XLOOKUP(10 * ROUND(NYC_SAT_Data[[#This Row],[Average Score (SAT Math)]] / 10, 0), 'SAT Section Percentiles'!$A:$A, 'SAT Section Percentiles'!$D:$D, 0)</f>
        <v>0.09</v>
      </c>
      <c r="AJ223" s="28">
        <f>_xlfn.XLOOKUP(10 * ROUND(NYC_SAT_Data[[#This Row],[Average Score (SAT Reading)]] / 10, 0), 'SAT Section Percentiles'!$A:$A, 'SAT Section Percentiles'!$B:$B, 0)</f>
        <v>7.0000000000000007E-2</v>
      </c>
      <c r="AK223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223" s="1" t="b">
        <f>IF(RANK(NYC_SAT_Data[[#This Row],[SAT 1600]], AD:AD, 0) &lt;= 50, TRUE, FALSE)</f>
        <v>0</v>
      </c>
      <c r="AM223" s="7" t="b">
        <f>IF(NYC_SAT_Data[[#This Row],[National Sample LOOKUP Total]] &gt; 0.5, TRUE, FALSE)</f>
        <v>0</v>
      </c>
      <c r="AN2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4" spans="1:40" x14ac:dyDescent="0.25">
      <c r="A224" s="21" t="s">
        <v>1187</v>
      </c>
      <c r="B224" s="21" t="s">
        <v>1188</v>
      </c>
      <c r="C224" s="21" t="b">
        <f>IF(ISNUMBER(SEARCH("SCIENCE", UPPER(NYC_SAT_Data[[#This Row],[School Name]]))), TRUE(), FALSE())</f>
        <v>0</v>
      </c>
      <c r="D224" s="21" t="b">
        <f>IF(ISNUMBER(SEARCH("MATH", UPPER(NYC_SAT_Data[[#This Row],[School Name]]))), TRUE(), FALSE())</f>
        <v>0</v>
      </c>
      <c r="E224" s="21" t="b">
        <f>IF(ISNUMBER(SEARCH("ART", UPPER(NYC_SAT_Data[[#This Row],[School Name]]))), TRUE(), FALSE())</f>
        <v>0</v>
      </c>
      <c r="F224" s="21" t="b">
        <f>IF(ISNUMBER(SEARCH("ACADEMY", UPPER(NYC_SAT_Data[[#This Row],[School Name]]))), TRUE(), FALSE())</f>
        <v>0</v>
      </c>
      <c r="G224" s="21" t="s">
        <v>822</v>
      </c>
      <c r="H224" s="21" t="s">
        <v>1171</v>
      </c>
      <c r="I224" s="21" t="s">
        <v>1172</v>
      </c>
      <c r="J224" s="21" t="s">
        <v>822</v>
      </c>
      <c r="K224" s="21" t="s">
        <v>51</v>
      </c>
      <c r="L224" s="1">
        <v>11214</v>
      </c>
      <c r="M224" s="1">
        <v>40.593589999999999</v>
      </c>
      <c r="N224" s="1">
        <v>-73.984729999999999</v>
      </c>
      <c r="O224" s="21" t="s">
        <v>1189</v>
      </c>
      <c r="P224" s="22">
        <v>0.33333333333333331</v>
      </c>
      <c r="Q224" s="22">
        <v>0.59722222222222221</v>
      </c>
      <c r="R224" s="36">
        <f xml:space="preserve"> 24* (NYC_SAT_Data[[#This Row],[End Time]] - NYC_SAT_Data[[#This Row],[Start Time]])</f>
        <v>6.3333333333333339</v>
      </c>
      <c r="S22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24" s="33">
        <v>564</v>
      </c>
      <c r="U224" s="31">
        <v>0.42499999999999999</v>
      </c>
      <c r="V224" s="31">
        <v>0.25700000000000001</v>
      </c>
      <c r="W224" s="31">
        <v>0.24299999999999999</v>
      </c>
      <c r="X224" s="31">
        <v>6.6000000000000003E-2</v>
      </c>
      <c r="Y224" s="31">
        <f>1 - SUM(NYC_SAT_Data[[#This Row],[Percent White]:[Percent Asian]])</f>
        <v>9.000000000000119E-3</v>
      </c>
      <c r="Z224" s="1">
        <v>474</v>
      </c>
      <c r="AA224" s="1">
        <v>462</v>
      </c>
      <c r="AB224" s="1">
        <v>449</v>
      </c>
      <c r="AC224" s="31">
        <v>0.65800000000000003</v>
      </c>
      <c r="AD224" s="23">
        <f>NYC_SAT_Data[[#This Row],[Average Score (SAT Math)]] + NYC_SAT_Data[[#This Row],[Average Score (SAT Reading)]]</f>
        <v>936</v>
      </c>
      <c r="AE224" s="24">
        <f>NYC_SAT_Data[[#This Row],[Average Score (SAT Math)]] + NYC_SAT_Data[[#This Row],[Average Score (SAT Reading)]] + NYC_SAT_Data[[#This Row],[Average Score (SAT Writing)]]</f>
        <v>1385</v>
      </c>
      <c r="AF224" s="25">
        <f>_xlfn.PERCENTRANK.INC(Z:Z, NYC_SAT_Data[[#This Row],[Average Score (SAT Math)]])</f>
        <v>0.78800000000000003</v>
      </c>
      <c r="AG224" s="26">
        <f>_xlfn.PERCENTRANK.INC(AA:AA, NYC_SAT_Data[[#This Row],[Average Score (SAT Reading)]])</f>
        <v>0.82799999999999996</v>
      </c>
      <c r="AH224" s="26">
        <f>_xlfn.PERCENTRANK.INC(AD:AD, NYC_SAT_Data[[#This Row],[SAT 1600]])</f>
        <v>0.80700000000000005</v>
      </c>
      <c r="AI224" s="27">
        <f>_xlfn.XLOOKUP(10 * ROUND(NYC_SAT_Data[[#This Row],[Average Score (SAT Math)]] / 10, 0), 'SAT Section Percentiles'!$A:$A, 'SAT Section Percentiles'!$D:$D, 0)</f>
        <v>0.36</v>
      </c>
      <c r="AJ224" s="28">
        <f>_xlfn.XLOOKUP(10 * ROUND(NYC_SAT_Data[[#This Row],[Average Score (SAT Reading)]] / 10, 0), 'SAT Section Percentiles'!$A:$A, 'SAT Section Percentiles'!$B:$B, 0)</f>
        <v>0.34</v>
      </c>
      <c r="AK224" s="29">
        <f>_xlfn.XLOOKUP(10 * ROUND((NYC_SAT_Data[[#This Row],[Average Score (SAT Math)]] + NYC_SAT_Data[[#This Row],[Average Score (SAT Reading)]]) / 10, 0), 'Total SAT Percentiles'!$A:$A, 'Total SAT Percentiles'!$B:$B, 0)</f>
        <v>0.36</v>
      </c>
      <c r="AL224" s="1" t="b">
        <f>IF(RANK(NYC_SAT_Data[[#This Row],[SAT 1600]], AD:AD, 0) &lt;= 50, TRUE, FALSE)</f>
        <v>0</v>
      </c>
      <c r="AM224" s="7" t="b">
        <f>IF(NYC_SAT_Data[[#This Row],[National Sample LOOKUP Total]] &gt; 0.5, TRUE, FALSE)</f>
        <v>0</v>
      </c>
      <c r="AN2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5" spans="1:40" x14ac:dyDescent="0.25">
      <c r="A225" s="21" t="s">
        <v>632</v>
      </c>
      <c r="B225" s="21" t="s">
        <v>633</v>
      </c>
      <c r="C225" s="21" t="b">
        <f>IF(ISNUMBER(SEARCH("SCIENCE", UPPER(NYC_SAT_Data[[#This Row],[School Name]]))), TRUE(), FALSE())</f>
        <v>0</v>
      </c>
      <c r="D225" s="21" t="b">
        <f>IF(ISNUMBER(SEARCH("MATH", UPPER(NYC_SAT_Data[[#This Row],[School Name]]))), TRUE(), FALSE())</f>
        <v>0</v>
      </c>
      <c r="E225" s="21" t="b">
        <f>IF(ISNUMBER(SEARCH("ART", UPPER(NYC_SAT_Data[[#This Row],[School Name]]))), TRUE(), FALSE())</f>
        <v>0</v>
      </c>
      <c r="F225" s="21" t="b">
        <f>IF(ISNUMBER(SEARCH("ACADEMY", UPPER(NYC_SAT_Data[[#This Row],[School Name]]))), TRUE(), FALSE())</f>
        <v>0</v>
      </c>
      <c r="G225" s="21" t="s">
        <v>431</v>
      </c>
      <c r="H225" s="21" t="s">
        <v>634</v>
      </c>
      <c r="I225" s="21" t="s">
        <v>635</v>
      </c>
      <c r="J225" s="21" t="s">
        <v>431</v>
      </c>
      <c r="K225" s="21" t="s">
        <v>51</v>
      </c>
      <c r="L225" s="1">
        <v>10468</v>
      </c>
      <c r="M225" s="1">
        <v>40.870379999999997</v>
      </c>
      <c r="N225" s="1">
        <v>-73.898160000000004</v>
      </c>
      <c r="O225" s="21" t="s">
        <v>636</v>
      </c>
      <c r="P225" s="22">
        <v>0.32291666666666669</v>
      </c>
      <c r="Q225" s="22">
        <v>0.61458333333333337</v>
      </c>
      <c r="R225" s="36">
        <f xml:space="preserve"> 24* (NYC_SAT_Data[[#This Row],[End Time]] - NYC_SAT_Data[[#This Row],[Start Time]])</f>
        <v>7</v>
      </c>
      <c r="S22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25" s="33">
        <v>461</v>
      </c>
      <c r="U225" s="31">
        <v>0.02</v>
      </c>
      <c r="V225" s="31">
        <v>5.1999999999999998E-2</v>
      </c>
      <c r="W225" s="31">
        <v>0.85899999999999999</v>
      </c>
      <c r="X225" s="31">
        <v>6.5000000000000002E-2</v>
      </c>
      <c r="Y225" s="31">
        <f>1 - SUM(NYC_SAT_Data[[#This Row],[Percent White]:[Percent Asian]])</f>
        <v>4.0000000000000036E-3</v>
      </c>
      <c r="Z225" s="1">
        <v>366</v>
      </c>
      <c r="AA225" s="1">
        <v>311</v>
      </c>
      <c r="AB225" s="1">
        <v>310</v>
      </c>
      <c r="AC225" s="31">
        <v>0.50700000000000001</v>
      </c>
      <c r="AD225" s="23">
        <f>NYC_SAT_Data[[#This Row],[Average Score (SAT Math)]] + NYC_SAT_Data[[#This Row],[Average Score (SAT Reading)]]</f>
        <v>677</v>
      </c>
      <c r="AE225" s="24">
        <f>NYC_SAT_Data[[#This Row],[Average Score (SAT Math)]] + NYC_SAT_Data[[#This Row],[Average Score (SAT Reading)]] + NYC_SAT_Data[[#This Row],[Average Score (SAT Writing)]]</f>
        <v>987</v>
      </c>
      <c r="AF225" s="25">
        <f>_xlfn.PERCENTRANK.INC(Z:Z, NYC_SAT_Data[[#This Row],[Average Score (SAT Math)]])</f>
        <v>0.08</v>
      </c>
      <c r="AG225" s="26">
        <f>_xlfn.PERCENTRANK.INC(AA:AA, NYC_SAT_Data[[#This Row],[Average Score (SAT Reading)]])</f>
        <v>2E-3</v>
      </c>
      <c r="AH225" s="26">
        <f>_xlfn.PERCENTRANK.INC(AD:AD, NYC_SAT_Data[[#This Row],[SAT 1600]])</f>
        <v>1.2999999999999999E-2</v>
      </c>
      <c r="AI225" s="27">
        <f>_xlfn.XLOOKUP(10 * ROUND(NYC_SAT_Data[[#This Row],[Average Score (SAT Math)]] / 10, 0), 'SAT Section Percentiles'!$A:$A, 'SAT Section Percentiles'!$D:$D, 0)</f>
        <v>0.09</v>
      </c>
      <c r="AJ225" s="28">
        <f>_xlfn.XLOOKUP(10 * ROUND(NYC_SAT_Data[[#This Row],[Average Score (SAT Reading)]] / 10, 0), 'SAT Section Percentiles'!$A:$A, 'SAT Section Percentiles'!$B:$B, 0)</f>
        <v>0.01</v>
      </c>
      <c r="AK225" s="29">
        <f>_xlfn.XLOOKUP(10 * ROUND((NYC_SAT_Data[[#This Row],[Average Score (SAT Math)]] + NYC_SAT_Data[[#This Row],[Average Score (SAT Reading)]]) / 10, 0), 'Total SAT Percentiles'!$A:$A, 'Total SAT Percentiles'!$B:$B, 0)</f>
        <v>0.02</v>
      </c>
      <c r="AL225" s="1" t="b">
        <f>IF(RANK(NYC_SAT_Data[[#This Row],[SAT 1600]], AD:AD, 0) &lt;= 50, TRUE, FALSE)</f>
        <v>0</v>
      </c>
      <c r="AM225" s="7" t="b">
        <f>IF(NYC_SAT_Data[[#This Row],[National Sample LOOKUP Total]] &gt; 0.5, TRUE, FALSE)</f>
        <v>0</v>
      </c>
      <c r="AN2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6" spans="1:40" x14ac:dyDescent="0.25">
      <c r="A226" s="21" t="s">
        <v>650</v>
      </c>
      <c r="B226" s="21" t="s">
        <v>651</v>
      </c>
      <c r="C226" s="21" t="b">
        <f>IF(ISNUMBER(SEARCH("SCIENCE", UPPER(NYC_SAT_Data[[#This Row],[School Name]]))), TRUE(), FALSE())</f>
        <v>0</v>
      </c>
      <c r="D226" s="21" t="b">
        <f>IF(ISNUMBER(SEARCH("MATH", UPPER(NYC_SAT_Data[[#This Row],[School Name]]))), TRUE(), FALSE())</f>
        <v>0</v>
      </c>
      <c r="E226" s="21" t="b">
        <f>IF(ISNUMBER(SEARCH("ART", UPPER(NYC_SAT_Data[[#This Row],[School Name]]))), TRUE(), FALSE())</f>
        <v>0</v>
      </c>
      <c r="F226" s="21" t="b">
        <f>IF(ISNUMBER(SEARCH("ACADEMY", UPPER(NYC_SAT_Data[[#This Row],[School Name]]))), TRUE(), FALSE())</f>
        <v>1</v>
      </c>
      <c r="G226" s="21" t="s">
        <v>431</v>
      </c>
      <c r="H226" s="21" t="s">
        <v>629</v>
      </c>
      <c r="I226" s="21" t="s">
        <v>630</v>
      </c>
      <c r="J226" s="21" t="s">
        <v>431</v>
      </c>
      <c r="K226" s="21" t="s">
        <v>51</v>
      </c>
      <c r="L226" s="1">
        <v>10458</v>
      </c>
      <c r="M226" s="1">
        <v>40.860010000000003</v>
      </c>
      <c r="N226" s="1">
        <v>-73.888229999999993</v>
      </c>
      <c r="O226" s="21" t="s">
        <v>652</v>
      </c>
      <c r="P226" s="22">
        <v>0.3125</v>
      </c>
      <c r="Q226" s="22">
        <v>0.66666666666666663</v>
      </c>
      <c r="R226" s="36">
        <f xml:space="preserve"> 24* (NYC_SAT_Data[[#This Row],[End Time]] - NYC_SAT_Data[[#This Row],[Start Time]])</f>
        <v>8.5</v>
      </c>
      <c r="S22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226" s="33">
        <v>487</v>
      </c>
      <c r="U226" s="31">
        <v>2.1000000000000001E-2</v>
      </c>
      <c r="V226" s="31">
        <v>0.32200000000000001</v>
      </c>
      <c r="W226" s="31">
        <v>0.61399999999999999</v>
      </c>
      <c r="X226" s="31">
        <v>2.5000000000000001E-2</v>
      </c>
      <c r="Y226" s="31">
        <f>1 - SUM(NYC_SAT_Data[[#This Row],[Percent White]:[Percent Asian]])</f>
        <v>1.7999999999999905E-2</v>
      </c>
      <c r="Z226" s="1">
        <v>408</v>
      </c>
      <c r="AA226" s="1">
        <v>417</v>
      </c>
      <c r="AB226" s="1">
        <v>404</v>
      </c>
      <c r="AC226" s="31">
        <v>0.66700000000000004</v>
      </c>
      <c r="AD226" s="23">
        <f>NYC_SAT_Data[[#This Row],[Average Score (SAT Math)]] + NYC_SAT_Data[[#This Row],[Average Score (SAT Reading)]]</f>
        <v>825</v>
      </c>
      <c r="AE226" s="24">
        <f>NYC_SAT_Data[[#This Row],[Average Score (SAT Math)]] + NYC_SAT_Data[[#This Row],[Average Score (SAT Reading)]] + NYC_SAT_Data[[#This Row],[Average Score (SAT Writing)]]</f>
        <v>1229</v>
      </c>
      <c r="AF226" s="25">
        <f>_xlfn.PERCENTRANK.INC(Z:Z, NYC_SAT_Data[[#This Row],[Average Score (SAT Math)]])</f>
        <v>0.46200000000000002</v>
      </c>
      <c r="AG226" s="26">
        <f>_xlfn.PERCENTRANK.INC(AA:AA, NYC_SAT_Data[[#This Row],[Average Score (SAT Reading)]])</f>
        <v>0.53200000000000003</v>
      </c>
      <c r="AH226" s="26">
        <f>_xlfn.PERCENTRANK.INC(AD:AD, NYC_SAT_Data[[#This Row],[SAT 1600]])</f>
        <v>0.505</v>
      </c>
      <c r="AI226" s="27">
        <f>_xlfn.XLOOKUP(10 * ROUND(NYC_SAT_Data[[#This Row],[Average Score (SAT Math)]] / 10, 0), 'SAT Section Percentiles'!$A:$A, 'SAT Section Percentiles'!$D:$D, 0)</f>
        <v>0.17</v>
      </c>
      <c r="AJ226" s="28">
        <f>_xlfn.XLOOKUP(10 * ROUND(NYC_SAT_Data[[#This Row],[Average Score (SAT Reading)]] / 10, 0), 'SAT Section Percentiles'!$A:$A, 'SAT Section Percentiles'!$B:$B, 0)</f>
        <v>0.22</v>
      </c>
      <c r="AK226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226" s="1" t="b">
        <f>IF(RANK(NYC_SAT_Data[[#This Row],[SAT 1600]], AD:AD, 0) &lt;= 50, TRUE, FALSE)</f>
        <v>0</v>
      </c>
      <c r="AM226" s="7" t="b">
        <f>IF(NYC_SAT_Data[[#This Row],[National Sample LOOKUP Total]] &gt; 0.5, TRUE, FALSE)</f>
        <v>0</v>
      </c>
      <c r="AN2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27" spans="1:40" x14ac:dyDescent="0.25">
      <c r="A227" s="21" t="s">
        <v>1063</v>
      </c>
      <c r="B227" s="21" t="s">
        <v>1064</v>
      </c>
      <c r="C227" s="21" t="b">
        <f>IF(ISNUMBER(SEARCH("SCIENCE", UPPER(NYC_SAT_Data[[#This Row],[School Name]]))), TRUE(), FALSE())</f>
        <v>0</v>
      </c>
      <c r="D227" s="21" t="b">
        <f>IF(ISNUMBER(SEARCH("MATH", UPPER(NYC_SAT_Data[[#This Row],[School Name]]))), TRUE(), FALSE())</f>
        <v>0</v>
      </c>
      <c r="E227" s="21" t="b">
        <f>IF(ISNUMBER(SEARCH("ART", UPPER(NYC_SAT_Data[[#This Row],[School Name]]))), TRUE(), FALSE())</f>
        <v>0</v>
      </c>
      <c r="F227" s="21" t="b">
        <f>IF(ISNUMBER(SEARCH("ACADEMY", UPPER(NYC_SAT_Data[[#This Row],[School Name]]))), TRUE(), FALSE())</f>
        <v>0</v>
      </c>
      <c r="G227" s="21" t="s">
        <v>822</v>
      </c>
      <c r="H227" s="21" t="s">
        <v>1052</v>
      </c>
      <c r="I227" s="21" t="s">
        <v>1053</v>
      </c>
      <c r="J227" s="21" t="s">
        <v>822</v>
      </c>
      <c r="K227" s="21" t="s">
        <v>51</v>
      </c>
      <c r="L227" s="1">
        <v>11203</v>
      </c>
      <c r="M227" s="1">
        <v>40.64866</v>
      </c>
      <c r="N227" s="1">
        <v>-73.921899999999994</v>
      </c>
      <c r="O227" s="21" t="s">
        <v>1065</v>
      </c>
      <c r="P227" s="22">
        <v>0.35416666666666669</v>
      </c>
      <c r="Q227" s="22">
        <v>0.64583333333333337</v>
      </c>
      <c r="R227" s="36">
        <f xml:space="preserve"> 24* (NYC_SAT_Data[[#This Row],[End Time]] - NYC_SAT_Data[[#This Row],[Start Time]])</f>
        <v>7</v>
      </c>
      <c r="S22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27" s="33">
        <v>341</v>
      </c>
      <c r="U227" s="31">
        <v>3.0000000000000001E-3</v>
      </c>
      <c r="V227" s="31">
        <v>0.91200000000000003</v>
      </c>
      <c r="W227" s="31">
        <v>6.7000000000000004E-2</v>
      </c>
      <c r="X227" s="31">
        <v>1.2E-2</v>
      </c>
      <c r="Y227" s="31">
        <f>1 - SUM(NYC_SAT_Data[[#This Row],[Percent White]:[Percent Asian]])</f>
        <v>6.0000000000000053E-3</v>
      </c>
      <c r="Z227" s="1">
        <v>378</v>
      </c>
      <c r="AA227" s="1">
        <v>394</v>
      </c>
      <c r="AB227" s="1">
        <v>388</v>
      </c>
      <c r="AC227" s="31">
        <v>0.72599999999999998</v>
      </c>
      <c r="AD227" s="23">
        <f>NYC_SAT_Data[[#This Row],[Average Score (SAT Math)]] + NYC_SAT_Data[[#This Row],[Average Score (SAT Reading)]]</f>
        <v>772</v>
      </c>
      <c r="AE227" s="24">
        <f>NYC_SAT_Data[[#This Row],[Average Score (SAT Math)]] + NYC_SAT_Data[[#This Row],[Average Score (SAT Reading)]] + NYC_SAT_Data[[#This Row],[Average Score (SAT Writing)]]</f>
        <v>1160</v>
      </c>
      <c r="AF227" s="25">
        <f>_xlfn.PERCENTRANK.INC(Z:Z, NYC_SAT_Data[[#This Row],[Average Score (SAT Math)]])</f>
        <v>0.16500000000000001</v>
      </c>
      <c r="AG227" s="26">
        <f>_xlfn.PERCENTRANK.INC(AA:AA, NYC_SAT_Data[[#This Row],[Average Score (SAT Reading)]])</f>
        <v>0.307</v>
      </c>
      <c r="AH227" s="26">
        <f>_xlfn.PERCENTRANK.INC(AD:AD, NYC_SAT_Data[[#This Row],[SAT 1600]])</f>
        <v>0.23499999999999999</v>
      </c>
      <c r="AI227" s="27">
        <f>_xlfn.XLOOKUP(10 * ROUND(NYC_SAT_Data[[#This Row],[Average Score (SAT Math)]] / 10, 0), 'SAT Section Percentiles'!$A:$A, 'SAT Section Percentiles'!$D:$D, 0)</f>
        <v>0.1</v>
      </c>
      <c r="AJ227" s="28">
        <f>_xlfn.XLOOKUP(10 * ROUND(NYC_SAT_Data[[#This Row],[Average Score (SAT Reading)]] / 10, 0), 'SAT Section Percentiles'!$A:$A, 'SAT Section Percentiles'!$B:$B, 0)</f>
        <v>0.13</v>
      </c>
      <c r="AK227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27" s="1" t="b">
        <f>IF(RANK(NYC_SAT_Data[[#This Row],[SAT 1600]], AD:AD, 0) &lt;= 50, TRUE, FALSE)</f>
        <v>0</v>
      </c>
      <c r="AM227" s="7" t="b">
        <f>IF(NYC_SAT_Data[[#This Row],[National Sample LOOKUP Total]] &gt; 0.5, TRUE, FALSE)</f>
        <v>0</v>
      </c>
      <c r="AN2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28" spans="1:40" x14ac:dyDescent="0.25">
      <c r="A228" s="21" t="s">
        <v>181</v>
      </c>
      <c r="B228" s="21" t="s">
        <v>182</v>
      </c>
      <c r="C228" s="21" t="b">
        <f>IF(ISNUMBER(SEARCH("SCIENCE", UPPER(NYC_SAT_Data[[#This Row],[School Name]]))), TRUE(), FALSE())</f>
        <v>0</v>
      </c>
      <c r="D228" s="21" t="b">
        <f>IF(ISNUMBER(SEARCH("MATH", UPPER(NYC_SAT_Data[[#This Row],[School Name]]))), TRUE(), FALSE())</f>
        <v>0</v>
      </c>
      <c r="E228" s="21" t="b">
        <f>IF(ISNUMBER(SEARCH("ART", UPPER(NYC_SAT_Data[[#This Row],[School Name]]))), TRUE(), FALSE())</f>
        <v>0</v>
      </c>
      <c r="F228" s="21" t="b">
        <f>IF(ISNUMBER(SEARCH("ACADEMY", UPPER(NYC_SAT_Data[[#This Row],[School Name]]))), TRUE(), FALSE())</f>
        <v>0</v>
      </c>
      <c r="G228" s="21" t="s">
        <v>48</v>
      </c>
      <c r="H228" s="21" t="s">
        <v>129</v>
      </c>
      <c r="I228" s="21" t="s">
        <v>130</v>
      </c>
      <c r="J228" s="21" t="s">
        <v>48</v>
      </c>
      <c r="K228" s="21" t="s">
        <v>51</v>
      </c>
      <c r="L228" s="1">
        <v>10011</v>
      </c>
      <c r="M228" s="1">
        <v>40.742890000000003</v>
      </c>
      <c r="N228" s="1">
        <v>-74.002129999999994</v>
      </c>
      <c r="O228" s="21" t="s">
        <v>183</v>
      </c>
      <c r="P228" s="22">
        <v>0.36458333333333331</v>
      </c>
      <c r="Q228" s="22">
        <v>0.63888888888888884</v>
      </c>
      <c r="R228" s="36">
        <f xml:space="preserve"> 24* (NYC_SAT_Data[[#This Row],[End Time]] - NYC_SAT_Data[[#This Row],[Start Time]])</f>
        <v>6.5833333333333321</v>
      </c>
      <c r="S22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228" s="33">
        <v>355</v>
      </c>
      <c r="U228" s="31">
        <v>1.7000000000000001E-2</v>
      </c>
      <c r="V228" s="31">
        <v>0.24199999999999999</v>
      </c>
      <c r="W228" s="31">
        <v>0.68500000000000005</v>
      </c>
      <c r="X228" s="31">
        <v>3.6999999999999998E-2</v>
      </c>
      <c r="Y228" s="31">
        <f>1 - SUM(NYC_SAT_Data[[#This Row],[Percent White]:[Percent Asian]])</f>
        <v>1.8999999999999906E-2</v>
      </c>
      <c r="Z228" s="1">
        <v>386</v>
      </c>
      <c r="AA228" s="1">
        <v>386</v>
      </c>
      <c r="AB228" s="1">
        <v>386</v>
      </c>
      <c r="AC228" s="31">
        <v>0.30599999999999999</v>
      </c>
      <c r="AD228" s="23">
        <f>NYC_SAT_Data[[#This Row],[Average Score (SAT Math)]] + NYC_SAT_Data[[#This Row],[Average Score (SAT Reading)]]</f>
        <v>772</v>
      </c>
      <c r="AE228" s="24">
        <f>NYC_SAT_Data[[#This Row],[Average Score (SAT Math)]] + NYC_SAT_Data[[#This Row],[Average Score (SAT Reading)]] + NYC_SAT_Data[[#This Row],[Average Score (SAT Writing)]]</f>
        <v>1158</v>
      </c>
      <c r="AF228" s="25">
        <f>_xlfn.PERCENTRANK.INC(Z:Z, NYC_SAT_Data[[#This Row],[Average Score (SAT Math)]])</f>
        <v>0.245</v>
      </c>
      <c r="AG228" s="26">
        <f>_xlfn.PERCENTRANK.INC(AA:AA, NYC_SAT_Data[[#This Row],[Average Score (SAT Reading)]])</f>
        <v>0.24</v>
      </c>
      <c r="AH228" s="26">
        <f>_xlfn.PERCENTRANK.INC(AD:AD, NYC_SAT_Data[[#This Row],[SAT 1600]])</f>
        <v>0.23499999999999999</v>
      </c>
      <c r="AI228" s="27">
        <f>_xlfn.XLOOKUP(10 * ROUND(NYC_SAT_Data[[#This Row],[Average Score (SAT Math)]] / 10, 0), 'SAT Section Percentiles'!$A:$A, 'SAT Section Percentiles'!$D:$D, 0)</f>
        <v>0.13</v>
      </c>
      <c r="AJ228" s="28">
        <f>_xlfn.XLOOKUP(10 * ROUND(NYC_SAT_Data[[#This Row],[Average Score (SAT Reading)]] / 10, 0), 'SAT Section Percentiles'!$A:$A, 'SAT Section Percentiles'!$B:$B, 0)</f>
        <v>0.13</v>
      </c>
      <c r="AK228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28" s="1" t="b">
        <f>IF(RANK(NYC_SAT_Data[[#This Row],[SAT 1600]], AD:AD, 0) &lt;= 50, TRUE, FALSE)</f>
        <v>0</v>
      </c>
      <c r="AM228" s="7" t="b">
        <f>IF(NYC_SAT_Data[[#This Row],[National Sample LOOKUP Total]] &gt; 0.5, TRUE, FALSE)</f>
        <v>0</v>
      </c>
      <c r="AN2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29" spans="1:40" x14ac:dyDescent="0.25">
      <c r="A229" s="21" t="s">
        <v>187</v>
      </c>
      <c r="B229" s="21" t="s">
        <v>188</v>
      </c>
      <c r="C229" s="21" t="b">
        <f>IF(ISNUMBER(SEARCH("SCIENCE", UPPER(NYC_SAT_Data[[#This Row],[School Name]]))), TRUE(), FALSE())</f>
        <v>0</v>
      </c>
      <c r="D229" s="21" t="b">
        <f>IF(ISNUMBER(SEARCH("MATH", UPPER(NYC_SAT_Data[[#This Row],[School Name]]))), TRUE(), FALSE())</f>
        <v>0</v>
      </c>
      <c r="E229" s="21" t="b">
        <f>IF(ISNUMBER(SEARCH("ART", UPPER(NYC_SAT_Data[[#This Row],[School Name]]))), TRUE(), FALSE())</f>
        <v>0</v>
      </c>
      <c r="F229" s="21" t="b">
        <f>IF(ISNUMBER(SEARCH("ACADEMY", UPPER(NYC_SAT_Data[[#This Row],[School Name]]))), TRUE(), FALSE())</f>
        <v>0</v>
      </c>
      <c r="G229" s="21" t="s">
        <v>48</v>
      </c>
      <c r="H229" s="21" t="s">
        <v>189</v>
      </c>
      <c r="I229" s="21" t="s">
        <v>190</v>
      </c>
      <c r="J229" s="21" t="s">
        <v>48</v>
      </c>
      <c r="K229" s="21" t="s">
        <v>51</v>
      </c>
      <c r="L229" s="1">
        <v>10006</v>
      </c>
      <c r="M229" s="1">
        <v>40.709150000000001</v>
      </c>
      <c r="N229" s="1">
        <v>-74.012079999999997</v>
      </c>
      <c r="O229" s="21" t="s">
        <v>191</v>
      </c>
      <c r="P229" s="22">
        <v>0.35416666666666669</v>
      </c>
      <c r="Q229" s="22">
        <v>0.61458333333333337</v>
      </c>
      <c r="R229" s="36">
        <f xml:space="preserve"> 24* (NYC_SAT_Data[[#This Row],[End Time]] - NYC_SAT_Data[[#This Row],[Start Time]])</f>
        <v>6.25</v>
      </c>
      <c r="S22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29" s="33">
        <v>699</v>
      </c>
      <c r="U229" s="31">
        <v>4.3999999999999997E-2</v>
      </c>
      <c r="V229" s="31">
        <v>0.27900000000000003</v>
      </c>
      <c r="W229" s="31">
        <v>0.61899999999999999</v>
      </c>
      <c r="X229" s="31">
        <v>3.9E-2</v>
      </c>
      <c r="Y229" s="31">
        <f>1 - SUM(NYC_SAT_Data[[#This Row],[Percent White]:[Percent Asian]])</f>
        <v>1.9000000000000017E-2</v>
      </c>
      <c r="Z229" s="1">
        <v>390</v>
      </c>
      <c r="AA229" s="1">
        <v>396</v>
      </c>
      <c r="AB229" s="1">
        <v>392</v>
      </c>
      <c r="AC229" s="31">
        <v>0.54900000000000004</v>
      </c>
      <c r="AD229" s="23">
        <f>NYC_SAT_Data[[#This Row],[Average Score (SAT Math)]] + NYC_SAT_Data[[#This Row],[Average Score (SAT Reading)]]</f>
        <v>786</v>
      </c>
      <c r="AE229" s="24">
        <f>NYC_SAT_Data[[#This Row],[Average Score (SAT Math)]] + NYC_SAT_Data[[#This Row],[Average Score (SAT Reading)]] + NYC_SAT_Data[[#This Row],[Average Score (SAT Writing)]]</f>
        <v>1178</v>
      </c>
      <c r="AF229" s="25">
        <f>_xlfn.PERCENTRANK.INC(Z:Z, NYC_SAT_Data[[#This Row],[Average Score (SAT Math)]])</f>
        <v>0.28299999999999997</v>
      </c>
      <c r="AG229" s="26">
        <f>_xlfn.PERCENTRANK.INC(AA:AA, NYC_SAT_Data[[#This Row],[Average Score (SAT Reading)]])</f>
        <v>0.32800000000000001</v>
      </c>
      <c r="AH229" s="26">
        <f>_xlfn.PERCENTRANK.INC(AD:AD, NYC_SAT_Data[[#This Row],[SAT 1600]])</f>
        <v>0.32</v>
      </c>
      <c r="AI229" s="27">
        <f>_xlfn.XLOOKUP(10 * ROUND(NYC_SAT_Data[[#This Row],[Average Score (SAT Math)]] / 10, 0), 'SAT Section Percentiles'!$A:$A, 'SAT Section Percentiles'!$D:$D, 0)</f>
        <v>0.13</v>
      </c>
      <c r="AJ229" s="28">
        <f>_xlfn.XLOOKUP(10 * ROUND(NYC_SAT_Data[[#This Row],[Average Score (SAT Reading)]] / 10, 0), 'SAT Section Percentiles'!$A:$A, 'SAT Section Percentiles'!$B:$B, 0)</f>
        <v>0.16</v>
      </c>
      <c r="AK229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29" s="1" t="b">
        <f>IF(RANK(NYC_SAT_Data[[#This Row],[SAT 1600]], AD:AD, 0) &lt;= 50, TRUE, FALSE)</f>
        <v>0</v>
      </c>
      <c r="AM229" s="7" t="b">
        <f>IF(NYC_SAT_Data[[#This Row],[National Sample LOOKUP Total]] &gt; 0.5, TRUE, FALSE)</f>
        <v>0</v>
      </c>
      <c r="AN2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0" spans="1:40" x14ac:dyDescent="0.25">
      <c r="A230" s="21" t="s">
        <v>1226</v>
      </c>
      <c r="B230" s="21" t="s">
        <v>1227</v>
      </c>
      <c r="C230" s="21" t="b">
        <f>IF(ISNUMBER(SEARCH("SCIENCE", UPPER(NYC_SAT_Data[[#This Row],[School Name]]))), TRUE(), FALSE())</f>
        <v>1</v>
      </c>
      <c r="D230" s="21" t="b">
        <f>IF(ISNUMBER(SEARCH("MATH", UPPER(NYC_SAT_Data[[#This Row],[School Name]]))), TRUE(), FALSE())</f>
        <v>0</v>
      </c>
      <c r="E230" s="21" t="b">
        <f>IF(ISNUMBER(SEARCH("ART", UPPER(NYC_SAT_Data[[#This Row],[School Name]]))), TRUE(), FALSE())</f>
        <v>0</v>
      </c>
      <c r="F230" s="21" t="b">
        <f>IF(ISNUMBER(SEARCH("ACADEMY", UPPER(NYC_SAT_Data[[#This Row],[School Name]]))), TRUE(), FALSE())</f>
        <v>0</v>
      </c>
      <c r="G230" s="21" t="s">
        <v>822</v>
      </c>
      <c r="H230" s="21" t="s">
        <v>1228</v>
      </c>
      <c r="I230" s="21" t="s">
        <v>1229</v>
      </c>
      <c r="J230" s="21" t="s">
        <v>822</v>
      </c>
      <c r="K230" s="21" t="s">
        <v>51</v>
      </c>
      <c r="L230" s="1">
        <v>11235</v>
      </c>
      <c r="M230" s="1">
        <v>40.580849999999998</v>
      </c>
      <c r="N230" s="1">
        <v>-73.936089999999993</v>
      </c>
      <c r="O230" s="21" t="s">
        <v>1230</v>
      </c>
      <c r="P230" s="22">
        <v>0.34375</v>
      </c>
      <c r="Q230" s="22">
        <v>0.60416666666666663</v>
      </c>
      <c r="R230" s="36">
        <f xml:space="preserve"> 24* (NYC_SAT_Data[[#This Row],[End Time]] - NYC_SAT_Data[[#This Row],[Start Time]])</f>
        <v>6.2499999999999991</v>
      </c>
      <c r="S23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30" s="33">
        <v>1081</v>
      </c>
      <c r="U230" s="31">
        <v>0.59099999999999997</v>
      </c>
      <c r="V230" s="31">
        <v>0.10199999999999999</v>
      </c>
      <c r="W230" s="31">
        <v>0.106</v>
      </c>
      <c r="X230" s="31">
        <v>0.187</v>
      </c>
      <c r="Y230" s="31">
        <f>1 - SUM(NYC_SAT_Data[[#This Row],[Percent White]:[Percent Asian]])</f>
        <v>1.4000000000000012E-2</v>
      </c>
      <c r="Z230" s="1">
        <v>563</v>
      </c>
      <c r="AA230" s="1">
        <v>534</v>
      </c>
      <c r="AB230" s="1">
        <v>543</v>
      </c>
      <c r="AC230" s="31">
        <v>0.94</v>
      </c>
      <c r="AD230" s="23">
        <f>NYC_SAT_Data[[#This Row],[Average Score (SAT Math)]] + NYC_SAT_Data[[#This Row],[Average Score (SAT Reading)]]</f>
        <v>1097</v>
      </c>
      <c r="AE230" s="24">
        <f>NYC_SAT_Data[[#This Row],[Average Score (SAT Math)]] + NYC_SAT_Data[[#This Row],[Average Score (SAT Reading)]] + NYC_SAT_Data[[#This Row],[Average Score (SAT Writing)]]</f>
        <v>1640</v>
      </c>
      <c r="AF230" s="25">
        <f>_xlfn.PERCENTRANK.INC(Z:Z, NYC_SAT_Data[[#This Row],[Average Score (SAT Math)]])</f>
        <v>0.93500000000000005</v>
      </c>
      <c r="AG230" s="26">
        <f>_xlfn.PERCENTRANK.INC(AA:AA, NYC_SAT_Data[[#This Row],[Average Score (SAT Reading)]])</f>
        <v>0.93799999999999994</v>
      </c>
      <c r="AH230" s="26">
        <f>_xlfn.PERCENTRANK.INC(AD:AD, NYC_SAT_Data[[#This Row],[SAT 1600]])</f>
        <v>0.93799999999999994</v>
      </c>
      <c r="AI230" s="27">
        <f>_xlfn.XLOOKUP(10 * ROUND(NYC_SAT_Data[[#This Row],[Average Score (SAT Math)]] / 10, 0), 'SAT Section Percentiles'!$A:$A, 'SAT Section Percentiles'!$D:$D, 0)</f>
        <v>0.71</v>
      </c>
      <c r="AJ230" s="28">
        <f>_xlfn.XLOOKUP(10 * ROUND(NYC_SAT_Data[[#This Row],[Average Score (SAT Reading)]] / 10, 0), 'SAT Section Percentiles'!$A:$A, 'SAT Section Percentiles'!$B:$B, 0)</f>
        <v>0.57999999999999996</v>
      </c>
      <c r="AK230" s="29">
        <f>_xlfn.XLOOKUP(10 * ROUND((NYC_SAT_Data[[#This Row],[Average Score (SAT Math)]] + NYC_SAT_Data[[#This Row],[Average Score (SAT Reading)]]) / 10, 0), 'Total SAT Percentiles'!$A:$A, 'Total SAT Percentiles'!$B:$B, 0)</f>
        <v>0.67</v>
      </c>
      <c r="AL230" s="1" t="b">
        <f>IF(RANK(NYC_SAT_Data[[#This Row],[SAT 1600]], AD:AD, 0) &lt;= 50, TRUE, FALSE)</f>
        <v>1</v>
      </c>
      <c r="AM230" s="7" t="b">
        <f>IF(NYC_SAT_Data[[#This Row],[National Sample LOOKUP Total]] &gt; 0.5, TRUE, FALSE)</f>
        <v>1</v>
      </c>
      <c r="AN2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1" spans="1:40" x14ac:dyDescent="0.25">
      <c r="A231" s="21" t="s">
        <v>1200</v>
      </c>
      <c r="B231" s="21" t="s">
        <v>1201</v>
      </c>
      <c r="C231" s="21" t="b">
        <f>IF(ISNUMBER(SEARCH("SCIENCE", UPPER(NYC_SAT_Data[[#This Row],[School Name]]))), TRUE(), FALSE())</f>
        <v>0</v>
      </c>
      <c r="D231" s="21" t="b">
        <f>IF(ISNUMBER(SEARCH("MATH", UPPER(NYC_SAT_Data[[#This Row],[School Name]]))), TRUE(), FALSE())</f>
        <v>0</v>
      </c>
      <c r="E231" s="21" t="b">
        <f>IF(ISNUMBER(SEARCH("ART", UPPER(NYC_SAT_Data[[#This Row],[School Name]]))), TRUE(), FALSE())</f>
        <v>0</v>
      </c>
      <c r="F231" s="21" t="b">
        <f>IF(ISNUMBER(SEARCH("ACADEMY", UPPER(NYC_SAT_Data[[#This Row],[School Name]]))), TRUE(), FALSE())</f>
        <v>1</v>
      </c>
      <c r="G231" s="21" t="s">
        <v>822</v>
      </c>
      <c r="H231" s="21" t="s">
        <v>1171</v>
      </c>
      <c r="I231" s="21" t="s">
        <v>1172</v>
      </c>
      <c r="J231" s="21" t="s">
        <v>822</v>
      </c>
      <c r="K231" s="21" t="s">
        <v>51</v>
      </c>
      <c r="L231" s="1">
        <v>11214</v>
      </c>
      <c r="M231" s="1">
        <v>40.593589999999999</v>
      </c>
      <c r="N231" s="1">
        <v>-73.984729999999999</v>
      </c>
      <c r="O231" s="21" t="s">
        <v>1202</v>
      </c>
      <c r="P231" s="22">
        <v>0.34375</v>
      </c>
      <c r="Q231" s="22">
        <v>0.625</v>
      </c>
      <c r="R231" s="36">
        <f xml:space="preserve"> 24* (NYC_SAT_Data[[#This Row],[End Time]] - NYC_SAT_Data[[#This Row],[Start Time]])</f>
        <v>6.75</v>
      </c>
      <c r="S23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31" s="33">
        <v>271</v>
      </c>
      <c r="U231" s="31">
        <v>0.13700000000000001</v>
      </c>
      <c r="V231" s="31">
        <v>0.51700000000000002</v>
      </c>
      <c r="W231" s="31">
        <v>0.26600000000000001</v>
      </c>
      <c r="X231" s="31">
        <v>7.3999999999999996E-2</v>
      </c>
      <c r="Y231" s="31">
        <f>1 - SUM(NYC_SAT_Data[[#This Row],[Percent White]:[Percent Asian]])</f>
        <v>6.0000000000000053E-3</v>
      </c>
      <c r="Z231" s="1">
        <v>369</v>
      </c>
      <c r="AA231" s="1">
        <v>379</v>
      </c>
      <c r="AB231" s="1">
        <v>378</v>
      </c>
      <c r="AC231" s="31">
        <v>0.70199999999999996</v>
      </c>
      <c r="AD231" s="23">
        <f>NYC_SAT_Data[[#This Row],[Average Score (SAT Math)]] + NYC_SAT_Data[[#This Row],[Average Score (SAT Reading)]]</f>
        <v>748</v>
      </c>
      <c r="AE231" s="24">
        <f>NYC_SAT_Data[[#This Row],[Average Score (SAT Math)]] + NYC_SAT_Data[[#This Row],[Average Score (SAT Reading)]] + NYC_SAT_Data[[#This Row],[Average Score (SAT Writing)]]</f>
        <v>1126</v>
      </c>
      <c r="AF231" s="25">
        <f>_xlfn.PERCENTRANK.INC(Z:Z, NYC_SAT_Data[[#This Row],[Average Score (SAT Math)]])</f>
        <v>0.104</v>
      </c>
      <c r="AG231" s="26">
        <f>_xlfn.PERCENTRANK.INC(AA:AA, NYC_SAT_Data[[#This Row],[Average Score (SAT Reading)]])</f>
        <v>0.16500000000000001</v>
      </c>
      <c r="AH231" s="26">
        <f>_xlfn.PERCENTRANK.INC(AD:AD, NYC_SAT_Data[[#This Row],[SAT 1600]])</f>
        <v>0.109</v>
      </c>
      <c r="AI231" s="27">
        <f>_xlfn.XLOOKUP(10 * ROUND(NYC_SAT_Data[[#This Row],[Average Score (SAT Math)]] / 10, 0), 'SAT Section Percentiles'!$A:$A, 'SAT Section Percentiles'!$D:$D, 0)</f>
        <v>0.09</v>
      </c>
      <c r="AJ231" s="28">
        <f>_xlfn.XLOOKUP(10 * ROUND(NYC_SAT_Data[[#This Row],[Average Score (SAT Reading)]] / 10, 0), 'SAT Section Percentiles'!$A:$A, 'SAT Section Percentiles'!$B:$B, 0)</f>
        <v>0.11</v>
      </c>
      <c r="AK231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31" s="1" t="b">
        <f>IF(RANK(NYC_SAT_Data[[#This Row],[SAT 1600]], AD:AD, 0) &lt;= 50, TRUE, FALSE)</f>
        <v>0</v>
      </c>
      <c r="AM231" s="7" t="b">
        <f>IF(NYC_SAT_Data[[#This Row],[National Sample LOOKUP Total]] &gt; 0.5, TRUE, FALSE)</f>
        <v>0</v>
      </c>
      <c r="AN2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2" spans="1:40" x14ac:dyDescent="0.25">
      <c r="A232" s="21" t="s">
        <v>278</v>
      </c>
      <c r="B232" s="21" t="s">
        <v>279</v>
      </c>
      <c r="C232" s="21" t="b">
        <f>IF(ISNUMBER(SEARCH("SCIENCE", UPPER(NYC_SAT_Data[[#This Row],[School Name]]))), TRUE(), FALSE())</f>
        <v>1</v>
      </c>
      <c r="D232" s="21" t="b">
        <f>IF(ISNUMBER(SEARCH("MATH", UPPER(NYC_SAT_Data[[#This Row],[School Name]]))), TRUE(), FALSE())</f>
        <v>0</v>
      </c>
      <c r="E232" s="21" t="b">
        <f>IF(ISNUMBER(SEARCH("ART", UPPER(NYC_SAT_Data[[#This Row],[School Name]]))), TRUE(), FALSE())</f>
        <v>0</v>
      </c>
      <c r="F232" s="21" t="b">
        <f>IF(ISNUMBER(SEARCH("ACADEMY", UPPER(NYC_SAT_Data[[#This Row],[School Name]]))), TRUE(), FALSE())</f>
        <v>0</v>
      </c>
      <c r="G232" s="21" t="s">
        <v>48</v>
      </c>
      <c r="H232" s="21" t="s">
        <v>280</v>
      </c>
      <c r="I232" s="21" t="s">
        <v>281</v>
      </c>
      <c r="J232" s="21" t="s">
        <v>48</v>
      </c>
      <c r="K232" s="21" t="s">
        <v>51</v>
      </c>
      <c r="L232" s="1">
        <v>10128</v>
      </c>
      <c r="M232" s="1">
        <v>40.783639999999998</v>
      </c>
      <c r="N232" s="1">
        <v>-73.945740000000001</v>
      </c>
      <c r="O232" s="21" t="s">
        <v>282</v>
      </c>
      <c r="P232" s="22">
        <v>0.33333333333333331</v>
      </c>
      <c r="Q232" s="22">
        <v>0.625</v>
      </c>
      <c r="R232" s="36">
        <f xml:space="preserve"> 24* (NYC_SAT_Data[[#This Row],[End Time]] - NYC_SAT_Data[[#This Row],[Start Time]])</f>
        <v>7</v>
      </c>
      <c r="S23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32" s="33">
        <v>697</v>
      </c>
      <c r="U232" s="31">
        <v>3.2000000000000001E-2</v>
      </c>
      <c r="V232" s="31">
        <v>0.28299999999999997</v>
      </c>
      <c r="W232" s="31">
        <v>0.622</v>
      </c>
      <c r="X232" s="31">
        <v>4.2999999999999997E-2</v>
      </c>
      <c r="Y232" s="31">
        <f>1 - SUM(NYC_SAT_Data[[#This Row],[Percent White]:[Percent Asian]])</f>
        <v>2.0000000000000018E-2</v>
      </c>
      <c r="Z232" s="1">
        <v>435</v>
      </c>
      <c r="AA232" s="1">
        <v>440</v>
      </c>
      <c r="AB232" s="1">
        <v>425</v>
      </c>
      <c r="AC232" s="31">
        <v>0.63</v>
      </c>
      <c r="AD232" s="23">
        <f>NYC_SAT_Data[[#This Row],[Average Score (SAT Math)]] + NYC_SAT_Data[[#This Row],[Average Score (SAT Reading)]]</f>
        <v>875</v>
      </c>
      <c r="AE232" s="24">
        <f>NYC_SAT_Data[[#This Row],[Average Score (SAT Math)]] + NYC_SAT_Data[[#This Row],[Average Score (SAT Reading)]] + NYC_SAT_Data[[#This Row],[Average Score (SAT Writing)]]</f>
        <v>1300</v>
      </c>
      <c r="AF232" s="25">
        <f>_xlfn.PERCENTRANK.INC(Z:Z, NYC_SAT_Data[[#This Row],[Average Score (SAT Math)]])</f>
        <v>0.64400000000000002</v>
      </c>
      <c r="AG232" s="26">
        <f>_xlfn.PERCENTRANK.INC(AA:AA, NYC_SAT_Data[[#This Row],[Average Score (SAT Reading)]])</f>
        <v>0.72699999999999998</v>
      </c>
      <c r="AH232" s="26">
        <f>_xlfn.PERCENTRANK.INC(AD:AD, NYC_SAT_Data[[#This Row],[SAT 1600]])</f>
        <v>0.68899999999999995</v>
      </c>
      <c r="AI232" s="27">
        <f>_xlfn.XLOOKUP(10 * ROUND(NYC_SAT_Data[[#This Row],[Average Score (SAT Math)]] / 10, 0), 'SAT Section Percentiles'!$A:$A, 'SAT Section Percentiles'!$D:$D, 0)</f>
        <v>0.25</v>
      </c>
      <c r="AJ232" s="28">
        <f>_xlfn.XLOOKUP(10 * ROUND(NYC_SAT_Data[[#This Row],[Average Score (SAT Reading)]] / 10, 0), 'SAT Section Percentiles'!$A:$A, 'SAT Section Percentiles'!$B:$B, 0)</f>
        <v>0.28000000000000003</v>
      </c>
      <c r="AK232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232" s="1" t="b">
        <f>IF(RANK(NYC_SAT_Data[[#This Row],[SAT 1600]], AD:AD, 0) &lt;= 50, TRUE, FALSE)</f>
        <v>0</v>
      </c>
      <c r="AM232" s="7" t="b">
        <f>IF(NYC_SAT_Data[[#This Row],[National Sample LOOKUP Total]] &gt; 0.5, TRUE, FALSE)</f>
        <v>0</v>
      </c>
      <c r="AN2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3" spans="1:40" x14ac:dyDescent="0.25">
      <c r="A233" s="21" t="s">
        <v>1556</v>
      </c>
      <c r="B233" s="21" t="s">
        <v>1557</v>
      </c>
      <c r="C233" s="21" t="b">
        <f>IF(ISNUMBER(SEARCH("SCIENCE", UPPER(NYC_SAT_Data[[#This Row],[School Name]]))), TRUE(), FALSE())</f>
        <v>0</v>
      </c>
      <c r="D233" s="21" t="b">
        <f>IF(ISNUMBER(SEARCH("MATH", UPPER(NYC_SAT_Data[[#This Row],[School Name]]))), TRUE(), FALSE())</f>
        <v>0</v>
      </c>
      <c r="E233" s="21" t="b">
        <f>IF(ISNUMBER(SEARCH("ART", UPPER(NYC_SAT_Data[[#This Row],[School Name]]))), TRUE(), FALSE())</f>
        <v>0</v>
      </c>
      <c r="F233" s="21" t="b">
        <f>IF(ISNUMBER(SEARCH("ACADEMY", UPPER(NYC_SAT_Data[[#This Row],[School Name]]))), TRUE(), FALSE())</f>
        <v>0</v>
      </c>
      <c r="G233" s="21" t="s">
        <v>1249</v>
      </c>
      <c r="H233" s="21" t="s">
        <v>1558</v>
      </c>
      <c r="I233" s="21" t="s">
        <v>1559</v>
      </c>
      <c r="J233" s="21" t="s">
        <v>1540</v>
      </c>
      <c r="K233" s="21" t="s">
        <v>51</v>
      </c>
      <c r="L233" s="1">
        <v>11106</v>
      </c>
      <c r="M233" s="1">
        <v>40.76576</v>
      </c>
      <c r="N233" s="1">
        <v>-73.932730000000006</v>
      </c>
      <c r="O233" s="21" t="s">
        <v>1560</v>
      </c>
      <c r="P233" s="22">
        <v>0.35347222222222224</v>
      </c>
      <c r="Q233" s="22">
        <v>0.65972222222222221</v>
      </c>
      <c r="R233" s="36">
        <f xml:space="preserve"> 24* (NYC_SAT_Data[[#This Row],[End Time]] - NYC_SAT_Data[[#This Row],[Start Time]])</f>
        <v>7.35</v>
      </c>
      <c r="S23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21min</v>
      </c>
      <c r="T233" s="33">
        <v>2123</v>
      </c>
      <c r="U233" s="31">
        <v>0.09</v>
      </c>
      <c r="V233" s="31">
        <v>0.13500000000000001</v>
      </c>
      <c r="W233" s="31">
        <v>0.60199999999999998</v>
      </c>
      <c r="X233" s="31">
        <v>0.157</v>
      </c>
      <c r="Y233" s="31">
        <f>1 - SUM(NYC_SAT_Data[[#This Row],[Percent White]:[Percent Asian]])</f>
        <v>1.6000000000000014E-2</v>
      </c>
      <c r="Z233" s="1">
        <v>430</v>
      </c>
      <c r="AA233" s="1">
        <v>423</v>
      </c>
      <c r="AB233" s="1">
        <v>412</v>
      </c>
      <c r="AC233" s="31">
        <v>0.51600000000000001</v>
      </c>
      <c r="AD233" s="23">
        <f>NYC_SAT_Data[[#This Row],[Average Score (SAT Math)]] + NYC_SAT_Data[[#This Row],[Average Score (SAT Reading)]]</f>
        <v>853</v>
      </c>
      <c r="AE233" s="24">
        <f>NYC_SAT_Data[[#This Row],[Average Score (SAT Math)]] + NYC_SAT_Data[[#This Row],[Average Score (SAT Reading)]] + NYC_SAT_Data[[#This Row],[Average Score (SAT Writing)]]</f>
        <v>1265</v>
      </c>
      <c r="AF233" s="25">
        <f>_xlfn.PERCENTRANK.INC(Z:Z, NYC_SAT_Data[[#This Row],[Average Score (SAT Math)]])</f>
        <v>0.61399999999999999</v>
      </c>
      <c r="AG233" s="26">
        <f>_xlfn.PERCENTRANK.INC(AA:AA, NYC_SAT_Data[[#This Row],[Average Score (SAT Reading)]])</f>
        <v>0.60899999999999999</v>
      </c>
      <c r="AH233" s="26">
        <f>_xlfn.PERCENTRANK.INC(AD:AD, NYC_SAT_Data[[#This Row],[SAT 1600]])</f>
        <v>0.625</v>
      </c>
      <c r="AI233" s="27">
        <f>_xlfn.XLOOKUP(10 * ROUND(NYC_SAT_Data[[#This Row],[Average Score (SAT Math)]] / 10, 0), 'SAT Section Percentiles'!$A:$A, 'SAT Section Percentiles'!$D:$D, 0)</f>
        <v>0.23</v>
      </c>
      <c r="AJ233" s="28">
        <f>_xlfn.XLOOKUP(10 * ROUND(NYC_SAT_Data[[#This Row],[Average Score (SAT Reading)]] / 10, 0), 'SAT Section Percentiles'!$A:$A, 'SAT Section Percentiles'!$B:$B, 0)</f>
        <v>0.22</v>
      </c>
      <c r="AK233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33" s="1" t="b">
        <f>IF(RANK(NYC_SAT_Data[[#This Row],[SAT 1600]], AD:AD, 0) &lt;= 50, TRUE, FALSE)</f>
        <v>0</v>
      </c>
      <c r="AM233" s="7" t="b">
        <f>IF(NYC_SAT_Data[[#This Row],[National Sample LOOKUP Total]] &gt; 0.5, TRUE, FALSE)</f>
        <v>0</v>
      </c>
      <c r="AN2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4" spans="1:40" x14ac:dyDescent="0.25">
      <c r="A234" s="21" t="s">
        <v>109</v>
      </c>
      <c r="B234" s="21" t="s">
        <v>110</v>
      </c>
      <c r="C234" s="21" t="b">
        <f>IF(ISNUMBER(SEARCH("SCIENCE", UPPER(NYC_SAT_Data[[#This Row],[School Name]]))), TRUE(), FALSE())</f>
        <v>0</v>
      </c>
      <c r="D234" s="21" t="b">
        <f>IF(ISNUMBER(SEARCH("MATH", UPPER(NYC_SAT_Data[[#This Row],[School Name]]))), TRUE(), FALSE())</f>
        <v>0</v>
      </c>
      <c r="E234" s="21" t="b">
        <f>IF(ISNUMBER(SEARCH("ART", UPPER(NYC_SAT_Data[[#This Row],[School Name]]))), TRUE(), FALSE())</f>
        <v>1</v>
      </c>
      <c r="F234" s="21" t="b">
        <f>IF(ISNUMBER(SEARCH("ACADEMY", UPPER(NYC_SAT_Data[[#This Row],[School Name]]))), TRUE(), FALSE())</f>
        <v>1</v>
      </c>
      <c r="G234" s="21" t="s">
        <v>48</v>
      </c>
      <c r="H234" s="21" t="s">
        <v>89</v>
      </c>
      <c r="I234" s="21" t="s">
        <v>90</v>
      </c>
      <c r="J234" s="21" t="s">
        <v>48</v>
      </c>
      <c r="K234" s="21" t="s">
        <v>51</v>
      </c>
      <c r="L234" s="1">
        <v>10002</v>
      </c>
      <c r="M234" s="1">
        <v>40.71687</v>
      </c>
      <c r="N234" s="1">
        <v>-73.989530000000002</v>
      </c>
      <c r="O234" s="21" t="s">
        <v>111</v>
      </c>
      <c r="P234" s="22">
        <v>0.35416666666666669</v>
      </c>
      <c r="Q234" s="22">
        <v>0.625</v>
      </c>
      <c r="R234" s="36">
        <f xml:space="preserve"> 24* (NYC_SAT_Data[[#This Row],[End Time]] - NYC_SAT_Data[[#This Row],[Start Time]])</f>
        <v>6.5</v>
      </c>
      <c r="S23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34" s="33">
        <v>383</v>
      </c>
      <c r="U234" s="31">
        <v>3.1E-2</v>
      </c>
      <c r="V234" s="31">
        <v>0.28199999999999997</v>
      </c>
      <c r="W234" s="31">
        <v>0.56899999999999995</v>
      </c>
      <c r="X234" s="31">
        <v>8.5999999999999993E-2</v>
      </c>
      <c r="Y234" s="31">
        <f>1 - SUM(NYC_SAT_Data[[#This Row],[Percent White]:[Percent Asian]])</f>
        <v>3.2000000000000139E-2</v>
      </c>
      <c r="Z234" s="1">
        <v>418</v>
      </c>
      <c r="AA234" s="1">
        <v>428</v>
      </c>
      <c r="AB234" s="1">
        <v>415</v>
      </c>
      <c r="AC234" s="31">
        <v>0.65100000000000002</v>
      </c>
      <c r="AD234" s="23">
        <f>NYC_SAT_Data[[#This Row],[Average Score (SAT Math)]] + NYC_SAT_Data[[#This Row],[Average Score (SAT Reading)]]</f>
        <v>846</v>
      </c>
      <c r="AE234" s="24">
        <f>NYC_SAT_Data[[#This Row],[Average Score (SAT Math)]] + NYC_SAT_Data[[#This Row],[Average Score (SAT Reading)]] + NYC_SAT_Data[[#This Row],[Average Score (SAT Writing)]]</f>
        <v>1261</v>
      </c>
      <c r="AF234" s="25">
        <f>_xlfn.PERCENTRANK.INC(Z:Z, NYC_SAT_Data[[#This Row],[Average Score (SAT Math)]])</f>
        <v>0.52900000000000003</v>
      </c>
      <c r="AG234" s="26">
        <f>_xlfn.PERCENTRANK.INC(AA:AA, NYC_SAT_Data[[#This Row],[Average Score (SAT Reading)]])</f>
        <v>0.64700000000000002</v>
      </c>
      <c r="AH234" s="26">
        <f>_xlfn.PERCENTRANK.INC(AD:AD, NYC_SAT_Data[[#This Row],[SAT 1600]])</f>
        <v>0.59299999999999997</v>
      </c>
      <c r="AI234" s="27">
        <f>_xlfn.XLOOKUP(10 * ROUND(NYC_SAT_Data[[#This Row],[Average Score (SAT Math)]] / 10, 0), 'SAT Section Percentiles'!$A:$A, 'SAT Section Percentiles'!$D:$D, 0)</f>
        <v>0.2</v>
      </c>
      <c r="AJ234" s="28">
        <f>_xlfn.XLOOKUP(10 * ROUND(NYC_SAT_Data[[#This Row],[Average Score (SAT Reading)]] / 10, 0), 'SAT Section Percentiles'!$A:$A, 'SAT Section Percentiles'!$B:$B, 0)</f>
        <v>0.24</v>
      </c>
      <c r="AK234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34" s="1" t="b">
        <f>IF(RANK(NYC_SAT_Data[[#This Row],[SAT 1600]], AD:AD, 0) &lt;= 50, TRUE, FALSE)</f>
        <v>0</v>
      </c>
      <c r="AM234" s="7" t="b">
        <f>IF(NYC_SAT_Data[[#This Row],[National Sample LOOKUP Total]] &gt; 0.5, TRUE, FALSE)</f>
        <v>0</v>
      </c>
      <c r="AN2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5" spans="1:40" x14ac:dyDescent="0.25">
      <c r="A235" s="21" t="s">
        <v>912</v>
      </c>
      <c r="B235" s="21" t="s">
        <v>913</v>
      </c>
      <c r="C235" s="21" t="b">
        <f>IF(ISNUMBER(SEARCH("SCIENCE", UPPER(NYC_SAT_Data[[#This Row],[School Name]]))), TRUE(), FALSE())</f>
        <v>0</v>
      </c>
      <c r="D235" s="21" t="b">
        <f>IF(ISNUMBER(SEARCH("MATH", UPPER(NYC_SAT_Data[[#This Row],[School Name]]))), TRUE(), FALSE())</f>
        <v>0</v>
      </c>
      <c r="E235" s="21" t="b">
        <f>IF(ISNUMBER(SEARCH("ART", UPPER(NYC_SAT_Data[[#This Row],[School Name]]))), TRUE(), FALSE())</f>
        <v>0</v>
      </c>
      <c r="F235" s="21" t="b">
        <f>IF(ISNUMBER(SEARCH("ACADEMY", UPPER(NYC_SAT_Data[[#This Row],[School Name]]))), TRUE(), FALSE())</f>
        <v>0</v>
      </c>
      <c r="G235" s="21" t="s">
        <v>822</v>
      </c>
      <c r="H235" s="21" t="s">
        <v>885</v>
      </c>
      <c r="I235" s="21" t="s">
        <v>886</v>
      </c>
      <c r="J235" s="21" t="s">
        <v>822</v>
      </c>
      <c r="K235" s="21" t="s">
        <v>51</v>
      </c>
      <c r="L235" s="1">
        <v>11206</v>
      </c>
      <c r="M235" s="1">
        <v>40.709899999999998</v>
      </c>
      <c r="N235" s="1">
        <v>-73.943659999999994</v>
      </c>
      <c r="O235" s="21" t="s">
        <v>914</v>
      </c>
      <c r="P235" s="22">
        <v>0.3611111111111111</v>
      </c>
      <c r="Q235" s="22">
        <v>0.64583333333333337</v>
      </c>
      <c r="R235" s="36">
        <f xml:space="preserve"> 24* (NYC_SAT_Data[[#This Row],[End Time]] - NYC_SAT_Data[[#This Row],[Start Time]])</f>
        <v>6.8333333333333339</v>
      </c>
      <c r="S23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35" s="33">
        <v>520</v>
      </c>
      <c r="U235" s="31">
        <v>2.4E-2</v>
      </c>
      <c r="V235" s="31">
        <v>0.39800000000000002</v>
      </c>
      <c r="W235" s="31">
        <v>0.55800000000000005</v>
      </c>
      <c r="X235" s="31">
        <v>1.7999999999999999E-2</v>
      </c>
      <c r="Y235" s="31">
        <f>1 - SUM(NYC_SAT_Data[[#This Row],[Percent White]:[Percent Asian]])</f>
        <v>1.9999999999998908E-3</v>
      </c>
      <c r="Z235" s="1">
        <v>374</v>
      </c>
      <c r="AA235" s="1">
        <v>376</v>
      </c>
      <c r="AB235" s="1">
        <v>357</v>
      </c>
      <c r="AC235" s="31">
        <v>0.56299999999999994</v>
      </c>
      <c r="AD235" s="23">
        <f>NYC_SAT_Data[[#This Row],[Average Score (SAT Math)]] + NYC_SAT_Data[[#This Row],[Average Score (SAT Reading)]]</f>
        <v>750</v>
      </c>
      <c r="AE235" s="24">
        <f>NYC_SAT_Data[[#This Row],[Average Score (SAT Math)]] + NYC_SAT_Data[[#This Row],[Average Score (SAT Reading)]] + NYC_SAT_Data[[#This Row],[Average Score (SAT Writing)]]</f>
        <v>1107</v>
      </c>
      <c r="AF235" s="25">
        <f>_xlfn.PERCENTRANK.INC(Z:Z, NYC_SAT_Data[[#This Row],[Average Score (SAT Math)]])</f>
        <v>0.122</v>
      </c>
      <c r="AG235" s="26">
        <f>_xlfn.PERCENTRANK.INC(AA:AA, NYC_SAT_Data[[#This Row],[Average Score (SAT Reading)]])</f>
        <v>0.14899999999999999</v>
      </c>
      <c r="AH235" s="26">
        <f>_xlfn.PERCENTRANK.INC(AD:AD, NYC_SAT_Data[[#This Row],[SAT 1600]])</f>
        <v>0.128</v>
      </c>
      <c r="AI235" s="27">
        <f>_xlfn.XLOOKUP(10 * ROUND(NYC_SAT_Data[[#This Row],[Average Score (SAT Math)]] / 10, 0), 'SAT Section Percentiles'!$A:$A, 'SAT Section Percentiles'!$D:$D, 0)</f>
        <v>0.09</v>
      </c>
      <c r="AJ235" s="28">
        <f>_xlfn.XLOOKUP(10 * ROUND(NYC_SAT_Data[[#This Row],[Average Score (SAT Reading)]] / 10, 0), 'SAT Section Percentiles'!$A:$A, 'SAT Section Percentiles'!$B:$B, 0)</f>
        <v>0.11</v>
      </c>
      <c r="AK235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35" s="1" t="b">
        <f>IF(RANK(NYC_SAT_Data[[#This Row],[SAT 1600]], AD:AD, 0) &lt;= 50, TRUE, FALSE)</f>
        <v>0</v>
      </c>
      <c r="AM235" s="7" t="b">
        <f>IF(NYC_SAT_Data[[#This Row],[National Sample LOOKUP Total]] &gt; 0.5, TRUE, FALSE)</f>
        <v>0</v>
      </c>
      <c r="AN2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6" spans="1:40" x14ac:dyDescent="0.25">
      <c r="A236" s="21" t="s">
        <v>323</v>
      </c>
      <c r="B236" s="21" t="s">
        <v>324</v>
      </c>
      <c r="C236" s="21" t="b">
        <f>IF(ISNUMBER(SEARCH("SCIENCE", UPPER(NYC_SAT_Data[[#This Row],[School Name]]))), TRUE(), FALSE())</f>
        <v>1</v>
      </c>
      <c r="D236" s="21" t="b">
        <f>IF(ISNUMBER(SEARCH("MATH", UPPER(NYC_SAT_Data[[#This Row],[School Name]]))), TRUE(), FALSE())</f>
        <v>0</v>
      </c>
      <c r="E236" s="21" t="b">
        <f>IF(ISNUMBER(SEARCH("ART", UPPER(NYC_SAT_Data[[#This Row],[School Name]]))), TRUE(), FALSE())</f>
        <v>0</v>
      </c>
      <c r="F236" s="21" t="b">
        <f>IF(ISNUMBER(SEARCH("ACADEMY", UPPER(NYC_SAT_Data[[#This Row],[School Name]]))), TRUE(), FALSE())</f>
        <v>0</v>
      </c>
      <c r="G236" s="21" t="s">
        <v>48</v>
      </c>
      <c r="H236" s="21" t="s">
        <v>285</v>
      </c>
      <c r="I236" s="21" t="s">
        <v>286</v>
      </c>
      <c r="J236" s="21" t="s">
        <v>48</v>
      </c>
      <c r="K236" s="21" t="s">
        <v>51</v>
      </c>
      <c r="L236" s="1">
        <v>10023</v>
      </c>
      <c r="M236" s="1">
        <v>40.774299999999997</v>
      </c>
      <c r="N236" s="1">
        <v>-73.984819999999999</v>
      </c>
      <c r="O236" s="21" t="s">
        <v>325</v>
      </c>
      <c r="P236" s="22">
        <v>0.33333333333333331</v>
      </c>
      <c r="Q236" s="22">
        <v>0.60416666666666663</v>
      </c>
      <c r="R236" s="36">
        <f xml:space="preserve"> 24* (NYC_SAT_Data[[#This Row],[End Time]] - NYC_SAT_Data[[#This Row],[Start Time]])</f>
        <v>6.5</v>
      </c>
      <c r="S23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36" s="33">
        <v>451</v>
      </c>
      <c r="U236" s="31">
        <v>0.13100000000000001</v>
      </c>
      <c r="V236" s="31">
        <v>0.16400000000000001</v>
      </c>
      <c r="W236" s="31">
        <v>0.379</v>
      </c>
      <c r="X236" s="31">
        <v>0.25900000000000001</v>
      </c>
      <c r="Y236" s="31">
        <f>1 - SUM(NYC_SAT_Data[[#This Row],[Percent White]:[Percent Asian]])</f>
        <v>6.6999999999999948E-2</v>
      </c>
      <c r="Z236" s="1">
        <v>581</v>
      </c>
      <c r="AA236" s="1">
        <v>531</v>
      </c>
      <c r="AB236" s="1">
        <v>535</v>
      </c>
      <c r="AC236" s="31">
        <v>0.97199999999999998</v>
      </c>
      <c r="AD236" s="23">
        <f>NYC_SAT_Data[[#This Row],[Average Score (SAT Math)]] + NYC_SAT_Data[[#This Row],[Average Score (SAT Reading)]]</f>
        <v>1112</v>
      </c>
      <c r="AE236" s="24">
        <f>NYC_SAT_Data[[#This Row],[Average Score (SAT Math)]] + NYC_SAT_Data[[#This Row],[Average Score (SAT Reading)]] + NYC_SAT_Data[[#This Row],[Average Score (SAT Writing)]]</f>
        <v>1647</v>
      </c>
      <c r="AF236" s="25">
        <f>_xlfn.PERCENTRANK.INC(Z:Z, NYC_SAT_Data[[#This Row],[Average Score (SAT Math)]])</f>
        <v>0.94299999999999995</v>
      </c>
      <c r="AG236" s="26">
        <f>_xlfn.PERCENTRANK.INC(AA:AA, NYC_SAT_Data[[#This Row],[Average Score (SAT Reading)]])</f>
        <v>0.93300000000000005</v>
      </c>
      <c r="AH236" s="26">
        <f>_xlfn.PERCENTRANK.INC(AD:AD, NYC_SAT_Data[[#This Row],[SAT 1600]])</f>
        <v>0.94299999999999995</v>
      </c>
      <c r="AI236" s="27">
        <f>_xlfn.XLOOKUP(10 * ROUND(NYC_SAT_Data[[#This Row],[Average Score (SAT Math)]] / 10, 0), 'SAT Section Percentiles'!$A:$A, 'SAT Section Percentiles'!$D:$D, 0)</f>
        <v>0.76</v>
      </c>
      <c r="AJ236" s="28">
        <f>_xlfn.XLOOKUP(10 * ROUND(NYC_SAT_Data[[#This Row],[Average Score (SAT Reading)]] / 10, 0), 'SAT Section Percentiles'!$A:$A, 'SAT Section Percentiles'!$B:$B, 0)</f>
        <v>0.57999999999999996</v>
      </c>
      <c r="AK236" s="29">
        <f>_xlfn.XLOOKUP(10 * ROUND((NYC_SAT_Data[[#This Row],[Average Score (SAT Math)]] + NYC_SAT_Data[[#This Row],[Average Score (SAT Reading)]]) / 10, 0), 'Total SAT Percentiles'!$A:$A, 'Total SAT Percentiles'!$B:$B, 0)</f>
        <v>0.69</v>
      </c>
      <c r="AL236" s="1" t="b">
        <f>IF(RANK(NYC_SAT_Data[[#This Row],[SAT 1600]], AD:AD, 0) &lt;= 50, TRUE, FALSE)</f>
        <v>1</v>
      </c>
      <c r="AM236" s="7" t="b">
        <f>IF(NYC_SAT_Data[[#This Row],[National Sample LOOKUP Total]] &gt; 0.5, TRUE, FALSE)</f>
        <v>1</v>
      </c>
      <c r="AN2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7" spans="1:40" x14ac:dyDescent="0.25">
      <c r="A237" s="21" t="s">
        <v>192</v>
      </c>
      <c r="B237" s="21" t="s">
        <v>193</v>
      </c>
      <c r="C237" s="21" t="b">
        <f>IF(ISNUMBER(SEARCH("SCIENCE", UPPER(NYC_SAT_Data[[#This Row],[School Name]]))), TRUE(), FALSE())</f>
        <v>0</v>
      </c>
      <c r="D237" s="21" t="b">
        <f>IF(ISNUMBER(SEARCH("MATH", UPPER(NYC_SAT_Data[[#This Row],[School Name]]))), TRUE(), FALSE())</f>
        <v>0</v>
      </c>
      <c r="E237" s="21" t="b">
        <f>IF(ISNUMBER(SEARCH("ART", UPPER(NYC_SAT_Data[[#This Row],[School Name]]))), TRUE(), FALSE())</f>
        <v>1</v>
      </c>
      <c r="F237" s="21" t="b">
        <f>IF(ISNUMBER(SEARCH("ACADEMY", UPPER(NYC_SAT_Data[[#This Row],[School Name]]))), TRUE(), FALSE())</f>
        <v>1</v>
      </c>
      <c r="G237" s="21" t="s">
        <v>48</v>
      </c>
      <c r="H237" s="21" t="s">
        <v>194</v>
      </c>
      <c r="I237" s="21" t="s">
        <v>195</v>
      </c>
      <c r="J237" s="21" t="s">
        <v>48</v>
      </c>
      <c r="K237" s="21" t="s">
        <v>51</v>
      </c>
      <c r="L237" s="1">
        <v>10016</v>
      </c>
      <c r="M237" s="1">
        <v>40.746110000000002</v>
      </c>
      <c r="N237" s="1">
        <v>-73.981009999999998</v>
      </c>
      <c r="O237" s="21" t="s">
        <v>196</v>
      </c>
      <c r="P237" s="22">
        <v>0.375</v>
      </c>
      <c r="Q237" s="22">
        <v>0.65277777777777779</v>
      </c>
      <c r="R237" s="36">
        <f xml:space="preserve"> 24* (NYC_SAT_Data[[#This Row],[End Time]] - NYC_SAT_Data[[#This Row],[Start Time]])</f>
        <v>6.666666666666667</v>
      </c>
      <c r="S23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237" s="33">
        <v>334</v>
      </c>
      <c r="U237" s="31">
        <v>1.4999999999999999E-2</v>
      </c>
      <c r="V237" s="31">
        <v>4.8000000000000001E-2</v>
      </c>
      <c r="W237" s="31">
        <v>0.91300000000000003</v>
      </c>
      <c r="X237" s="31">
        <v>2.4E-2</v>
      </c>
      <c r="Y237" s="31">
        <f>1 - SUM(NYC_SAT_Data[[#This Row],[Percent White]:[Percent Asian]])</f>
        <v>0</v>
      </c>
      <c r="Z237" s="1">
        <v>350</v>
      </c>
      <c r="AA237" s="1">
        <v>334</v>
      </c>
      <c r="AB237" s="1">
        <v>321</v>
      </c>
      <c r="AC237" s="31">
        <v>0.46100000000000002</v>
      </c>
      <c r="AD237" s="23">
        <f>NYC_SAT_Data[[#This Row],[Average Score (SAT Math)]] + NYC_SAT_Data[[#This Row],[Average Score (SAT Reading)]]</f>
        <v>684</v>
      </c>
      <c r="AE237" s="24">
        <f>NYC_SAT_Data[[#This Row],[Average Score (SAT Math)]] + NYC_SAT_Data[[#This Row],[Average Score (SAT Reading)]] + NYC_SAT_Data[[#This Row],[Average Score (SAT Writing)]]</f>
        <v>1005</v>
      </c>
      <c r="AF237" s="25">
        <f>_xlfn.PERCENTRANK.INC(Z:Z, NYC_SAT_Data[[#This Row],[Average Score (SAT Math)]])</f>
        <v>2.5999999999999999E-2</v>
      </c>
      <c r="AG237" s="26">
        <f>_xlfn.PERCENTRANK.INC(AA:AA, NYC_SAT_Data[[#This Row],[Average Score (SAT Reading)]])</f>
        <v>2.4E-2</v>
      </c>
      <c r="AH237" s="26">
        <f>_xlfn.PERCENTRANK.INC(AD:AD, NYC_SAT_Data[[#This Row],[SAT 1600]])</f>
        <v>2.1000000000000001E-2</v>
      </c>
      <c r="AI237" s="27">
        <f>_xlfn.XLOOKUP(10 * ROUND(NYC_SAT_Data[[#This Row],[Average Score (SAT Math)]] / 10, 0), 'SAT Section Percentiles'!$A:$A, 'SAT Section Percentiles'!$D:$D, 0)</f>
        <v>0.05</v>
      </c>
      <c r="AJ237" s="28">
        <f>_xlfn.XLOOKUP(10 * ROUND(NYC_SAT_Data[[#This Row],[Average Score (SAT Reading)]] / 10, 0), 'SAT Section Percentiles'!$A:$A, 'SAT Section Percentiles'!$B:$B, 0)</f>
        <v>0.02</v>
      </c>
      <c r="AK237" s="29">
        <f>_xlfn.XLOOKUP(10 * ROUND((NYC_SAT_Data[[#This Row],[Average Score (SAT Math)]] + NYC_SAT_Data[[#This Row],[Average Score (SAT Reading)]]) / 10, 0), 'Total SAT Percentiles'!$A:$A, 'Total SAT Percentiles'!$B:$B, 0)</f>
        <v>0.02</v>
      </c>
      <c r="AL237" s="1" t="b">
        <f>IF(RANK(NYC_SAT_Data[[#This Row],[SAT 1600]], AD:AD, 0) &lt;= 50, TRUE, FALSE)</f>
        <v>0</v>
      </c>
      <c r="AM237" s="7" t="b">
        <f>IF(NYC_SAT_Data[[#This Row],[National Sample LOOKUP Total]] &gt; 0.5, TRUE, FALSE)</f>
        <v>0</v>
      </c>
      <c r="AN2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8" spans="1:40" x14ac:dyDescent="0.25">
      <c r="A238" s="21" t="s">
        <v>248</v>
      </c>
      <c r="B238" s="21" t="s">
        <v>249</v>
      </c>
      <c r="C238" s="21" t="b">
        <f>IF(ISNUMBER(SEARCH("SCIENCE", UPPER(NYC_SAT_Data[[#This Row],[School Name]]))), TRUE(), FALSE())</f>
        <v>0</v>
      </c>
      <c r="D238" s="21" t="b">
        <f>IF(ISNUMBER(SEARCH("MATH", UPPER(NYC_SAT_Data[[#This Row],[School Name]]))), TRUE(), FALSE())</f>
        <v>0</v>
      </c>
      <c r="E238" s="21" t="b">
        <f>IF(ISNUMBER(SEARCH("ART", UPPER(NYC_SAT_Data[[#This Row],[School Name]]))), TRUE(), FALSE())</f>
        <v>0</v>
      </c>
      <c r="F238" s="21" t="b">
        <f>IF(ISNUMBER(SEARCH("ACADEMY", UPPER(NYC_SAT_Data[[#This Row],[School Name]]))), TRUE(), FALSE())</f>
        <v>0</v>
      </c>
      <c r="G238" s="21" t="s">
        <v>48</v>
      </c>
      <c r="H238" s="21" t="s">
        <v>84</v>
      </c>
      <c r="I238" s="21" t="s">
        <v>85</v>
      </c>
      <c r="J238" s="21" t="s">
        <v>48</v>
      </c>
      <c r="K238" s="21" t="s">
        <v>51</v>
      </c>
      <c r="L238" s="1">
        <v>10019</v>
      </c>
      <c r="M238" s="1">
        <v>40.765030000000003</v>
      </c>
      <c r="N238" s="1">
        <v>-73.992519999999999</v>
      </c>
      <c r="O238" s="21" t="s">
        <v>250</v>
      </c>
      <c r="P238" s="22">
        <v>0.33333333333333331</v>
      </c>
      <c r="Q238" s="22">
        <v>0.65625</v>
      </c>
      <c r="R238" s="36">
        <f xml:space="preserve"> 24* (NYC_SAT_Data[[#This Row],[End Time]] - NYC_SAT_Data[[#This Row],[Start Time]])</f>
        <v>7.75</v>
      </c>
      <c r="S23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38" s="33">
        <v>529</v>
      </c>
      <c r="U238" s="31">
        <v>0</v>
      </c>
      <c r="V238" s="31">
        <v>0</v>
      </c>
      <c r="W238" s="31">
        <v>1</v>
      </c>
      <c r="X238" s="31">
        <v>0</v>
      </c>
      <c r="Y238" s="31">
        <f>1 - SUM(NYC_SAT_Data[[#This Row],[Percent White]:[Percent Asian]])</f>
        <v>0</v>
      </c>
      <c r="Z238" s="1">
        <v>409</v>
      </c>
      <c r="AA238" s="1">
        <v>360</v>
      </c>
      <c r="AB238" s="1">
        <v>347</v>
      </c>
      <c r="AC238" s="31">
        <v>0.84399999999999997</v>
      </c>
      <c r="AD238" s="23">
        <f>NYC_SAT_Data[[#This Row],[Average Score (SAT Math)]] + NYC_SAT_Data[[#This Row],[Average Score (SAT Reading)]]</f>
        <v>769</v>
      </c>
      <c r="AE238" s="24">
        <f>NYC_SAT_Data[[#This Row],[Average Score (SAT Math)]] + NYC_SAT_Data[[#This Row],[Average Score (SAT Reading)]] + NYC_SAT_Data[[#This Row],[Average Score (SAT Writing)]]</f>
        <v>1116</v>
      </c>
      <c r="AF238" s="25">
        <f>_xlfn.PERCENTRANK.INC(Z:Z, NYC_SAT_Data[[#This Row],[Average Score (SAT Math)]])</f>
        <v>0.47299999999999998</v>
      </c>
      <c r="AG238" s="26">
        <f>_xlfn.PERCENTRANK.INC(AA:AA, NYC_SAT_Data[[#This Row],[Average Score (SAT Reading)]])</f>
        <v>7.1999999999999995E-2</v>
      </c>
      <c r="AH238" s="26">
        <f>_xlfn.PERCENTRANK.INC(AD:AD, NYC_SAT_Data[[#This Row],[SAT 1600]])</f>
        <v>0.216</v>
      </c>
      <c r="AI238" s="27">
        <f>_xlfn.XLOOKUP(10 * ROUND(NYC_SAT_Data[[#This Row],[Average Score (SAT Math)]] / 10, 0), 'SAT Section Percentiles'!$A:$A, 'SAT Section Percentiles'!$D:$D, 0)</f>
        <v>0.17</v>
      </c>
      <c r="AJ238" s="28">
        <f>_xlfn.XLOOKUP(10 * ROUND(NYC_SAT_Data[[#This Row],[Average Score (SAT Reading)]] / 10, 0), 'SAT Section Percentiles'!$A:$A, 'SAT Section Percentiles'!$B:$B, 0)</f>
        <v>7.0000000000000007E-2</v>
      </c>
      <c r="AK238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38" s="1" t="b">
        <f>IF(RANK(NYC_SAT_Data[[#This Row],[SAT 1600]], AD:AD, 0) &lt;= 50, TRUE, FALSE)</f>
        <v>0</v>
      </c>
      <c r="AM238" s="7" t="b">
        <f>IF(NYC_SAT_Data[[#This Row],[National Sample LOOKUP Total]] &gt; 0.5, TRUE, FALSE)</f>
        <v>0</v>
      </c>
      <c r="AN2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9" spans="1:40" x14ac:dyDescent="0.25">
      <c r="A239" s="21" t="s">
        <v>127</v>
      </c>
      <c r="B239" s="21" t="s">
        <v>128</v>
      </c>
      <c r="C239" s="21" t="b">
        <f>IF(ISNUMBER(SEARCH("SCIENCE", UPPER(NYC_SAT_Data[[#This Row],[School Name]]))), TRUE(), FALSE())</f>
        <v>0</v>
      </c>
      <c r="D239" s="21" t="b">
        <f>IF(ISNUMBER(SEARCH("MATH", UPPER(NYC_SAT_Data[[#This Row],[School Name]]))), TRUE(), FALSE())</f>
        <v>0</v>
      </c>
      <c r="E239" s="21" t="b">
        <f>IF(ISNUMBER(SEARCH("ART", UPPER(NYC_SAT_Data[[#This Row],[School Name]]))), TRUE(), FALSE())</f>
        <v>0</v>
      </c>
      <c r="F239" s="21" t="b">
        <f>IF(ISNUMBER(SEARCH("ACADEMY", UPPER(NYC_SAT_Data[[#This Row],[School Name]]))), TRUE(), FALSE())</f>
        <v>1</v>
      </c>
      <c r="G239" s="21" t="s">
        <v>48</v>
      </c>
      <c r="H239" s="21" t="s">
        <v>129</v>
      </c>
      <c r="I239" s="21" t="s">
        <v>130</v>
      </c>
      <c r="J239" s="21" t="s">
        <v>48</v>
      </c>
      <c r="K239" s="21" t="s">
        <v>51</v>
      </c>
      <c r="L239" s="1">
        <v>10011</v>
      </c>
      <c r="M239" s="1">
        <v>40.742890000000003</v>
      </c>
      <c r="N239" s="1">
        <v>-74.002129999999994</v>
      </c>
      <c r="O239" s="21" t="s">
        <v>131</v>
      </c>
      <c r="P239" s="22">
        <v>0.35416666666666669</v>
      </c>
      <c r="Q239" s="22">
        <v>0.63541666666666663</v>
      </c>
      <c r="R239" s="36">
        <f xml:space="preserve"> 24* (NYC_SAT_Data[[#This Row],[End Time]] - NYC_SAT_Data[[#This Row],[Start Time]])</f>
        <v>6.7499999999999982</v>
      </c>
      <c r="S23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39" s="33">
        <v>438</v>
      </c>
      <c r="U239" s="31">
        <v>3.9E-2</v>
      </c>
      <c r="V239" s="31">
        <v>0.28100000000000003</v>
      </c>
      <c r="W239" s="31">
        <v>0.621</v>
      </c>
      <c r="X239" s="31">
        <v>3.4000000000000002E-2</v>
      </c>
      <c r="Y239" s="31">
        <f>1 - SUM(NYC_SAT_Data[[#This Row],[Percent White]:[Percent Asian]])</f>
        <v>2.4999999999999911E-2</v>
      </c>
      <c r="Z239" s="1">
        <v>410</v>
      </c>
      <c r="AA239" s="1">
        <v>407</v>
      </c>
      <c r="AB239" s="1">
        <v>399</v>
      </c>
      <c r="AC239" s="31">
        <v>0.69699999999999995</v>
      </c>
      <c r="AD239" s="23">
        <f>NYC_SAT_Data[[#This Row],[Average Score (SAT Math)]] + NYC_SAT_Data[[#This Row],[Average Score (SAT Reading)]]</f>
        <v>817</v>
      </c>
      <c r="AE239" s="24">
        <f>NYC_SAT_Data[[#This Row],[Average Score (SAT Math)]] + NYC_SAT_Data[[#This Row],[Average Score (SAT Reading)]] + NYC_SAT_Data[[#This Row],[Average Score (SAT Writing)]]</f>
        <v>1216</v>
      </c>
      <c r="AF239" s="25">
        <f>_xlfn.PERCENTRANK.INC(Z:Z, NYC_SAT_Data[[#This Row],[Average Score (SAT Math)]])</f>
        <v>0.47799999999999998</v>
      </c>
      <c r="AG239" s="26">
        <f>_xlfn.PERCENTRANK.INC(AA:AA, NYC_SAT_Data[[#This Row],[Average Score (SAT Reading)]])</f>
        <v>0.433</v>
      </c>
      <c r="AH239" s="26">
        <f>_xlfn.PERCENTRANK.INC(AD:AD, NYC_SAT_Data[[#This Row],[SAT 1600]])</f>
        <v>0.47799999999999998</v>
      </c>
      <c r="AI239" s="27">
        <f>_xlfn.XLOOKUP(10 * ROUND(NYC_SAT_Data[[#This Row],[Average Score (SAT Math)]] / 10, 0), 'SAT Section Percentiles'!$A:$A, 'SAT Section Percentiles'!$D:$D, 0)</f>
        <v>0.17</v>
      </c>
      <c r="AJ239" s="28">
        <f>_xlfn.XLOOKUP(10 * ROUND(NYC_SAT_Data[[#This Row],[Average Score (SAT Reading)]] / 10, 0), 'SAT Section Percentiles'!$A:$A, 'SAT Section Percentiles'!$B:$B, 0)</f>
        <v>0.19</v>
      </c>
      <c r="AK239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239" s="1" t="b">
        <f>IF(RANK(NYC_SAT_Data[[#This Row],[SAT 1600]], AD:AD, 0) &lt;= 50, TRUE, FALSE)</f>
        <v>0</v>
      </c>
      <c r="AM239" s="7" t="b">
        <f>IF(NYC_SAT_Data[[#This Row],[National Sample LOOKUP Total]] &gt; 0.5, TRUE, FALSE)</f>
        <v>0</v>
      </c>
      <c r="AN2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0" spans="1:40" x14ac:dyDescent="0.25">
      <c r="A240" s="21" t="s">
        <v>334</v>
      </c>
      <c r="B240" s="21" t="s">
        <v>335</v>
      </c>
      <c r="C240" s="21" t="b">
        <f>IF(ISNUMBER(SEARCH("SCIENCE", UPPER(NYC_SAT_Data[[#This Row],[School Name]]))), TRUE(), FALSE())</f>
        <v>1</v>
      </c>
      <c r="D240" s="21" t="b">
        <f>IF(ISNUMBER(SEARCH("MATH", UPPER(NYC_SAT_Data[[#This Row],[School Name]]))), TRUE(), FALSE())</f>
        <v>1</v>
      </c>
      <c r="E240" s="21" t="b">
        <f>IF(ISNUMBER(SEARCH("ART", UPPER(NYC_SAT_Data[[#This Row],[School Name]]))), TRUE(), FALSE())</f>
        <v>0</v>
      </c>
      <c r="F240" s="21" t="b">
        <f>IF(ISNUMBER(SEARCH("ACADEMY", UPPER(NYC_SAT_Data[[#This Row],[School Name]]))), TRUE(), FALSE())</f>
        <v>0</v>
      </c>
      <c r="G240" s="21" t="s">
        <v>48</v>
      </c>
      <c r="H240" s="21" t="s">
        <v>336</v>
      </c>
      <c r="I240" s="21" t="s">
        <v>337</v>
      </c>
      <c r="J240" s="21" t="s">
        <v>48</v>
      </c>
      <c r="K240" s="21" t="s">
        <v>51</v>
      </c>
      <c r="L240" s="1">
        <v>10029</v>
      </c>
      <c r="M240" s="1">
        <v>40.79374</v>
      </c>
      <c r="N240" s="1">
        <v>-73.934079999999994</v>
      </c>
      <c r="O240" s="21" t="s">
        <v>338</v>
      </c>
      <c r="P240" s="22">
        <v>0.34375</v>
      </c>
      <c r="Q240" s="22">
        <v>0.61111111111111116</v>
      </c>
      <c r="R240" s="36">
        <f xml:space="preserve"> 24* (NYC_SAT_Data[[#This Row],[End Time]] - NYC_SAT_Data[[#This Row],[Start Time]])</f>
        <v>6.4166666666666679</v>
      </c>
      <c r="S24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240" s="33">
        <v>1603</v>
      </c>
      <c r="U240" s="31">
        <v>4.2000000000000003E-2</v>
      </c>
      <c r="V240" s="31">
        <v>0.20899999999999999</v>
      </c>
      <c r="W240" s="31">
        <v>0.54100000000000004</v>
      </c>
      <c r="X240" s="31">
        <v>0.192</v>
      </c>
      <c r="Y240" s="31">
        <f>1 - SUM(NYC_SAT_Data[[#This Row],[Percent White]:[Percent Asian]])</f>
        <v>1.6000000000000014E-2</v>
      </c>
      <c r="Z240" s="1">
        <v>556</v>
      </c>
      <c r="AA240" s="1">
        <v>505</v>
      </c>
      <c r="AB240" s="1">
        <v>495</v>
      </c>
      <c r="AC240" s="31">
        <v>0.876</v>
      </c>
      <c r="AD240" s="23">
        <f>NYC_SAT_Data[[#This Row],[Average Score (SAT Math)]] + NYC_SAT_Data[[#This Row],[Average Score (SAT Reading)]]</f>
        <v>1061</v>
      </c>
      <c r="AE240" s="24">
        <f>NYC_SAT_Data[[#This Row],[Average Score (SAT Math)]] + NYC_SAT_Data[[#This Row],[Average Score (SAT Reading)]] + NYC_SAT_Data[[#This Row],[Average Score (SAT Writing)]]</f>
        <v>1556</v>
      </c>
      <c r="AF240" s="25">
        <f>_xlfn.PERCENTRANK.INC(Z:Z, NYC_SAT_Data[[#This Row],[Average Score (SAT Math)]])</f>
        <v>0.92700000000000005</v>
      </c>
      <c r="AG240" s="26">
        <f>_xlfn.PERCENTRANK.INC(AA:AA, NYC_SAT_Data[[#This Row],[Average Score (SAT Reading)]])</f>
        <v>0.91100000000000003</v>
      </c>
      <c r="AH240" s="26">
        <f>_xlfn.PERCENTRANK.INC(AD:AD, NYC_SAT_Data[[#This Row],[SAT 1600]])</f>
        <v>0.91900000000000004</v>
      </c>
      <c r="AI240" s="27">
        <f>_xlfn.XLOOKUP(10 * ROUND(NYC_SAT_Data[[#This Row],[Average Score (SAT Math)]] / 10, 0), 'SAT Section Percentiles'!$A:$A, 'SAT Section Percentiles'!$D:$D, 0)</f>
        <v>0.71</v>
      </c>
      <c r="AJ240" s="28">
        <f>_xlfn.XLOOKUP(10 * ROUND(NYC_SAT_Data[[#This Row],[Average Score (SAT Reading)]] / 10, 0), 'SAT Section Percentiles'!$A:$A, 'SAT Section Percentiles'!$B:$B, 0)</f>
        <v>0.51</v>
      </c>
      <c r="AK240" s="29">
        <f>_xlfn.XLOOKUP(10 * ROUND((NYC_SAT_Data[[#This Row],[Average Score (SAT Math)]] + NYC_SAT_Data[[#This Row],[Average Score (SAT Reading)]]) / 10, 0), 'Total SAT Percentiles'!$A:$A, 'Total SAT Percentiles'!$B:$B, 0)</f>
        <v>0.6</v>
      </c>
      <c r="AL240" s="1" t="b">
        <f>IF(RANK(NYC_SAT_Data[[#This Row],[SAT 1600]], AD:AD, 0) &lt;= 50, TRUE, FALSE)</f>
        <v>1</v>
      </c>
      <c r="AM240" s="7" t="b">
        <f>IF(NYC_SAT_Data[[#This Row],[National Sample LOOKUP Total]] &gt; 0.5, TRUE, FALSE)</f>
        <v>1</v>
      </c>
      <c r="AN2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1" spans="1:40" x14ac:dyDescent="0.25">
      <c r="A241" s="21" t="s">
        <v>213</v>
      </c>
      <c r="B241" s="21" t="s">
        <v>214</v>
      </c>
      <c r="C241" s="21" t="b">
        <f>IF(ISNUMBER(SEARCH("SCIENCE", UPPER(NYC_SAT_Data[[#This Row],[School Name]]))), TRUE(), FALSE())</f>
        <v>0</v>
      </c>
      <c r="D241" s="21" t="b">
        <f>IF(ISNUMBER(SEARCH("MATH", UPPER(NYC_SAT_Data[[#This Row],[School Name]]))), TRUE(), FALSE())</f>
        <v>0</v>
      </c>
      <c r="E241" s="21" t="b">
        <f>IF(ISNUMBER(SEARCH("ART", UPPER(NYC_SAT_Data[[#This Row],[School Name]]))), TRUE(), FALSE())</f>
        <v>0</v>
      </c>
      <c r="F241" s="21" t="b">
        <f>IF(ISNUMBER(SEARCH("ACADEMY", UPPER(NYC_SAT_Data[[#This Row],[School Name]]))), TRUE(), FALSE())</f>
        <v>0</v>
      </c>
      <c r="G241" s="21" t="s">
        <v>48</v>
      </c>
      <c r="H241" s="21" t="s">
        <v>210</v>
      </c>
      <c r="I241" s="21" t="s">
        <v>211</v>
      </c>
      <c r="J241" s="21" t="s">
        <v>48</v>
      </c>
      <c r="K241" s="21" t="s">
        <v>51</v>
      </c>
      <c r="L241" s="1">
        <v>10065</v>
      </c>
      <c r="M241" s="1">
        <v>40.765450000000001</v>
      </c>
      <c r="N241" s="1">
        <v>-73.960210000000004</v>
      </c>
      <c r="O241" s="21" t="s">
        <v>215</v>
      </c>
      <c r="P241" s="22">
        <v>0.36458333333333331</v>
      </c>
      <c r="Q241" s="22">
        <v>0.62847222222222221</v>
      </c>
      <c r="R241" s="36">
        <f xml:space="preserve"> 24* (NYC_SAT_Data[[#This Row],[End Time]] - NYC_SAT_Data[[#This Row],[Start Time]])</f>
        <v>6.3333333333333339</v>
      </c>
      <c r="S24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41" s="33">
        <v>343</v>
      </c>
      <c r="U241" s="31">
        <v>0.122</v>
      </c>
      <c r="V241" s="31">
        <v>0.16600000000000001</v>
      </c>
      <c r="W241" s="31">
        <v>0.41099999999999998</v>
      </c>
      <c r="X241" s="31">
        <v>0.29399999999999998</v>
      </c>
      <c r="Y241" s="31">
        <f>1 - SUM(NYC_SAT_Data[[#This Row],[Percent White]:[Percent Asian]])</f>
        <v>6.9999999999998952E-3</v>
      </c>
      <c r="Z241" s="1">
        <v>438</v>
      </c>
      <c r="AA241" s="1">
        <v>358</v>
      </c>
      <c r="AB241" s="1">
        <v>382</v>
      </c>
      <c r="AC241" s="31">
        <v>0.58599999999999997</v>
      </c>
      <c r="AD241" s="23">
        <f>NYC_SAT_Data[[#This Row],[Average Score (SAT Math)]] + NYC_SAT_Data[[#This Row],[Average Score (SAT Reading)]]</f>
        <v>796</v>
      </c>
      <c r="AE241" s="24">
        <f>NYC_SAT_Data[[#This Row],[Average Score (SAT Math)]] + NYC_SAT_Data[[#This Row],[Average Score (SAT Reading)]] + NYC_SAT_Data[[#This Row],[Average Score (SAT Writing)]]</f>
        <v>1178</v>
      </c>
      <c r="AF241" s="25">
        <f>_xlfn.PERCENTRANK.INC(Z:Z, NYC_SAT_Data[[#This Row],[Average Score (SAT Math)]])</f>
        <v>0.66</v>
      </c>
      <c r="AG241" s="26">
        <f>_xlfn.PERCENTRANK.INC(AA:AA, NYC_SAT_Data[[#This Row],[Average Score (SAT Reading)]])</f>
        <v>6.6000000000000003E-2</v>
      </c>
      <c r="AH241" s="26">
        <f>_xlfn.PERCENTRANK.INC(AD:AD, NYC_SAT_Data[[#This Row],[SAT 1600]])</f>
        <v>0.36599999999999999</v>
      </c>
      <c r="AI241" s="27">
        <f>_xlfn.XLOOKUP(10 * ROUND(NYC_SAT_Data[[#This Row],[Average Score (SAT Math)]] / 10, 0), 'SAT Section Percentiles'!$A:$A, 'SAT Section Percentiles'!$D:$D, 0)</f>
        <v>0.25</v>
      </c>
      <c r="AJ241" s="28">
        <f>_xlfn.XLOOKUP(10 * ROUND(NYC_SAT_Data[[#This Row],[Average Score (SAT Reading)]] / 10, 0), 'SAT Section Percentiles'!$A:$A, 'SAT Section Percentiles'!$B:$B, 0)</f>
        <v>7.0000000000000007E-2</v>
      </c>
      <c r="AK241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41" s="1" t="b">
        <f>IF(RANK(NYC_SAT_Data[[#This Row],[SAT 1600]], AD:AD, 0) &lt;= 50, TRUE, FALSE)</f>
        <v>0</v>
      </c>
      <c r="AM241" s="7" t="b">
        <f>IF(NYC_SAT_Data[[#This Row],[National Sample LOOKUP Total]] &gt; 0.5, TRUE, FALSE)</f>
        <v>0</v>
      </c>
      <c r="AN2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2" spans="1:40" x14ac:dyDescent="0.25">
      <c r="A242" s="21" t="s">
        <v>203</v>
      </c>
      <c r="B242" s="21" t="s">
        <v>204</v>
      </c>
      <c r="C242" s="21" t="b">
        <f>IF(ISNUMBER(SEARCH("SCIENCE", UPPER(NYC_SAT_Data[[#This Row],[School Name]]))), TRUE(), FALSE())</f>
        <v>0</v>
      </c>
      <c r="D242" s="21" t="b">
        <f>IF(ISNUMBER(SEARCH("MATH", UPPER(NYC_SAT_Data[[#This Row],[School Name]]))), TRUE(), FALSE())</f>
        <v>0</v>
      </c>
      <c r="E242" s="21" t="b">
        <f>IF(ISNUMBER(SEARCH("ART", UPPER(NYC_SAT_Data[[#This Row],[School Name]]))), TRUE(), FALSE())</f>
        <v>0</v>
      </c>
      <c r="F242" s="21" t="b">
        <f>IF(ISNUMBER(SEARCH("ACADEMY", UPPER(NYC_SAT_Data[[#This Row],[School Name]]))), TRUE(), FALSE())</f>
        <v>1</v>
      </c>
      <c r="G242" s="21" t="s">
        <v>48</v>
      </c>
      <c r="H242" s="21" t="s">
        <v>205</v>
      </c>
      <c r="I242" s="21" t="s">
        <v>206</v>
      </c>
      <c r="J242" s="21" t="s">
        <v>48</v>
      </c>
      <c r="K242" s="21" t="s">
        <v>51</v>
      </c>
      <c r="L242" s="1">
        <v>10010</v>
      </c>
      <c r="M242" s="1">
        <v>40.741489999999999</v>
      </c>
      <c r="N242" s="1">
        <v>-73.99145</v>
      </c>
      <c r="O242" s="21" t="s">
        <v>207</v>
      </c>
      <c r="P242" s="22">
        <v>0.33333333333333331</v>
      </c>
      <c r="Q242" s="22">
        <v>0.63888888888888884</v>
      </c>
      <c r="R242" s="36">
        <f xml:space="preserve"> 24* (NYC_SAT_Data[[#This Row],[End Time]] - NYC_SAT_Data[[#This Row],[Start Time]])</f>
        <v>7.3333333333333321</v>
      </c>
      <c r="S24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242" s="33">
        <v>415</v>
      </c>
      <c r="U242" s="31">
        <v>7.1999999999999995E-2</v>
      </c>
      <c r="V242" s="31">
        <v>9.6000000000000002E-2</v>
      </c>
      <c r="W242" s="31">
        <v>0.67200000000000004</v>
      </c>
      <c r="X242" s="31">
        <v>7.1999999999999995E-2</v>
      </c>
      <c r="Y242" s="31">
        <f>1 - SUM(NYC_SAT_Data[[#This Row],[Percent White]:[Percent Asian]])</f>
        <v>8.7999999999999967E-2</v>
      </c>
      <c r="Z242" s="1">
        <v>522</v>
      </c>
      <c r="AA242" s="1">
        <v>479</v>
      </c>
      <c r="AB242" s="1">
        <v>510</v>
      </c>
      <c r="AC242" s="31">
        <v>0.98799999999999999</v>
      </c>
      <c r="AD242" s="23">
        <f>NYC_SAT_Data[[#This Row],[Average Score (SAT Math)]] + NYC_SAT_Data[[#This Row],[Average Score (SAT Reading)]]</f>
        <v>1001</v>
      </c>
      <c r="AE242" s="24">
        <f>NYC_SAT_Data[[#This Row],[Average Score (SAT Math)]] + NYC_SAT_Data[[#This Row],[Average Score (SAT Reading)]] + NYC_SAT_Data[[#This Row],[Average Score (SAT Writing)]]</f>
        <v>1511</v>
      </c>
      <c r="AF242" s="25">
        <f>_xlfn.PERCENTRANK.INC(Z:Z, NYC_SAT_Data[[#This Row],[Average Score (SAT Math)]])</f>
        <v>0.90600000000000003</v>
      </c>
      <c r="AG242" s="26">
        <f>_xlfn.PERCENTRANK.INC(AA:AA, NYC_SAT_Data[[#This Row],[Average Score (SAT Reading)]])</f>
        <v>0.86599999999999999</v>
      </c>
      <c r="AH242" s="26">
        <f>_xlfn.PERCENTRANK.INC(AD:AD, NYC_SAT_Data[[#This Row],[SAT 1600]])</f>
        <v>0.89300000000000002</v>
      </c>
      <c r="AI242" s="27">
        <f>_xlfn.XLOOKUP(10 * ROUND(NYC_SAT_Data[[#This Row],[Average Score (SAT Math)]] / 10, 0), 'SAT Section Percentiles'!$A:$A, 'SAT Section Percentiles'!$D:$D, 0)</f>
        <v>0.56999999999999995</v>
      </c>
      <c r="AJ242" s="28">
        <f>_xlfn.XLOOKUP(10 * ROUND(NYC_SAT_Data[[#This Row],[Average Score (SAT Reading)]] / 10, 0), 'SAT Section Percentiles'!$A:$A, 'SAT Section Percentiles'!$B:$B, 0)</f>
        <v>0.41</v>
      </c>
      <c r="AK242" s="29">
        <f>_xlfn.XLOOKUP(10 * ROUND((NYC_SAT_Data[[#This Row],[Average Score (SAT Math)]] + NYC_SAT_Data[[#This Row],[Average Score (SAT Reading)]]) / 10, 0), 'Total SAT Percentiles'!$A:$A, 'Total SAT Percentiles'!$B:$B, 0)</f>
        <v>0.48</v>
      </c>
      <c r="AL242" s="1" t="b">
        <f>IF(RANK(NYC_SAT_Data[[#This Row],[SAT 1600]], AD:AD, 0) &lt;= 50, TRUE, FALSE)</f>
        <v>1</v>
      </c>
      <c r="AM242" s="7" t="b">
        <f>IF(NYC_SAT_Data[[#This Row],[National Sample LOOKUP Total]] &gt; 0.5, TRUE, FALSE)</f>
        <v>0</v>
      </c>
      <c r="AN2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3" spans="1:40" x14ac:dyDescent="0.25">
      <c r="A243" s="21" t="s">
        <v>679</v>
      </c>
      <c r="B243" s="21" t="s">
        <v>680</v>
      </c>
      <c r="C243" s="21" t="b">
        <f>IF(ISNUMBER(SEARCH("SCIENCE", UPPER(NYC_SAT_Data[[#This Row],[School Name]]))), TRUE(), FALSE())</f>
        <v>0</v>
      </c>
      <c r="D243" s="21" t="b">
        <f>IF(ISNUMBER(SEARCH("MATH", UPPER(NYC_SAT_Data[[#This Row],[School Name]]))), TRUE(), FALSE())</f>
        <v>0</v>
      </c>
      <c r="E243" s="21" t="b">
        <f>IF(ISNUMBER(SEARCH("ART", UPPER(NYC_SAT_Data[[#This Row],[School Name]]))), TRUE(), FALSE())</f>
        <v>0</v>
      </c>
      <c r="F243" s="21" t="b">
        <f>IF(ISNUMBER(SEARCH("ACADEMY", UPPER(NYC_SAT_Data[[#This Row],[School Name]]))), TRUE(), FALSE())</f>
        <v>0</v>
      </c>
      <c r="G243" s="21" t="s">
        <v>431</v>
      </c>
      <c r="H243" s="21" t="s">
        <v>614</v>
      </c>
      <c r="I243" s="21" t="s">
        <v>615</v>
      </c>
      <c r="J243" s="21" t="s">
        <v>431</v>
      </c>
      <c r="K243" s="21" t="s">
        <v>51</v>
      </c>
      <c r="L243" s="1">
        <v>10463</v>
      </c>
      <c r="M243" s="1">
        <v>40.877049999999997</v>
      </c>
      <c r="N243" s="1">
        <v>-73.91234</v>
      </c>
      <c r="O243" s="21" t="s">
        <v>681</v>
      </c>
      <c r="P243" s="22">
        <v>0.35416666666666669</v>
      </c>
      <c r="Q243" s="22">
        <v>0.69444444444444442</v>
      </c>
      <c r="R243" s="36">
        <f xml:space="preserve"> 24* (NYC_SAT_Data[[#This Row],[End Time]] - NYC_SAT_Data[[#This Row],[Start Time]])</f>
        <v>8.1666666666666661</v>
      </c>
      <c r="S24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10min</v>
      </c>
      <c r="T243" s="33">
        <v>449</v>
      </c>
      <c r="U243" s="31">
        <v>5.0999999999999997E-2</v>
      </c>
      <c r="V243" s="31">
        <v>0.245</v>
      </c>
      <c r="W243" s="31">
        <v>0.61</v>
      </c>
      <c r="X243" s="31">
        <v>8.8999999999999996E-2</v>
      </c>
      <c r="Y243" s="31">
        <f>1 - SUM(NYC_SAT_Data[[#This Row],[Percent White]:[Percent Asian]])</f>
        <v>5.0000000000001155E-3</v>
      </c>
      <c r="Z243" s="1">
        <v>451</v>
      </c>
      <c r="AA243" s="1">
        <v>417</v>
      </c>
      <c r="AB243" s="1">
        <v>423</v>
      </c>
      <c r="AC243" s="31">
        <v>0.92900000000000005</v>
      </c>
      <c r="AD243" s="23">
        <f>NYC_SAT_Data[[#This Row],[Average Score (SAT Math)]] + NYC_SAT_Data[[#This Row],[Average Score (SAT Reading)]]</f>
        <v>868</v>
      </c>
      <c r="AE243" s="24">
        <f>NYC_SAT_Data[[#This Row],[Average Score (SAT Math)]] + NYC_SAT_Data[[#This Row],[Average Score (SAT Reading)]] + NYC_SAT_Data[[#This Row],[Average Score (SAT Writing)]]</f>
        <v>1291</v>
      </c>
      <c r="AF243" s="25">
        <f>_xlfn.PERCENTRANK.INC(Z:Z, NYC_SAT_Data[[#This Row],[Average Score (SAT Math)]])</f>
        <v>0.72099999999999997</v>
      </c>
      <c r="AG243" s="26">
        <f>_xlfn.PERCENTRANK.INC(AA:AA, NYC_SAT_Data[[#This Row],[Average Score (SAT Reading)]])</f>
        <v>0.53200000000000003</v>
      </c>
      <c r="AH243" s="26">
        <f>_xlfn.PERCENTRANK.INC(AD:AD, NYC_SAT_Data[[#This Row],[SAT 1600]])</f>
        <v>0.67900000000000005</v>
      </c>
      <c r="AI243" s="27">
        <f>_xlfn.XLOOKUP(10 * ROUND(NYC_SAT_Data[[#This Row],[Average Score (SAT Math)]] / 10, 0), 'SAT Section Percentiles'!$A:$A, 'SAT Section Percentiles'!$D:$D, 0)</f>
        <v>0.28999999999999998</v>
      </c>
      <c r="AJ243" s="28">
        <f>_xlfn.XLOOKUP(10 * ROUND(NYC_SAT_Data[[#This Row],[Average Score (SAT Reading)]] / 10, 0), 'SAT Section Percentiles'!$A:$A, 'SAT Section Percentiles'!$B:$B, 0)</f>
        <v>0.22</v>
      </c>
      <c r="AK243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243" s="1" t="b">
        <f>IF(RANK(NYC_SAT_Data[[#This Row],[SAT 1600]], AD:AD, 0) &lt;= 50, TRUE, FALSE)</f>
        <v>0</v>
      </c>
      <c r="AM243" s="7" t="b">
        <f>IF(NYC_SAT_Data[[#This Row],[National Sample LOOKUP Total]] &gt; 0.5, TRUE, FALSE)</f>
        <v>0</v>
      </c>
      <c r="AN2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4" spans="1:40" x14ac:dyDescent="0.25">
      <c r="A244" s="21" t="s">
        <v>622</v>
      </c>
      <c r="B244" s="21" t="s">
        <v>623</v>
      </c>
      <c r="C244" s="21" t="b">
        <f>IF(ISNUMBER(SEARCH("SCIENCE", UPPER(NYC_SAT_Data[[#This Row],[School Name]]))), TRUE(), FALSE())</f>
        <v>0</v>
      </c>
      <c r="D244" s="21" t="b">
        <f>IF(ISNUMBER(SEARCH("MATH", UPPER(NYC_SAT_Data[[#This Row],[School Name]]))), TRUE(), FALSE())</f>
        <v>0</v>
      </c>
      <c r="E244" s="21" t="b">
        <f>IF(ISNUMBER(SEARCH("ART", UPPER(NYC_SAT_Data[[#This Row],[School Name]]))), TRUE(), FALSE())</f>
        <v>0</v>
      </c>
      <c r="F244" s="21" t="b">
        <f>IF(ISNUMBER(SEARCH("ACADEMY", UPPER(NYC_SAT_Data[[#This Row],[School Name]]))), TRUE(), FALSE())</f>
        <v>0</v>
      </c>
      <c r="G244" s="21" t="s">
        <v>431</v>
      </c>
      <c r="H244" s="21" t="s">
        <v>624</v>
      </c>
      <c r="I244" s="21" t="s">
        <v>625</v>
      </c>
      <c r="J244" s="21" t="s">
        <v>431</v>
      </c>
      <c r="K244" s="21" t="s">
        <v>51</v>
      </c>
      <c r="L244" s="1">
        <v>10463</v>
      </c>
      <c r="M244" s="1">
        <v>40.875979999999998</v>
      </c>
      <c r="N244" s="1">
        <v>-73.901229999999998</v>
      </c>
      <c r="O244" s="21" t="s">
        <v>626</v>
      </c>
      <c r="P244" s="22">
        <v>0.33333333333333331</v>
      </c>
      <c r="Q244" s="22">
        <v>0.61458333333333337</v>
      </c>
      <c r="R244" s="36">
        <f xml:space="preserve"> 24* (NYC_SAT_Data[[#This Row],[End Time]] - NYC_SAT_Data[[#This Row],[Start Time]])</f>
        <v>6.7500000000000018</v>
      </c>
      <c r="S24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44" s="33">
        <v>583</v>
      </c>
      <c r="U244" s="31">
        <v>3.3000000000000002E-2</v>
      </c>
      <c r="V244" s="31">
        <v>0.35699999999999998</v>
      </c>
      <c r="W244" s="31">
        <v>0.56899999999999995</v>
      </c>
      <c r="X244" s="31">
        <v>2.7E-2</v>
      </c>
      <c r="Y244" s="31">
        <f>1 - SUM(NYC_SAT_Data[[#This Row],[Percent White]:[Percent Asian]])</f>
        <v>1.4000000000000012E-2</v>
      </c>
      <c r="Z244" s="1">
        <v>423</v>
      </c>
      <c r="AA244" s="1">
        <v>420</v>
      </c>
      <c r="AB244" s="1">
        <v>425</v>
      </c>
      <c r="AC244" s="31">
        <v>0.68600000000000005</v>
      </c>
      <c r="AD244" s="23">
        <f>NYC_SAT_Data[[#This Row],[Average Score (SAT Math)]] + NYC_SAT_Data[[#This Row],[Average Score (SAT Reading)]]</f>
        <v>843</v>
      </c>
      <c r="AE244" s="24">
        <f>NYC_SAT_Data[[#This Row],[Average Score (SAT Math)]] + NYC_SAT_Data[[#This Row],[Average Score (SAT Reading)]] + NYC_SAT_Data[[#This Row],[Average Score (SAT Writing)]]</f>
        <v>1268</v>
      </c>
      <c r="AF244" s="25">
        <f>_xlfn.PERCENTRANK.INC(Z:Z, NYC_SAT_Data[[#This Row],[Average Score (SAT Math)]])</f>
        <v>0.57999999999999996</v>
      </c>
      <c r="AG244" s="26">
        <f>_xlfn.PERCENTRANK.INC(AA:AA, NYC_SAT_Data[[#This Row],[Average Score (SAT Reading)]])</f>
        <v>0.56599999999999995</v>
      </c>
      <c r="AH244" s="26">
        <f>_xlfn.PERCENTRANK.INC(AD:AD, NYC_SAT_Data[[#This Row],[SAT 1600]])</f>
        <v>0.57699999999999996</v>
      </c>
      <c r="AI244" s="27">
        <f>_xlfn.XLOOKUP(10 * ROUND(NYC_SAT_Data[[#This Row],[Average Score (SAT Math)]] / 10, 0), 'SAT Section Percentiles'!$A:$A, 'SAT Section Percentiles'!$D:$D, 0)</f>
        <v>0.2</v>
      </c>
      <c r="AJ244" s="28">
        <f>_xlfn.XLOOKUP(10 * ROUND(NYC_SAT_Data[[#This Row],[Average Score (SAT Reading)]] / 10, 0), 'SAT Section Percentiles'!$A:$A, 'SAT Section Percentiles'!$B:$B, 0)</f>
        <v>0.22</v>
      </c>
      <c r="AK244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244" s="1" t="b">
        <f>IF(RANK(NYC_SAT_Data[[#This Row],[SAT 1600]], AD:AD, 0) &lt;= 50, TRUE, FALSE)</f>
        <v>0</v>
      </c>
      <c r="AM244" s="7" t="b">
        <f>IF(NYC_SAT_Data[[#This Row],[National Sample LOOKUP Total]] &gt; 0.5, TRUE, FALSE)</f>
        <v>0</v>
      </c>
      <c r="AN2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5" spans="1:40" x14ac:dyDescent="0.25">
      <c r="A245" s="21" t="s">
        <v>63</v>
      </c>
      <c r="B245" s="21" t="s">
        <v>64</v>
      </c>
      <c r="C245" s="21" t="b">
        <f>IF(ISNUMBER(SEARCH("SCIENCE", UPPER(NYC_SAT_Data[[#This Row],[School Name]]))), TRUE(), FALSE())</f>
        <v>0</v>
      </c>
      <c r="D245" s="21" t="b">
        <f>IF(ISNUMBER(SEARCH("MATH", UPPER(NYC_SAT_Data[[#This Row],[School Name]]))), TRUE(), FALSE())</f>
        <v>0</v>
      </c>
      <c r="E245" s="21" t="b">
        <f>IF(ISNUMBER(SEARCH("ART", UPPER(NYC_SAT_Data[[#This Row],[School Name]]))), TRUE(), FALSE())</f>
        <v>1</v>
      </c>
      <c r="F245" s="21" t="b">
        <f>IF(ISNUMBER(SEARCH("ACADEMY", UPPER(NYC_SAT_Data[[#This Row],[School Name]]))), TRUE(), FALSE())</f>
        <v>0</v>
      </c>
      <c r="G245" s="21" t="s">
        <v>48</v>
      </c>
      <c r="H245" s="21" t="s">
        <v>65</v>
      </c>
      <c r="I245" s="21" t="s">
        <v>66</v>
      </c>
      <c r="J245" s="21" t="s">
        <v>48</v>
      </c>
      <c r="K245" s="21" t="s">
        <v>51</v>
      </c>
      <c r="L245" s="1">
        <v>10002</v>
      </c>
      <c r="M245" s="1">
        <v>40.720570000000002</v>
      </c>
      <c r="N245" s="1">
        <v>-73.985669999999999</v>
      </c>
      <c r="O245" s="21" t="s">
        <v>67</v>
      </c>
      <c r="P245" s="22">
        <v>0.33333333333333331</v>
      </c>
      <c r="Q245" s="22">
        <v>0.64583333333333337</v>
      </c>
      <c r="R245" s="36">
        <f xml:space="preserve"> 24* (NYC_SAT_Data[[#This Row],[End Time]] - NYC_SAT_Data[[#This Row],[Start Time]])</f>
        <v>7.5000000000000018</v>
      </c>
      <c r="S24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45" s="33">
        <v>363</v>
      </c>
      <c r="U245" s="31">
        <v>2.5000000000000001E-2</v>
      </c>
      <c r="V245" s="31">
        <v>0.39900000000000002</v>
      </c>
      <c r="W245" s="31">
        <v>0.51200000000000001</v>
      </c>
      <c r="X245" s="31">
        <v>5.8000000000000003E-2</v>
      </c>
      <c r="Y245" s="31">
        <f>1 - SUM(NYC_SAT_Data[[#This Row],[Percent White]:[Percent Asian]])</f>
        <v>5.9999999999998943E-3</v>
      </c>
      <c r="Z245" s="1">
        <v>438</v>
      </c>
      <c r="AA245" s="1">
        <v>413</v>
      </c>
      <c r="AB245" s="1">
        <v>394</v>
      </c>
      <c r="AC245" s="31">
        <v>0.35599999999999998</v>
      </c>
      <c r="AD245" s="23">
        <f>NYC_SAT_Data[[#This Row],[Average Score (SAT Math)]] + NYC_SAT_Data[[#This Row],[Average Score (SAT Reading)]]</f>
        <v>851</v>
      </c>
      <c r="AE245" s="24">
        <f>NYC_SAT_Data[[#This Row],[Average Score (SAT Math)]] + NYC_SAT_Data[[#This Row],[Average Score (SAT Reading)]] + NYC_SAT_Data[[#This Row],[Average Score (SAT Writing)]]</f>
        <v>1245</v>
      </c>
      <c r="AF245" s="25">
        <f>_xlfn.PERCENTRANK.INC(Z:Z, NYC_SAT_Data[[#This Row],[Average Score (SAT Math)]])</f>
        <v>0.66</v>
      </c>
      <c r="AG245" s="26">
        <f>_xlfn.PERCENTRANK.INC(AA:AA, NYC_SAT_Data[[#This Row],[Average Score (SAT Reading)]])</f>
        <v>0.5</v>
      </c>
      <c r="AH245" s="26">
        <f>_xlfn.PERCENTRANK.INC(AD:AD, NYC_SAT_Data[[#This Row],[SAT 1600]])</f>
        <v>0.61199999999999999</v>
      </c>
      <c r="AI245" s="27">
        <f>_xlfn.XLOOKUP(10 * ROUND(NYC_SAT_Data[[#This Row],[Average Score (SAT Math)]] / 10, 0), 'SAT Section Percentiles'!$A:$A, 'SAT Section Percentiles'!$D:$D, 0)</f>
        <v>0.25</v>
      </c>
      <c r="AJ245" s="28">
        <f>_xlfn.XLOOKUP(10 * ROUND(NYC_SAT_Data[[#This Row],[Average Score (SAT Reading)]] / 10, 0), 'SAT Section Percentiles'!$A:$A, 'SAT Section Percentiles'!$B:$B, 0)</f>
        <v>0.19</v>
      </c>
      <c r="AK245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45" s="1" t="b">
        <f>IF(RANK(NYC_SAT_Data[[#This Row],[SAT 1600]], AD:AD, 0) &lt;= 50, TRUE, FALSE)</f>
        <v>0</v>
      </c>
      <c r="AM245" s="7" t="b">
        <f>IF(NYC_SAT_Data[[#This Row],[National Sample LOOKUP Total]] &gt; 0.5, TRUE, FALSE)</f>
        <v>0</v>
      </c>
      <c r="AN2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6" spans="1:40" x14ac:dyDescent="0.25">
      <c r="A246" s="21" t="s">
        <v>1372</v>
      </c>
      <c r="B246" s="21" t="s">
        <v>1373</v>
      </c>
      <c r="C246" s="21" t="b">
        <f>IF(ISNUMBER(SEARCH("SCIENCE", UPPER(NYC_SAT_Data[[#This Row],[School Name]]))), TRUE(), FALSE())</f>
        <v>0</v>
      </c>
      <c r="D246" s="21" t="b">
        <f>IF(ISNUMBER(SEARCH("MATH", UPPER(NYC_SAT_Data[[#This Row],[School Name]]))), TRUE(), FALSE())</f>
        <v>0</v>
      </c>
      <c r="E246" s="21" t="b">
        <f>IF(ISNUMBER(SEARCH("ART", UPPER(NYC_SAT_Data[[#This Row],[School Name]]))), TRUE(), FALSE())</f>
        <v>1</v>
      </c>
      <c r="F246" s="21" t="b">
        <f>IF(ISNUMBER(SEARCH("ACADEMY", UPPER(NYC_SAT_Data[[#This Row],[School Name]]))), TRUE(), FALSE())</f>
        <v>0</v>
      </c>
      <c r="G246" s="21" t="s">
        <v>1249</v>
      </c>
      <c r="H246" s="21" t="s">
        <v>1358</v>
      </c>
      <c r="I246" s="21" t="s">
        <v>1359</v>
      </c>
      <c r="J246" s="21" t="s">
        <v>1360</v>
      </c>
      <c r="K246" s="21" t="s">
        <v>51</v>
      </c>
      <c r="L246" s="1">
        <v>11427</v>
      </c>
      <c r="M246" s="1">
        <v>40.732819999999997</v>
      </c>
      <c r="N246" s="1">
        <v>-73.739649999999997</v>
      </c>
      <c r="O246" s="21" t="s">
        <v>1374</v>
      </c>
      <c r="P246" s="22">
        <v>0.32291666666666669</v>
      </c>
      <c r="Q246" s="22">
        <v>0.63472222222222219</v>
      </c>
      <c r="R246" s="36">
        <f xml:space="preserve"> 24* (NYC_SAT_Data[[#This Row],[End Time]] - NYC_SAT_Data[[#This Row],[Start Time]])</f>
        <v>7.4833333333333325</v>
      </c>
      <c r="S24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29min</v>
      </c>
      <c r="T246" s="33">
        <v>1742</v>
      </c>
      <c r="U246" s="31">
        <v>3.5999999999999997E-2</v>
      </c>
      <c r="V246" s="31">
        <v>0.52700000000000002</v>
      </c>
      <c r="W246" s="31">
        <v>0.13</v>
      </c>
      <c r="X246" s="31">
        <v>0.27</v>
      </c>
      <c r="Y246" s="31">
        <f>1 - SUM(NYC_SAT_Data[[#This Row],[Percent White]:[Percent Asian]])</f>
        <v>3.6999999999999922E-2</v>
      </c>
      <c r="Z246" s="1">
        <v>397</v>
      </c>
      <c r="AA246" s="1">
        <v>396</v>
      </c>
      <c r="AB246" s="1">
        <v>391</v>
      </c>
      <c r="AC246" s="31">
        <v>0.4</v>
      </c>
      <c r="AD246" s="23">
        <f>NYC_SAT_Data[[#This Row],[Average Score (SAT Math)]] + NYC_SAT_Data[[#This Row],[Average Score (SAT Reading)]]</f>
        <v>793</v>
      </c>
      <c r="AE246" s="24">
        <f>NYC_SAT_Data[[#This Row],[Average Score (SAT Math)]] + NYC_SAT_Data[[#This Row],[Average Score (SAT Reading)]] + NYC_SAT_Data[[#This Row],[Average Score (SAT Writing)]]</f>
        <v>1184</v>
      </c>
      <c r="AF246" s="25">
        <f>_xlfn.PERCENTRANK.INC(Z:Z, NYC_SAT_Data[[#This Row],[Average Score (SAT Math)]])</f>
        <v>0.371</v>
      </c>
      <c r="AG246" s="26">
        <f>_xlfn.PERCENTRANK.INC(AA:AA, NYC_SAT_Data[[#This Row],[Average Score (SAT Reading)]])</f>
        <v>0.32800000000000001</v>
      </c>
      <c r="AH246" s="26">
        <f>_xlfn.PERCENTRANK.INC(AD:AD, NYC_SAT_Data[[#This Row],[SAT 1600]])</f>
        <v>0.34699999999999998</v>
      </c>
      <c r="AI246" s="27">
        <f>_xlfn.XLOOKUP(10 * ROUND(NYC_SAT_Data[[#This Row],[Average Score (SAT Math)]] / 10, 0), 'SAT Section Percentiles'!$A:$A, 'SAT Section Percentiles'!$D:$D, 0)</f>
        <v>0.15</v>
      </c>
      <c r="AJ246" s="28">
        <f>_xlfn.XLOOKUP(10 * ROUND(NYC_SAT_Data[[#This Row],[Average Score (SAT Reading)]] / 10, 0), 'SAT Section Percentiles'!$A:$A, 'SAT Section Percentiles'!$B:$B, 0)</f>
        <v>0.16</v>
      </c>
      <c r="AK246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46" s="1" t="b">
        <f>IF(RANK(NYC_SAT_Data[[#This Row],[SAT 1600]], AD:AD, 0) &lt;= 50, TRUE, FALSE)</f>
        <v>0</v>
      </c>
      <c r="AM246" s="7" t="b">
        <f>IF(NYC_SAT_Data[[#This Row],[National Sample LOOKUP Total]] &gt; 0.5, TRUE, FALSE)</f>
        <v>0</v>
      </c>
      <c r="AN2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7" spans="1:40" x14ac:dyDescent="0.25">
      <c r="A247" s="21" t="s">
        <v>1301</v>
      </c>
      <c r="B247" s="21" t="s">
        <v>1302</v>
      </c>
      <c r="C247" s="21" t="b">
        <f>IF(ISNUMBER(SEARCH("SCIENCE", UPPER(NYC_SAT_Data[[#This Row],[School Name]]))), TRUE(), FALSE())</f>
        <v>0</v>
      </c>
      <c r="D247" s="21" t="b">
        <f>IF(ISNUMBER(SEARCH("MATH", UPPER(NYC_SAT_Data[[#This Row],[School Name]]))), TRUE(), FALSE())</f>
        <v>0</v>
      </c>
      <c r="E247" s="21" t="b">
        <f>IF(ISNUMBER(SEARCH("ART", UPPER(NYC_SAT_Data[[#This Row],[School Name]]))), TRUE(), FALSE())</f>
        <v>0</v>
      </c>
      <c r="F247" s="21" t="b">
        <f>IF(ISNUMBER(SEARCH("ACADEMY", UPPER(NYC_SAT_Data[[#This Row],[School Name]]))), TRUE(), FALSE())</f>
        <v>0</v>
      </c>
      <c r="G247" s="21" t="s">
        <v>1249</v>
      </c>
      <c r="H247" s="21" t="s">
        <v>1303</v>
      </c>
      <c r="I247" s="21" t="s">
        <v>1304</v>
      </c>
      <c r="J247" s="21" t="s">
        <v>1252</v>
      </c>
      <c r="K247" s="21" t="s">
        <v>51</v>
      </c>
      <c r="L247" s="1">
        <v>11373</v>
      </c>
      <c r="M247" s="1">
        <v>40.72954</v>
      </c>
      <c r="N247" s="1">
        <v>-73.887389999999996</v>
      </c>
      <c r="O247" s="21" t="s">
        <v>1305</v>
      </c>
      <c r="P247" s="22">
        <v>0.34375</v>
      </c>
      <c r="Q247" s="22">
        <v>0.62847222222222221</v>
      </c>
      <c r="R247" s="36">
        <f xml:space="preserve"> 24* (NYC_SAT_Data[[#This Row],[End Time]] - NYC_SAT_Data[[#This Row],[Start Time]])</f>
        <v>6.833333333333333</v>
      </c>
      <c r="S24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47" s="33">
        <v>973</v>
      </c>
      <c r="U247" s="31">
        <v>0.35799999999999998</v>
      </c>
      <c r="V247" s="31">
        <v>0.02</v>
      </c>
      <c r="W247" s="31">
        <v>0.44600000000000001</v>
      </c>
      <c r="X247" s="31">
        <v>0.17499999999999999</v>
      </c>
      <c r="Y247" s="31">
        <f>1 - SUM(NYC_SAT_Data[[#This Row],[Percent White]:[Percent Asian]])</f>
        <v>9.9999999999988987E-4</v>
      </c>
      <c r="Z247" s="1">
        <v>476</v>
      </c>
      <c r="AA247" s="1">
        <v>471</v>
      </c>
      <c r="AB247" s="1">
        <v>480</v>
      </c>
      <c r="AC247" s="31">
        <v>0.9</v>
      </c>
      <c r="AD247" s="23">
        <f>NYC_SAT_Data[[#This Row],[Average Score (SAT Math)]] + NYC_SAT_Data[[#This Row],[Average Score (SAT Reading)]]</f>
        <v>947</v>
      </c>
      <c r="AE247" s="24">
        <f>NYC_SAT_Data[[#This Row],[Average Score (SAT Math)]] + NYC_SAT_Data[[#This Row],[Average Score (SAT Reading)]] + NYC_SAT_Data[[#This Row],[Average Score (SAT Writing)]]</f>
        <v>1427</v>
      </c>
      <c r="AF247" s="25">
        <f>_xlfn.PERCENTRANK.INC(Z:Z, NYC_SAT_Data[[#This Row],[Average Score (SAT Math)]])</f>
        <v>0.79400000000000004</v>
      </c>
      <c r="AG247" s="26">
        <f>_xlfn.PERCENTRANK.INC(AA:AA, NYC_SAT_Data[[#This Row],[Average Score (SAT Reading)]])</f>
        <v>0.85</v>
      </c>
      <c r="AH247" s="26">
        <f>_xlfn.PERCENTRANK.INC(AD:AD, NYC_SAT_Data[[#This Row],[SAT 1600]])</f>
        <v>0.82599999999999996</v>
      </c>
      <c r="AI247" s="27">
        <f>_xlfn.XLOOKUP(10 * ROUND(NYC_SAT_Data[[#This Row],[Average Score (SAT Math)]] / 10, 0), 'SAT Section Percentiles'!$A:$A, 'SAT Section Percentiles'!$D:$D, 0)</f>
        <v>0.4</v>
      </c>
      <c r="AJ247" s="28">
        <f>_xlfn.XLOOKUP(10 * ROUND(NYC_SAT_Data[[#This Row],[Average Score (SAT Reading)]] / 10, 0), 'SAT Section Percentiles'!$A:$A, 'SAT Section Percentiles'!$B:$B, 0)</f>
        <v>0.38</v>
      </c>
      <c r="AK247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247" s="1" t="b">
        <f>IF(RANK(NYC_SAT_Data[[#This Row],[SAT 1600]], AD:AD, 0) &lt;= 50, TRUE, FALSE)</f>
        <v>0</v>
      </c>
      <c r="AM247" s="7" t="b">
        <f>IF(NYC_SAT_Data[[#This Row],[National Sample LOOKUP Total]] &gt; 0.5, TRUE, FALSE)</f>
        <v>0</v>
      </c>
      <c r="AN2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8" spans="1:40" x14ac:dyDescent="0.25">
      <c r="A248" s="21" t="s">
        <v>1534</v>
      </c>
      <c r="B248" s="21" t="s">
        <v>1535</v>
      </c>
      <c r="C248" s="21" t="b">
        <f>IF(ISNUMBER(SEARCH("SCIENCE", UPPER(NYC_SAT_Data[[#This Row],[School Name]]))), TRUE(), FALSE())</f>
        <v>1</v>
      </c>
      <c r="D248" s="21" t="b">
        <f>IF(ISNUMBER(SEARCH("MATH", UPPER(NYC_SAT_Data[[#This Row],[School Name]]))), TRUE(), FALSE())</f>
        <v>1</v>
      </c>
      <c r="E248" s="21" t="b">
        <f>IF(ISNUMBER(SEARCH("ART", UPPER(NYC_SAT_Data[[#This Row],[School Name]]))), TRUE(), FALSE())</f>
        <v>0</v>
      </c>
      <c r="F248" s="21" t="b">
        <f>IF(ISNUMBER(SEARCH("ACADEMY", UPPER(NYC_SAT_Data[[#This Row],[School Name]]))), TRUE(), FALSE())</f>
        <v>0</v>
      </c>
      <c r="G248" s="21" t="s">
        <v>1249</v>
      </c>
      <c r="H248" s="21" t="s">
        <v>1504</v>
      </c>
      <c r="I248" s="21" t="s">
        <v>1505</v>
      </c>
      <c r="J248" s="21" t="s">
        <v>1506</v>
      </c>
      <c r="K248" s="21" t="s">
        <v>51</v>
      </c>
      <c r="L248" s="1">
        <v>11411</v>
      </c>
      <c r="M248" s="1">
        <v>40.695540000000001</v>
      </c>
      <c r="N248" s="1">
        <v>-73.734920000000002</v>
      </c>
      <c r="O248" s="21" t="s">
        <v>1536</v>
      </c>
      <c r="P248" s="22">
        <v>0.33333333333333331</v>
      </c>
      <c r="Q248" s="22">
        <v>0.60069444444444442</v>
      </c>
      <c r="R248" s="36">
        <f xml:space="preserve"> 24* (NYC_SAT_Data[[#This Row],[End Time]] - NYC_SAT_Data[[#This Row],[Start Time]])</f>
        <v>6.4166666666666661</v>
      </c>
      <c r="S24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248" s="33">
        <v>433</v>
      </c>
      <c r="U248" s="31">
        <v>1.6E-2</v>
      </c>
      <c r="V248" s="31">
        <v>0.72299999999999998</v>
      </c>
      <c r="W248" s="31">
        <v>0.11799999999999999</v>
      </c>
      <c r="X248" s="31">
        <v>9.9000000000000005E-2</v>
      </c>
      <c r="Y248" s="31">
        <f>1 - SUM(NYC_SAT_Data[[#This Row],[Percent White]:[Percent Asian]])</f>
        <v>4.4000000000000039E-2</v>
      </c>
      <c r="Z248" s="1">
        <v>380</v>
      </c>
      <c r="AA248" s="1">
        <v>418</v>
      </c>
      <c r="AB248" s="1">
        <v>388</v>
      </c>
      <c r="AC248" s="31">
        <v>0.54900000000000004</v>
      </c>
      <c r="AD248" s="23">
        <f>NYC_SAT_Data[[#This Row],[Average Score (SAT Math)]] + NYC_SAT_Data[[#This Row],[Average Score (SAT Reading)]]</f>
        <v>798</v>
      </c>
      <c r="AE248" s="24">
        <f>NYC_SAT_Data[[#This Row],[Average Score (SAT Math)]] + NYC_SAT_Data[[#This Row],[Average Score (SAT Reading)]] + NYC_SAT_Data[[#This Row],[Average Score (SAT Writing)]]</f>
        <v>1186</v>
      </c>
      <c r="AF248" s="25">
        <f>_xlfn.PERCENTRANK.INC(Z:Z, NYC_SAT_Data[[#This Row],[Average Score (SAT Math)]])</f>
        <v>0.187</v>
      </c>
      <c r="AG248" s="26">
        <f>_xlfn.PERCENTRANK.INC(AA:AA, NYC_SAT_Data[[#This Row],[Average Score (SAT Reading)]])</f>
        <v>0.54500000000000004</v>
      </c>
      <c r="AH248" s="26">
        <f>_xlfn.PERCENTRANK.INC(AD:AD, NYC_SAT_Data[[#This Row],[SAT 1600]])</f>
        <v>0.38700000000000001</v>
      </c>
      <c r="AI248" s="27">
        <f>_xlfn.XLOOKUP(10 * ROUND(NYC_SAT_Data[[#This Row],[Average Score (SAT Math)]] / 10, 0), 'SAT Section Percentiles'!$A:$A, 'SAT Section Percentiles'!$D:$D, 0)</f>
        <v>0.1</v>
      </c>
      <c r="AJ248" s="28">
        <f>_xlfn.XLOOKUP(10 * ROUND(NYC_SAT_Data[[#This Row],[Average Score (SAT Reading)]] / 10, 0), 'SAT Section Percentiles'!$A:$A, 'SAT Section Percentiles'!$B:$B, 0)</f>
        <v>0.22</v>
      </c>
      <c r="AK248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48" s="1" t="b">
        <f>IF(RANK(NYC_SAT_Data[[#This Row],[SAT 1600]], AD:AD, 0) &lt;= 50, TRUE, FALSE)</f>
        <v>0</v>
      </c>
      <c r="AM248" s="7" t="b">
        <f>IF(NYC_SAT_Data[[#This Row],[National Sample LOOKUP Total]] &gt; 0.5, TRUE, FALSE)</f>
        <v>0</v>
      </c>
      <c r="AN2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9" spans="1:40" x14ac:dyDescent="0.25">
      <c r="A249" s="21" t="s">
        <v>1037</v>
      </c>
      <c r="B249" s="21" t="s">
        <v>1038</v>
      </c>
      <c r="C249" s="21" t="b">
        <f>IF(ISNUMBER(SEARCH("SCIENCE", UPPER(NYC_SAT_Data[[#This Row],[School Name]]))), TRUE(), FALSE())</f>
        <v>0</v>
      </c>
      <c r="D249" s="21" t="b">
        <f>IF(ISNUMBER(SEARCH("MATH", UPPER(NYC_SAT_Data[[#This Row],[School Name]]))), TRUE(), FALSE())</f>
        <v>0</v>
      </c>
      <c r="E249" s="21" t="b">
        <f>IF(ISNUMBER(SEARCH("ART", UPPER(NYC_SAT_Data[[#This Row],[School Name]]))), TRUE(), FALSE())</f>
        <v>0</v>
      </c>
      <c r="F249" s="21" t="b">
        <f>IF(ISNUMBER(SEARCH("ACADEMY", UPPER(NYC_SAT_Data[[#This Row],[School Name]]))), TRUE(), FALSE())</f>
        <v>0</v>
      </c>
      <c r="G249" s="21" t="s">
        <v>822</v>
      </c>
      <c r="H249" s="21" t="s">
        <v>1039</v>
      </c>
      <c r="I249" s="21" t="s">
        <v>1040</v>
      </c>
      <c r="J249" s="21" t="s">
        <v>822</v>
      </c>
      <c r="K249" s="21" t="s">
        <v>51</v>
      </c>
      <c r="L249" s="1">
        <v>11225</v>
      </c>
      <c r="M249" s="1">
        <v>40.667160000000003</v>
      </c>
      <c r="N249" s="1">
        <v>-73.950860000000006</v>
      </c>
      <c r="O249" s="21" t="s">
        <v>1041</v>
      </c>
      <c r="P249" s="22">
        <v>0.30208333333333331</v>
      </c>
      <c r="Q249" s="22">
        <v>0.63541666666666663</v>
      </c>
      <c r="R249" s="36">
        <f xml:space="preserve"> 24* (NYC_SAT_Data[[#This Row],[End Time]] - NYC_SAT_Data[[#This Row],[Start Time]])</f>
        <v>8</v>
      </c>
      <c r="S24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49" s="33">
        <v>1271</v>
      </c>
      <c r="U249" s="31">
        <v>6.0000000000000001E-3</v>
      </c>
      <c r="V249" s="31">
        <v>0.90900000000000003</v>
      </c>
      <c r="W249" s="31">
        <v>3.3000000000000002E-2</v>
      </c>
      <c r="X249" s="31">
        <v>2.9000000000000001E-2</v>
      </c>
      <c r="Y249" s="31">
        <f>1 - SUM(NYC_SAT_Data[[#This Row],[Percent White]:[Percent Asian]])</f>
        <v>2.2999999999999909E-2</v>
      </c>
      <c r="Z249" s="1">
        <v>525</v>
      </c>
      <c r="AA249" s="1">
        <v>500</v>
      </c>
      <c r="AB249" s="1">
        <v>481</v>
      </c>
      <c r="AC249" s="31">
        <v>0.89</v>
      </c>
      <c r="AD249" s="23">
        <f>NYC_SAT_Data[[#This Row],[Average Score (SAT Math)]] + NYC_SAT_Data[[#This Row],[Average Score (SAT Reading)]]</f>
        <v>1025</v>
      </c>
      <c r="AE249" s="24">
        <f>NYC_SAT_Data[[#This Row],[Average Score (SAT Math)]] + NYC_SAT_Data[[#This Row],[Average Score (SAT Reading)]] + NYC_SAT_Data[[#This Row],[Average Score (SAT Writing)]]</f>
        <v>1506</v>
      </c>
      <c r="AF249" s="25">
        <f>_xlfn.PERCENTRANK.INC(Z:Z, NYC_SAT_Data[[#This Row],[Average Score (SAT Math)]])</f>
        <v>0.91400000000000003</v>
      </c>
      <c r="AG249" s="26">
        <f>_xlfn.PERCENTRANK.INC(AA:AA, NYC_SAT_Data[[#This Row],[Average Score (SAT Reading)]])</f>
        <v>0.90900000000000003</v>
      </c>
      <c r="AH249" s="26">
        <f>_xlfn.PERCENTRANK.INC(AD:AD, NYC_SAT_Data[[#This Row],[SAT 1600]])</f>
        <v>0.90600000000000003</v>
      </c>
      <c r="AI249" s="27">
        <f>_xlfn.XLOOKUP(10 * ROUND(NYC_SAT_Data[[#This Row],[Average Score (SAT Math)]] / 10, 0), 'SAT Section Percentiles'!$A:$A, 'SAT Section Percentiles'!$D:$D, 0)</f>
        <v>0.61</v>
      </c>
      <c r="AJ249" s="28">
        <f>_xlfn.XLOOKUP(10 * ROUND(NYC_SAT_Data[[#This Row],[Average Score (SAT Reading)]] / 10, 0), 'SAT Section Percentiles'!$A:$A, 'SAT Section Percentiles'!$B:$B, 0)</f>
        <v>0.48</v>
      </c>
      <c r="AK249" s="29">
        <f>_xlfn.XLOOKUP(10 * ROUND((NYC_SAT_Data[[#This Row],[Average Score (SAT Math)]] + NYC_SAT_Data[[#This Row],[Average Score (SAT Reading)]]) / 10, 0), 'Total SAT Percentiles'!$A:$A, 'Total SAT Percentiles'!$B:$B, 0)</f>
        <v>0.54</v>
      </c>
      <c r="AL249" s="1" t="b">
        <f>IF(RANK(NYC_SAT_Data[[#This Row],[SAT 1600]], AD:AD, 0) &lt;= 50, TRUE, FALSE)</f>
        <v>1</v>
      </c>
      <c r="AM249" s="7" t="b">
        <f>IF(NYC_SAT_Data[[#This Row],[National Sample LOOKUP Total]] &gt; 0.5, TRUE, FALSE)</f>
        <v>1</v>
      </c>
      <c r="AN2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0" spans="1:40" x14ac:dyDescent="0.25">
      <c r="A250" s="21" t="s">
        <v>759</v>
      </c>
      <c r="B250" s="21" t="s">
        <v>760</v>
      </c>
      <c r="C250" s="21" t="b">
        <f>IF(ISNUMBER(SEARCH("SCIENCE", UPPER(NYC_SAT_Data[[#This Row],[School Name]]))), TRUE(), FALSE())</f>
        <v>0</v>
      </c>
      <c r="D250" s="21" t="b">
        <f>IF(ISNUMBER(SEARCH("MATH", UPPER(NYC_SAT_Data[[#This Row],[School Name]]))), TRUE(), FALSE())</f>
        <v>0</v>
      </c>
      <c r="E250" s="21" t="b">
        <f>IF(ISNUMBER(SEARCH("ART", UPPER(NYC_SAT_Data[[#This Row],[School Name]]))), TRUE(), FALSE())</f>
        <v>0</v>
      </c>
      <c r="F250" s="21" t="b">
        <f>IF(ISNUMBER(SEARCH("ACADEMY", UPPER(NYC_SAT_Data[[#This Row],[School Name]]))), TRUE(), FALSE())</f>
        <v>0</v>
      </c>
      <c r="G250" s="21" t="s">
        <v>431</v>
      </c>
      <c r="H250" s="21" t="s">
        <v>761</v>
      </c>
      <c r="I250" s="21" t="s">
        <v>762</v>
      </c>
      <c r="J250" s="21" t="s">
        <v>431</v>
      </c>
      <c r="K250" s="21" t="s">
        <v>51</v>
      </c>
      <c r="L250" s="1">
        <v>10459</v>
      </c>
      <c r="M250" s="1">
        <v>40.825229999999998</v>
      </c>
      <c r="N250" s="1">
        <v>-73.893950000000004</v>
      </c>
      <c r="O250" s="21" t="s">
        <v>763</v>
      </c>
      <c r="P250" s="22">
        <v>0.33333333333333331</v>
      </c>
      <c r="Q250" s="22">
        <v>0.66666666666666663</v>
      </c>
      <c r="R250" s="36">
        <f xml:space="preserve"> 24* (NYC_SAT_Data[[#This Row],[End Time]] - NYC_SAT_Data[[#This Row],[Start Time]])</f>
        <v>8</v>
      </c>
      <c r="S25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50" s="33">
        <v>326</v>
      </c>
      <c r="U250" s="31">
        <v>3.0000000000000001E-3</v>
      </c>
      <c r="V250" s="31">
        <v>0.215</v>
      </c>
      <c r="W250" s="31">
        <v>0.748</v>
      </c>
      <c r="X250" s="31">
        <v>8.9999999999999993E-3</v>
      </c>
      <c r="Y250" s="31">
        <f>1 - SUM(NYC_SAT_Data[[#This Row],[Percent White]:[Percent Asian]])</f>
        <v>2.5000000000000022E-2</v>
      </c>
      <c r="Z250" s="1">
        <v>387</v>
      </c>
      <c r="AA250" s="1">
        <v>388</v>
      </c>
      <c r="AB250" s="1">
        <v>386</v>
      </c>
      <c r="AC250" s="31">
        <v>0.65900000000000003</v>
      </c>
      <c r="AD250" s="23">
        <f>NYC_SAT_Data[[#This Row],[Average Score (SAT Math)]] + NYC_SAT_Data[[#This Row],[Average Score (SAT Reading)]]</f>
        <v>775</v>
      </c>
      <c r="AE250" s="24">
        <f>NYC_SAT_Data[[#This Row],[Average Score (SAT Math)]] + NYC_SAT_Data[[#This Row],[Average Score (SAT Reading)]] + NYC_SAT_Data[[#This Row],[Average Score (SAT Writing)]]</f>
        <v>1161</v>
      </c>
      <c r="AF250" s="25">
        <f>_xlfn.PERCENTRANK.INC(Z:Z, NYC_SAT_Data[[#This Row],[Average Score (SAT Math)]])</f>
        <v>0.26200000000000001</v>
      </c>
      <c r="AG250" s="26">
        <f>_xlfn.PERCENTRANK.INC(AA:AA, NYC_SAT_Data[[#This Row],[Average Score (SAT Reading)]])</f>
        <v>0.26200000000000001</v>
      </c>
      <c r="AH250" s="26">
        <f>_xlfn.PERCENTRANK.INC(AD:AD, NYC_SAT_Data[[#This Row],[SAT 1600]])</f>
        <v>0.25900000000000001</v>
      </c>
      <c r="AI250" s="27">
        <f>_xlfn.XLOOKUP(10 * ROUND(NYC_SAT_Data[[#This Row],[Average Score (SAT Math)]] / 10, 0), 'SAT Section Percentiles'!$A:$A, 'SAT Section Percentiles'!$D:$D, 0)</f>
        <v>0.13</v>
      </c>
      <c r="AJ250" s="28">
        <f>_xlfn.XLOOKUP(10 * ROUND(NYC_SAT_Data[[#This Row],[Average Score (SAT Reading)]] / 10, 0), 'SAT Section Percentiles'!$A:$A, 'SAT Section Percentiles'!$B:$B, 0)</f>
        <v>0.13</v>
      </c>
      <c r="AK250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250" s="1" t="b">
        <f>IF(RANK(NYC_SAT_Data[[#This Row],[SAT 1600]], AD:AD, 0) &lt;= 50, TRUE, FALSE)</f>
        <v>0</v>
      </c>
      <c r="AM250" s="7" t="b">
        <f>IF(NYC_SAT_Data[[#This Row],[National Sample LOOKUP Total]] &gt; 0.5, TRUE, FALSE)</f>
        <v>0</v>
      </c>
      <c r="AN2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51" spans="1:40" x14ac:dyDescent="0.25">
      <c r="A251" s="21" t="s">
        <v>801</v>
      </c>
      <c r="B251" s="21" t="s">
        <v>802</v>
      </c>
      <c r="C251" s="21" t="b">
        <f>IF(ISNUMBER(SEARCH("SCIENCE", UPPER(NYC_SAT_Data[[#This Row],[School Name]]))), TRUE(), FALSE())</f>
        <v>0</v>
      </c>
      <c r="D251" s="21" t="b">
        <f>IF(ISNUMBER(SEARCH("MATH", UPPER(NYC_SAT_Data[[#This Row],[School Name]]))), TRUE(), FALSE())</f>
        <v>0</v>
      </c>
      <c r="E251" s="21" t="b">
        <f>IF(ISNUMBER(SEARCH("ART", UPPER(NYC_SAT_Data[[#This Row],[School Name]]))), TRUE(), FALSE())</f>
        <v>0</v>
      </c>
      <c r="F251" s="21" t="b">
        <f>IF(ISNUMBER(SEARCH("ACADEMY", UPPER(NYC_SAT_Data[[#This Row],[School Name]]))), TRUE(), FALSE())</f>
        <v>0</v>
      </c>
      <c r="G251" s="21" t="s">
        <v>431</v>
      </c>
      <c r="H251" s="21" t="s">
        <v>789</v>
      </c>
      <c r="I251" s="21" t="s">
        <v>790</v>
      </c>
      <c r="J251" s="21" t="s">
        <v>431</v>
      </c>
      <c r="K251" s="21" t="s">
        <v>51</v>
      </c>
      <c r="L251" s="1">
        <v>10472</v>
      </c>
      <c r="M251" s="1">
        <v>40.83137</v>
      </c>
      <c r="N251" s="1">
        <v>-73.878820000000005</v>
      </c>
      <c r="O251" s="21" t="s">
        <v>803</v>
      </c>
      <c r="P251" s="22">
        <v>0.35416666666666669</v>
      </c>
      <c r="Q251" s="22">
        <v>0.65277777777777779</v>
      </c>
      <c r="R251" s="36">
        <f xml:space="preserve"> 24* (NYC_SAT_Data[[#This Row],[End Time]] - NYC_SAT_Data[[#This Row],[Start Time]])</f>
        <v>7.1666666666666661</v>
      </c>
      <c r="S25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251" s="33">
        <v>416</v>
      </c>
      <c r="U251" s="31">
        <v>1.7000000000000001E-2</v>
      </c>
      <c r="V251" s="31">
        <v>0.26200000000000001</v>
      </c>
      <c r="W251" s="31">
        <v>0.67300000000000004</v>
      </c>
      <c r="X251" s="31">
        <v>2.5999999999999999E-2</v>
      </c>
      <c r="Y251" s="31">
        <f>1 - SUM(NYC_SAT_Data[[#This Row],[Percent White]:[Percent Asian]])</f>
        <v>2.1999999999999909E-2</v>
      </c>
      <c r="Z251" s="1">
        <v>444</v>
      </c>
      <c r="AA251" s="1">
        <v>428</v>
      </c>
      <c r="AB251" s="1">
        <v>422</v>
      </c>
      <c r="AC251" s="31">
        <v>0.52</v>
      </c>
      <c r="AD251" s="23">
        <f>NYC_SAT_Data[[#This Row],[Average Score (SAT Math)]] + NYC_SAT_Data[[#This Row],[Average Score (SAT Reading)]]</f>
        <v>872</v>
      </c>
      <c r="AE251" s="24">
        <f>NYC_SAT_Data[[#This Row],[Average Score (SAT Math)]] + NYC_SAT_Data[[#This Row],[Average Score (SAT Reading)]] + NYC_SAT_Data[[#This Row],[Average Score (SAT Writing)]]</f>
        <v>1294</v>
      </c>
      <c r="AF251" s="25">
        <f>_xlfn.PERCENTRANK.INC(Z:Z, NYC_SAT_Data[[#This Row],[Average Score (SAT Math)]])</f>
        <v>0.68700000000000006</v>
      </c>
      <c r="AG251" s="26">
        <f>_xlfn.PERCENTRANK.INC(AA:AA, NYC_SAT_Data[[#This Row],[Average Score (SAT Reading)]])</f>
        <v>0.64700000000000002</v>
      </c>
      <c r="AH251" s="26">
        <f>_xlfn.PERCENTRANK.INC(AD:AD, NYC_SAT_Data[[#This Row],[SAT 1600]])</f>
        <v>0.68100000000000005</v>
      </c>
      <c r="AI251" s="27">
        <f>_xlfn.XLOOKUP(10 * ROUND(NYC_SAT_Data[[#This Row],[Average Score (SAT Math)]] / 10, 0), 'SAT Section Percentiles'!$A:$A, 'SAT Section Percentiles'!$D:$D, 0)</f>
        <v>0.25</v>
      </c>
      <c r="AJ251" s="28">
        <f>_xlfn.XLOOKUP(10 * ROUND(NYC_SAT_Data[[#This Row],[Average Score (SAT Reading)]] / 10, 0), 'SAT Section Percentiles'!$A:$A, 'SAT Section Percentiles'!$B:$B, 0)</f>
        <v>0.24</v>
      </c>
      <c r="AK251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251" s="1" t="b">
        <f>IF(RANK(NYC_SAT_Data[[#This Row],[SAT 1600]], AD:AD, 0) &lt;= 50, TRUE, FALSE)</f>
        <v>0</v>
      </c>
      <c r="AM251" s="7" t="b">
        <f>IF(NYC_SAT_Data[[#This Row],[National Sample LOOKUP Total]] &gt; 0.5, TRUE, FALSE)</f>
        <v>0</v>
      </c>
      <c r="AN2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2" spans="1:40" x14ac:dyDescent="0.25">
      <c r="A252" s="21" t="s">
        <v>1595</v>
      </c>
      <c r="B252" s="21" t="s">
        <v>1596</v>
      </c>
      <c r="C252" s="21" t="b">
        <f>IF(ISNUMBER(SEARCH("SCIENCE", UPPER(NYC_SAT_Data[[#This Row],[School Name]]))), TRUE(), FALSE())</f>
        <v>0</v>
      </c>
      <c r="D252" s="21" t="b">
        <f>IF(ISNUMBER(SEARCH("MATH", UPPER(NYC_SAT_Data[[#This Row],[School Name]]))), TRUE(), FALSE())</f>
        <v>0</v>
      </c>
      <c r="E252" s="21" t="b">
        <f>IF(ISNUMBER(SEARCH("ART", UPPER(NYC_SAT_Data[[#This Row],[School Name]]))), TRUE(), FALSE())</f>
        <v>0</v>
      </c>
      <c r="F252" s="21" t="b">
        <f>IF(ISNUMBER(SEARCH("ACADEMY", UPPER(NYC_SAT_Data[[#This Row],[School Name]]))), TRUE(), FALSE())</f>
        <v>0</v>
      </c>
      <c r="G252" s="21" t="s">
        <v>1588</v>
      </c>
      <c r="H252" s="21" t="s">
        <v>1597</v>
      </c>
      <c r="I252" s="21" t="s">
        <v>1598</v>
      </c>
      <c r="J252" s="21" t="s">
        <v>1588</v>
      </c>
      <c r="K252" s="21" t="s">
        <v>51</v>
      </c>
      <c r="L252" s="1">
        <v>10301</v>
      </c>
      <c r="M252" s="1">
        <v>40.60745</v>
      </c>
      <c r="N252" s="1">
        <v>-74.101479999999995</v>
      </c>
      <c r="O252" s="21" t="s">
        <v>1599</v>
      </c>
      <c r="P252" s="22">
        <v>0.33333333333333331</v>
      </c>
      <c r="Q252" s="22">
        <v>0.59722222222222221</v>
      </c>
      <c r="R252" s="36">
        <f xml:space="preserve"> 24* (NYC_SAT_Data[[#This Row],[End Time]] - NYC_SAT_Data[[#This Row],[Start Time]])</f>
        <v>6.3333333333333339</v>
      </c>
      <c r="S25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52" s="33">
        <v>1327</v>
      </c>
      <c r="U252" s="31">
        <v>0.498</v>
      </c>
      <c r="V252" s="31">
        <v>0.223</v>
      </c>
      <c r="W252" s="31">
        <v>0.20200000000000001</v>
      </c>
      <c r="X252" s="31">
        <v>6.9000000000000006E-2</v>
      </c>
      <c r="Y252" s="31">
        <f>1 - SUM(NYC_SAT_Data[[#This Row],[Percent White]:[Percent Asian]])</f>
        <v>8.0000000000000071E-3</v>
      </c>
      <c r="Z252" s="1">
        <v>483</v>
      </c>
      <c r="AA252" s="1">
        <v>473</v>
      </c>
      <c r="AB252" s="1">
        <v>470</v>
      </c>
      <c r="AC252" s="31">
        <v>0.79200000000000004</v>
      </c>
      <c r="AD252" s="23">
        <f>NYC_SAT_Data[[#This Row],[Average Score (SAT Math)]] + NYC_SAT_Data[[#This Row],[Average Score (SAT Reading)]]</f>
        <v>956</v>
      </c>
      <c r="AE252" s="24">
        <f>NYC_SAT_Data[[#This Row],[Average Score (SAT Math)]] + NYC_SAT_Data[[#This Row],[Average Score (SAT Reading)]] + NYC_SAT_Data[[#This Row],[Average Score (SAT Writing)]]</f>
        <v>1426</v>
      </c>
      <c r="AF252" s="25">
        <f>_xlfn.PERCENTRANK.INC(Z:Z, NYC_SAT_Data[[#This Row],[Average Score (SAT Math)]])</f>
        <v>0.81</v>
      </c>
      <c r="AG252" s="26">
        <f>_xlfn.PERCENTRANK.INC(AA:AA, NYC_SAT_Data[[#This Row],[Average Score (SAT Reading)]])</f>
        <v>0.85199999999999998</v>
      </c>
      <c r="AH252" s="26">
        <f>_xlfn.PERCENTRANK.INC(AD:AD, NYC_SAT_Data[[#This Row],[SAT 1600]])</f>
        <v>0.83899999999999997</v>
      </c>
      <c r="AI252" s="27">
        <f>_xlfn.XLOOKUP(10 * ROUND(NYC_SAT_Data[[#This Row],[Average Score (SAT Math)]] / 10, 0), 'SAT Section Percentiles'!$A:$A, 'SAT Section Percentiles'!$D:$D, 0)</f>
        <v>0.4</v>
      </c>
      <c r="AJ252" s="28">
        <f>_xlfn.XLOOKUP(10 * ROUND(NYC_SAT_Data[[#This Row],[Average Score (SAT Reading)]] / 10, 0), 'SAT Section Percentiles'!$A:$A, 'SAT Section Percentiles'!$B:$B, 0)</f>
        <v>0.38</v>
      </c>
      <c r="AK252" s="29">
        <f>_xlfn.XLOOKUP(10 * ROUND((NYC_SAT_Data[[#This Row],[Average Score (SAT Math)]] + NYC_SAT_Data[[#This Row],[Average Score (SAT Reading)]]) / 10, 0), 'Total SAT Percentiles'!$A:$A, 'Total SAT Percentiles'!$B:$B, 0)</f>
        <v>0.4</v>
      </c>
      <c r="AL252" s="1" t="b">
        <f>IF(RANK(NYC_SAT_Data[[#This Row],[SAT 1600]], AD:AD, 0) &lt;= 50, TRUE, FALSE)</f>
        <v>0</v>
      </c>
      <c r="AM252" s="7" t="b">
        <f>IF(NYC_SAT_Data[[#This Row],[National Sample LOOKUP Total]] &gt; 0.5, TRUE, FALSE)</f>
        <v>0</v>
      </c>
      <c r="AN2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3" spans="1:40" x14ac:dyDescent="0.25">
      <c r="A253" s="21" t="s">
        <v>1282</v>
      </c>
      <c r="B253" s="21" t="s">
        <v>1283</v>
      </c>
      <c r="C253" s="21" t="b">
        <f>IF(ISNUMBER(SEARCH("SCIENCE", UPPER(NYC_SAT_Data[[#This Row],[School Name]]))), TRUE(), FALSE())</f>
        <v>0</v>
      </c>
      <c r="D253" s="21" t="b">
        <f>IF(ISNUMBER(SEARCH("MATH", UPPER(NYC_SAT_Data[[#This Row],[School Name]]))), TRUE(), FALSE())</f>
        <v>0</v>
      </c>
      <c r="E253" s="21" t="b">
        <f>IF(ISNUMBER(SEARCH("ART", UPPER(NYC_SAT_Data[[#This Row],[School Name]]))), TRUE(), FALSE())</f>
        <v>0</v>
      </c>
      <c r="F253" s="21" t="b">
        <f>IF(ISNUMBER(SEARCH("ACADEMY", UPPER(NYC_SAT_Data[[#This Row],[School Name]]))), TRUE(), FALSE())</f>
        <v>0</v>
      </c>
      <c r="G253" s="21" t="s">
        <v>1249</v>
      </c>
      <c r="H253" s="21" t="s">
        <v>1284</v>
      </c>
      <c r="I253" s="21" t="s">
        <v>1285</v>
      </c>
      <c r="J253" s="21" t="s">
        <v>1257</v>
      </c>
      <c r="K253" s="21" t="s">
        <v>51</v>
      </c>
      <c r="L253" s="1">
        <v>11101</v>
      </c>
      <c r="M253" s="1">
        <v>40.744149999999998</v>
      </c>
      <c r="N253" s="1">
        <v>-73.933629999999994</v>
      </c>
      <c r="O253" s="21" t="s">
        <v>1286</v>
      </c>
      <c r="P253" s="22">
        <v>0.33333333333333331</v>
      </c>
      <c r="Q253" s="22">
        <v>0.57986111111111116</v>
      </c>
      <c r="R253" s="36">
        <f xml:space="preserve"> 24* (NYC_SAT_Data[[#This Row],[End Time]] - NYC_SAT_Data[[#This Row],[Start Time]])</f>
        <v>5.9166666666666679</v>
      </c>
      <c r="S25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5hr 55min</v>
      </c>
      <c r="T253" s="33">
        <v>514</v>
      </c>
      <c r="U253" s="31">
        <v>7.0000000000000007E-2</v>
      </c>
      <c r="V253" s="31">
        <v>4.7E-2</v>
      </c>
      <c r="W253" s="31">
        <v>0.79600000000000004</v>
      </c>
      <c r="X253" s="31">
        <v>8.4000000000000005E-2</v>
      </c>
      <c r="Y253" s="31">
        <f>1 - SUM(NYC_SAT_Data[[#This Row],[Percent White]:[Percent Asian]])</f>
        <v>3.0000000000000027E-3</v>
      </c>
      <c r="Z253" s="1">
        <v>377</v>
      </c>
      <c r="AA253" s="1">
        <v>389</v>
      </c>
      <c r="AB253" s="1">
        <v>377</v>
      </c>
      <c r="AC253" s="31">
        <v>0.48699999999999999</v>
      </c>
      <c r="AD253" s="23">
        <f>NYC_SAT_Data[[#This Row],[Average Score (SAT Math)]] + NYC_SAT_Data[[#This Row],[Average Score (SAT Reading)]]</f>
        <v>766</v>
      </c>
      <c r="AE253" s="24">
        <f>NYC_SAT_Data[[#This Row],[Average Score (SAT Math)]] + NYC_SAT_Data[[#This Row],[Average Score (SAT Reading)]] + NYC_SAT_Data[[#This Row],[Average Score (SAT Writing)]]</f>
        <v>1143</v>
      </c>
      <c r="AF253" s="25">
        <f>_xlfn.PERCENTRANK.INC(Z:Z, NYC_SAT_Data[[#This Row],[Average Score (SAT Math)]])</f>
        <v>0.14699999999999999</v>
      </c>
      <c r="AG253" s="26">
        <f>_xlfn.PERCENTRANK.INC(AA:AA, NYC_SAT_Data[[#This Row],[Average Score (SAT Reading)]])</f>
        <v>0.26400000000000001</v>
      </c>
      <c r="AH253" s="26">
        <f>_xlfn.PERCENTRANK.INC(AD:AD, NYC_SAT_Data[[#This Row],[SAT 1600]])</f>
        <v>0.19700000000000001</v>
      </c>
      <c r="AI253" s="27">
        <f>_xlfn.XLOOKUP(10 * ROUND(NYC_SAT_Data[[#This Row],[Average Score (SAT Math)]] / 10, 0), 'SAT Section Percentiles'!$A:$A, 'SAT Section Percentiles'!$D:$D, 0)</f>
        <v>0.1</v>
      </c>
      <c r="AJ253" s="28">
        <f>_xlfn.XLOOKUP(10 * ROUND(NYC_SAT_Data[[#This Row],[Average Score (SAT Reading)]] / 10, 0), 'SAT Section Percentiles'!$A:$A, 'SAT Section Percentiles'!$B:$B, 0)</f>
        <v>0.13</v>
      </c>
      <c r="AK253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53" s="1" t="b">
        <f>IF(RANK(NYC_SAT_Data[[#This Row],[SAT 1600]], AD:AD, 0) &lt;= 50, TRUE, FALSE)</f>
        <v>0</v>
      </c>
      <c r="AM253" s="7" t="b">
        <f>IF(NYC_SAT_Data[[#This Row],[National Sample LOOKUP Total]] &gt; 0.5, TRUE, FALSE)</f>
        <v>0</v>
      </c>
      <c r="AN2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4" spans="1:40" x14ac:dyDescent="0.25">
      <c r="A254" s="21" t="s">
        <v>1216</v>
      </c>
      <c r="B254" s="21" t="s">
        <v>1217</v>
      </c>
      <c r="C254" s="21" t="b">
        <f>IF(ISNUMBER(SEARCH("SCIENCE", UPPER(NYC_SAT_Data[[#This Row],[School Name]]))), TRUE(), FALSE())</f>
        <v>0</v>
      </c>
      <c r="D254" s="21" t="b">
        <f>IF(ISNUMBER(SEARCH("MATH", UPPER(NYC_SAT_Data[[#This Row],[School Name]]))), TRUE(), FALSE())</f>
        <v>0</v>
      </c>
      <c r="E254" s="21" t="b">
        <f>IF(ISNUMBER(SEARCH("ART", UPPER(NYC_SAT_Data[[#This Row],[School Name]]))), TRUE(), FALSE())</f>
        <v>0</v>
      </c>
      <c r="F254" s="21" t="b">
        <f>IF(ISNUMBER(SEARCH("ACADEMY", UPPER(NYC_SAT_Data[[#This Row],[School Name]]))), TRUE(), FALSE())</f>
        <v>0</v>
      </c>
      <c r="G254" s="21" t="s">
        <v>822</v>
      </c>
      <c r="H254" s="21" t="s">
        <v>1218</v>
      </c>
      <c r="I254" s="21" t="s">
        <v>1219</v>
      </c>
      <c r="J254" s="21" t="s">
        <v>822</v>
      </c>
      <c r="K254" s="21" t="s">
        <v>51</v>
      </c>
      <c r="L254" s="1">
        <v>11210</v>
      </c>
      <c r="M254" s="1">
        <v>40.633339999999997</v>
      </c>
      <c r="N254" s="1">
        <v>-73.952920000000006</v>
      </c>
      <c r="O254" s="21" t="s">
        <v>1220</v>
      </c>
      <c r="P254" s="22">
        <v>0.36458333333333331</v>
      </c>
      <c r="Q254" s="22">
        <v>0.64583333333333337</v>
      </c>
      <c r="R254" s="36">
        <f xml:space="preserve"> 24* (NYC_SAT_Data[[#This Row],[End Time]] - NYC_SAT_Data[[#This Row],[Start Time]])</f>
        <v>6.7500000000000018</v>
      </c>
      <c r="S25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54" s="33">
        <v>3787</v>
      </c>
      <c r="U254" s="31">
        <v>0.23300000000000001</v>
      </c>
      <c r="V254" s="31">
        <v>0.29799999999999999</v>
      </c>
      <c r="W254" s="31">
        <v>0.125</v>
      </c>
      <c r="X254" s="31">
        <v>0.33700000000000002</v>
      </c>
      <c r="Y254" s="31">
        <f>1 - SUM(NYC_SAT_Data[[#This Row],[Percent White]:[Percent Asian]])</f>
        <v>6.9999999999998952E-3</v>
      </c>
      <c r="Z254" s="1">
        <v>550</v>
      </c>
      <c r="AA254" s="1">
        <v>514</v>
      </c>
      <c r="AB254" s="1">
        <v>516</v>
      </c>
      <c r="AC254" s="31">
        <v>0.85699999999999998</v>
      </c>
      <c r="AD254" s="23">
        <f>NYC_SAT_Data[[#This Row],[Average Score (SAT Math)]] + NYC_SAT_Data[[#This Row],[Average Score (SAT Reading)]]</f>
        <v>1064</v>
      </c>
      <c r="AE254" s="24">
        <f>NYC_SAT_Data[[#This Row],[Average Score (SAT Math)]] + NYC_SAT_Data[[#This Row],[Average Score (SAT Reading)]] + NYC_SAT_Data[[#This Row],[Average Score (SAT Writing)]]</f>
        <v>1580</v>
      </c>
      <c r="AF254" s="25">
        <f>_xlfn.PERCENTRANK.INC(Z:Z, NYC_SAT_Data[[#This Row],[Average Score (SAT Math)]])</f>
        <v>0.92200000000000004</v>
      </c>
      <c r="AG254" s="26">
        <f>_xlfn.PERCENTRANK.INC(AA:AA, NYC_SAT_Data[[#This Row],[Average Score (SAT Reading)]])</f>
        <v>0.91900000000000004</v>
      </c>
      <c r="AH254" s="26">
        <f>_xlfn.PERCENTRANK.INC(AD:AD, NYC_SAT_Data[[#This Row],[SAT 1600]])</f>
        <v>0.92200000000000004</v>
      </c>
      <c r="AI254" s="27">
        <f>_xlfn.XLOOKUP(10 * ROUND(NYC_SAT_Data[[#This Row],[Average Score (SAT Math)]] / 10, 0), 'SAT Section Percentiles'!$A:$A, 'SAT Section Percentiles'!$D:$D, 0)</f>
        <v>0.68</v>
      </c>
      <c r="AJ254" s="28">
        <f>_xlfn.XLOOKUP(10 * ROUND(NYC_SAT_Data[[#This Row],[Average Score (SAT Reading)]] / 10, 0), 'SAT Section Percentiles'!$A:$A, 'SAT Section Percentiles'!$B:$B, 0)</f>
        <v>0.51</v>
      </c>
      <c r="AK254" s="29">
        <f>_xlfn.XLOOKUP(10 * ROUND((NYC_SAT_Data[[#This Row],[Average Score (SAT Math)]] + NYC_SAT_Data[[#This Row],[Average Score (SAT Reading)]]) / 10, 0), 'Total SAT Percentiles'!$A:$A, 'Total SAT Percentiles'!$B:$B, 0)</f>
        <v>0.6</v>
      </c>
      <c r="AL254" s="1" t="b">
        <f>IF(RANK(NYC_SAT_Data[[#This Row],[SAT 1600]], AD:AD, 0) &lt;= 50, TRUE, FALSE)</f>
        <v>1</v>
      </c>
      <c r="AM254" s="7" t="b">
        <f>IF(NYC_SAT_Data[[#This Row],[National Sample LOOKUP Total]] &gt; 0.5, TRUE, FALSE)</f>
        <v>1</v>
      </c>
      <c r="AN2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5" spans="1:40" x14ac:dyDescent="0.25">
      <c r="A255" s="21" t="s">
        <v>502</v>
      </c>
      <c r="B255" s="21" t="s">
        <v>503</v>
      </c>
      <c r="C255" s="21" t="b">
        <f>IF(ISNUMBER(SEARCH("SCIENCE", UPPER(NYC_SAT_Data[[#This Row],[School Name]]))), TRUE(), FALSE())</f>
        <v>0</v>
      </c>
      <c r="D255" s="21" t="b">
        <f>IF(ISNUMBER(SEARCH("MATH", UPPER(NYC_SAT_Data[[#This Row],[School Name]]))), TRUE(), FALSE())</f>
        <v>0</v>
      </c>
      <c r="E255" s="21" t="b">
        <f>IF(ISNUMBER(SEARCH("ART", UPPER(NYC_SAT_Data[[#This Row],[School Name]]))), TRUE(), FALSE())</f>
        <v>1</v>
      </c>
      <c r="F255" s="21" t="b">
        <f>IF(ISNUMBER(SEARCH("ACADEMY", UPPER(NYC_SAT_Data[[#This Row],[School Name]]))), TRUE(), FALSE())</f>
        <v>1</v>
      </c>
      <c r="G255" s="21" t="s">
        <v>431</v>
      </c>
      <c r="H255" s="21" t="s">
        <v>499</v>
      </c>
      <c r="I255" s="21" t="s">
        <v>500</v>
      </c>
      <c r="J255" s="21" t="s">
        <v>431</v>
      </c>
      <c r="K255" s="21" t="s">
        <v>51</v>
      </c>
      <c r="L255" s="1">
        <v>10473</v>
      </c>
      <c r="M255" s="1">
        <v>40.822299999999998</v>
      </c>
      <c r="N255" s="1">
        <v>-73.855959999999996</v>
      </c>
      <c r="O255" s="21" t="s">
        <v>504</v>
      </c>
      <c r="P255" s="22">
        <v>0.33333333333333331</v>
      </c>
      <c r="Q255" s="22">
        <v>0.625</v>
      </c>
      <c r="R255" s="36">
        <f xml:space="preserve"> 24* (NYC_SAT_Data[[#This Row],[End Time]] - NYC_SAT_Data[[#This Row],[Start Time]])</f>
        <v>7</v>
      </c>
      <c r="S25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55" s="33">
        <v>487</v>
      </c>
      <c r="U255" s="31">
        <v>1.7999999999999999E-2</v>
      </c>
      <c r="V255" s="31">
        <v>0.3</v>
      </c>
      <c r="W255" s="31">
        <v>0.65100000000000002</v>
      </c>
      <c r="X255" s="31">
        <v>2.3E-2</v>
      </c>
      <c r="Y255" s="31">
        <f>1 - SUM(NYC_SAT_Data[[#This Row],[Percent White]:[Percent Asian]])</f>
        <v>7.9999999999998961E-3</v>
      </c>
      <c r="Z255" s="1">
        <v>396</v>
      </c>
      <c r="AA255" s="1">
        <v>413</v>
      </c>
      <c r="AB255" s="1">
        <v>395</v>
      </c>
      <c r="AC255" s="31">
        <v>0.39200000000000002</v>
      </c>
      <c r="AD255" s="23">
        <f>NYC_SAT_Data[[#This Row],[Average Score (SAT Math)]] + NYC_SAT_Data[[#This Row],[Average Score (SAT Reading)]]</f>
        <v>809</v>
      </c>
      <c r="AE255" s="24">
        <f>NYC_SAT_Data[[#This Row],[Average Score (SAT Math)]] + NYC_SAT_Data[[#This Row],[Average Score (SAT Reading)]] + NYC_SAT_Data[[#This Row],[Average Score (SAT Writing)]]</f>
        <v>1204</v>
      </c>
      <c r="AF255" s="25">
        <f>_xlfn.PERCENTRANK.INC(Z:Z, NYC_SAT_Data[[#This Row],[Average Score (SAT Math)]])</f>
        <v>0.36599999999999999</v>
      </c>
      <c r="AG255" s="26">
        <f>_xlfn.PERCENTRANK.INC(AA:AA, NYC_SAT_Data[[#This Row],[Average Score (SAT Reading)]])</f>
        <v>0.5</v>
      </c>
      <c r="AH255" s="26">
        <f>_xlfn.PERCENTRANK.INC(AD:AD, NYC_SAT_Data[[#This Row],[SAT 1600]])</f>
        <v>0.441</v>
      </c>
      <c r="AI255" s="27">
        <f>_xlfn.XLOOKUP(10 * ROUND(NYC_SAT_Data[[#This Row],[Average Score (SAT Math)]] / 10, 0), 'SAT Section Percentiles'!$A:$A, 'SAT Section Percentiles'!$D:$D, 0)</f>
        <v>0.15</v>
      </c>
      <c r="AJ255" s="28">
        <f>_xlfn.XLOOKUP(10 * ROUND(NYC_SAT_Data[[#This Row],[Average Score (SAT Reading)]] / 10, 0), 'SAT Section Percentiles'!$A:$A, 'SAT Section Percentiles'!$B:$B, 0)</f>
        <v>0.19</v>
      </c>
      <c r="AK255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255" s="1" t="b">
        <f>IF(RANK(NYC_SAT_Data[[#This Row],[SAT 1600]], AD:AD, 0) &lt;= 50, TRUE, FALSE)</f>
        <v>0</v>
      </c>
      <c r="AM255" s="7" t="b">
        <f>IF(NYC_SAT_Data[[#This Row],[National Sample LOOKUP Total]] &gt; 0.5, TRUE, FALSE)</f>
        <v>0</v>
      </c>
      <c r="AN2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6" spans="1:40" x14ac:dyDescent="0.25">
      <c r="A256" s="21" t="s">
        <v>967</v>
      </c>
      <c r="B256" s="21" t="s">
        <v>968</v>
      </c>
      <c r="C256" s="21" t="b">
        <f>IF(ISNUMBER(SEARCH("SCIENCE", UPPER(NYC_SAT_Data[[#This Row],[School Name]]))), TRUE(), FALSE())</f>
        <v>0</v>
      </c>
      <c r="D256" s="21" t="b">
        <f>IF(ISNUMBER(SEARCH("MATH", UPPER(NYC_SAT_Data[[#This Row],[School Name]]))), TRUE(), FALSE())</f>
        <v>0</v>
      </c>
      <c r="E256" s="21" t="b">
        <f>IF(ISNUMBER(SEARCH("ART", UPPER(NYC_SAT_Data[[#This Row],[School Name]]))), TRUE(), FALSE())</f>
        <v>0</v>
      </c>
      <c r="F256" s="21" t="b">
        <f>IF(ISNUMBER(SEARCH("ACADEMY", UPPER(NYC_SAT_Data[[#This Row],[School Name]]))), TRUE(), FALSE())</f>
        <v>0</v>
      </c>
      <c r="G256" s="21" t="s">
        <v>822</v>
      </c>
      <c r="H256" s="21" t="s">
        <v>940</v>
      </c>
      <c r="I256" s="21" t="s">
        <v>941</v>
      </c>
      <c r="J256" s="21" t="s">
        <v>822</v>
      </c>
      <c r="K256" s="21" t="s">
        <v>51</v>
      </c>
      <c r="L256" s="1">
        <v>11215</v>
      </c>
      <c r="M256" s="1">
        <v>40.669600000000003</v>
      </c>
      <c r="N256" s="1">
        <v>-73.979259999999996</v>
      </c>
      <c r="O256" s="21" t="s">
        <v>969</v>
      </c>
      <c r="P256" s="22">
        <v>0.33333333333333331</v>
      </c>
      <c r="Q256" s="22">
        <v>0.60416666666666663</v>
      </c>
      <c r="R256" s="36">
        <f xml:space="preserve"> 24* (NYC_SAT_Data[[#This Row],[End Time]] - NYC_SAT_Data[[#This Row],[Start Time]])</f>
        <v>6.5</v>
      </c>
      <c r="S25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6" s="33">
        <v>566</v>
      </c>
      <c r="U256" s="31">
        <v>0.311</v>
      </c>
      <c r="V256" s="31">
        <v>0.26</v>
      </c>
      <c r="W256" s="31">
        <v>0.27200000000000002</v>
      </c>
      <c r="X256" s="31">
        <v>9.5000000000000001E-2</v>
      </c>
      <c r="Y256" s="31">
        <f>1 - SUM(NYC_SAT_Data[[#This Row],[Percent White]:[Percent Asian]])</f>
        <v>6.2000000000000055E-2</v>
      </c>
      <c r="Z256" s="1">
        <v>553</v>
      </c>
      <c r="AA256" s="1">
        <v>551</v>
      </c>
      <c r="AB256" s="1">
        <v>539</v>
      </c>
      <c r="AC256" s="31">
        <v>0.79600000000000004</v>
      </c>
      <c r="AD256" s="23">
        <f>NYC_SAT_Data[[#This Row],[Average Score (SAT Math)]] + NYC_SAT_Data[[#This Row],[Average Score (SAT Reading)]]</f>
        <v>1104</v>
      </c>
      <c r="AE256" s="24">
        <f>NYC_SAT_Data[[#This Row],[Average Score (SAT Math)]] + NYC_SAT_Data[[#This Row],[Average Score (SAT Reading)]] + NYC_SAT_Data[[#This Row],[Average Score (SAT Writing)]]</f>
        <v>1643</v>
      </c>
      <c r="AF256" s="25">
        <f>_xlfn.PERCENTRANK.INC(Z:Z, NYC_SAT_Data[[#This Row],[Average Score (SAT Math)]])</f>
        <v>0.92500000000000004</v>
      </c>
      <c r="AG256" s="26">
        <f>_xlfn.PERCENTRANK.INC(AA:AA, NYC_SAT_Data[[#This Row],[Average Score (SAT Reading)]])</f>
        <v>0.94899999999999995</v>
      </c>
      <c r="AH256" s="26">
        <f>_xlfn.PERCENTRANK.INC(AD:AD, NYC_SAT_Data[[#This Row],[SAT 1600]])</f>
        <v>0.94099999999999995</v>
      </c>
      <c r="AI256" s="27">
        <f>_xlfn.XLOOKUP(10 * ROUND(NYC_SAT_Data[[#This Row],[Average Score (SAT Math)]] / 10, 0), 'SAT Section Percentiles'!$A:$A, 'SAT Section Percentiles'!$D:$D, 0)</f>
        <v>0.68</v>
      </c>
      <c r="AJ256" s="28">
        <f>_xlfn.XLOOKUP(10 * ROUND(NYC_SAT_Data[[#This Row],[Average Score (SAT Reading)]] / 10, 0), 'SAT Section Percentiles'!$A:$A, 'SAT Section Percentiles'!$B:$B, 0)</f>
        <v>0.65</v>
      </c>
      <c r="AK256" s="29">
        <f>_xlfn.XLOOKUP(10 * ROUND((NYC_SAT_Data[[#This Row],[Average Score (SAT Math)]] + NYC_SAT_Data[[#This Row],[Average Score (SAT Reading)]]) / 10, 0), 'Total SAT Percentiles'!$A:$A, 'Total SAT Percentiles'!$B:$B, 0)</f>
        <v>0.67</v>
      </c>
      <c r="AL256" s="1" t="b">
        <f>IF(RANK(NYC_SAT_Data[[#This Row],[SAT 1600]], AD:AD, 0) &lt;= 50, TRUE, FALSE)</f>
        <v>1</v>
      </c>
      <c r="AM256" s="7" t="b">
        <f>IF(NYC_SAT_Data[[#This Row],[National Sample LOOKUP Total]] &gt; 0.5, TRUE, FALSE)</f>
        <v>1</v>
      </c>
      <c r="AN2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7" spans="1:40" x14ac:dyDescent="0.25">
      <c r="A257" s="21" t="s">
        <v>176</v>
      </c>
      <c r="B257" s="21" t="s">
        <v>177</v>
      </c>
      <c r="C257" s="21" t="b">
        <f>IF(ISNUMBER(SEARCH("SCIENCE", UPPER(NYC_SAT_Data[[#This Row],[School Name]]))), TRUE(), FALSE())</f>
        <v>0</v>
      </c>
      <c r="D257" s="21" t="b">
        <f>IF(ISNUMBER(SEARCH("MATH", UPPER(NYC_SAT_Data[[#This Row],[School Name]]))), TRUE(), FALSE())</f>
        <v>0</v>
      </c>
      <c r="E257" s="21" t="b">
        <f>IF(ISNUMBER(SEARCH("ART", UPPER(NYC_SAT_Data[[#This Row],[School Name]]))), TRUE(), FALSE())</f>
        <v>0</v>
      </c>
      <c r="F257" s="21" t="b">
        <f>IF(ISNUMBER(SEARCH("ACADEMY", UPPER(NYC_SAT_Data[[#This Row],[School Name]]))), TRUE(), FALSE())</f>
        <v>0</v>
      </c>
      <c r="G257" s="21" t="s">
        <v>48</v>
      </c>
      <c r="H257" s="21" t="s">
        <v>178</v>
      </c>
      <c r="I257" s="21" t="s">
        <v>179</v>
      </c>
      <c r="J257" s="21" t="s">
        <v>48</v>
      </c>
      <c r="K257" s="21" t="s">
        <v>51</v>
      </c>
      <c r="L257" s="1">
        <v>10004</v>
      </c>
      <c r="M257" s="1">
        <v>40.704920000000001</v>
      </c>
      <c r="N257" s="1">
        <v>-74.011510000000001</v>
      </c>
      <c r="O257" s="21" t="s">
        <v>180</v>
      </c>
      <c r="P257" s="22">
        <v>0.35416666666666669</v>
      </c>
      <c r="Q257" s="22">
        <v>0.625</v>
      </c>
      <c r="R257" s="36">
        <f xml:space="preserve"> 24* (NYC_SAT_Data[[#This Row],[End Time]] - NYC_SAT_Data[[#This Row],[Start Time]])</f>
        <v>6.5</v>
      </c>
      <c r="S25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7" s="33">
        <v>659</v>
      </c>
      <c r="U257" s="31">
        <v>0.32800000000000001</v>
      </c>
      <c r="V257" s="31">
        <v>7.5999999999999998E-2</v>
      </c>
      <c r="W257" s="31">
        <v>0.182</v>
      </c>
      <c r="X257" s="31">
        <v>0.38400000000000001</v>
      </c>
      <c r="Y257" s="31">
        <f>1 - SUM(NYC_SAT_Data[[#This Row],[Percent White]:[Percent Asian]])</f>
        <v>2.9999999999999916E-2</v>
      </c>
      <c r="Z257" s="1">
        <v>577</v>
      </c>
      <c r="AA257" s="1">
        <v>560</v>
      </c>
      <c r="AB257" s="1">
        <v>567</v>
      </c>
      <c r="AC257" s="31">
        <v>0.94</v>
      </c>
      <c r="AD257" s="23">
        <f>NYC_SAT_Data[[#This Row],[Average Score (SAT Math)]] + NYC_SAT_Data[[#This Row],[Average Score (SAT Reading)]]</f>
        <v>1137</v>
      </c>
      <c r="AE257" s="24">
        <f>NYC_SAT_Data[[#This Row],[Average Score (SAT Math)]] + NYC_SAT_Data[[#This Row],[Average Score (SAT Reading)]] + NYC_SAT_Data[[#This Row],[Average Score (SAT Writing)]]</f>
        <v>1704</v>
      </c>
      <c r="AF257" s="25">
        <f>_xlfn.PERCENTRANK.INC(Z:Z, NYC_SAT_Data[[#This Row],[Average Score (SAT Math)]])</f>
        <v>0.94099999999999995</v>
      </c>
      <c r="AG257" s="26">
        <f>_xlfn.PERCENTRANK.INC(AA:AA, NYC_SAT_Data[[#This Row],[Average Score (SAT Reading)]])</f>
        <v>0.95099999999999996</v>
      </c>
      <c r="AH257" s="26">
        <f>_xlfn.PERCENTRANK.INC(AD:AD, NYC_SAT_Data[[#This Row],[SAT 1600]])</f>
        <v>0.94899999999999995</v>
      </c>
      <c r="AI257" s="27">
        <f>_xlfn.XLOOKUP(10 * ROUND(NYC_SAT_Data[[#This Row],[Average Score (SAT Math)]] / 10, 0), 'SAT Section Percentiles'!$A:$A, 'SAT Section Percentiles'!$D:$D, 0)</f>
        <v>0.76</v>
      </c>
      <c r="AJ257" s="28">
        <f>_xlfn.XLOOKUP(10 * ROUND(NYC_SAT_Data[[#This Row],[Average Score (SAT Reading)]] / 10, 0), 'SAT Section Percentiles'!$A:$A, 'SAT Section Percentiles'!$B:$B, 0)</f>
        <v>0.68</v>
      </c>
      <c r="AK257" s="29">
        <f>_xlfn.XLOOKUP(10 * ROUND((NYC_SAT_Data[[#This Row],[Average Score (SAT Math)]] + NYC_SAT_Data[[#This Row],[Average Score (SAT Reading)]]) / 10, 0), 'Total SAT Percentiles'!$A:$A, 'Total SAT Percentiles'!$B:$B, 0)</f>
        <v>0.73</v>
      </c>
      <c r="AL257" s="1" t="b">
        <f>IF(RANK(NYC_SAT_Data[[#This Row],[SAT 1600]], AD:AD, 0) &lt;= 50, TRUE, FALSE)</f>
        <v>1</v>
      </c>
      <c r="AM257" s="7" t="b">
        <f>IF(NYC_SAT_Data[[#This Row],[National Sample LOOKUP Total]] &gt; 0.5, TRUE, FALSE)</f>
        <v>1</v>
      </c>
      <c r="AN2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8" spans="1:40" x14ac:dyDescent="0.25">
      <c r="A258" s="21" t="s">
        <v>817</v>
      </c>
      <c r="B258" s="21" t="s">
        <v>818</v>
      </c>
      <c r="C258" s="21" t="b">
        <f>IF(ISNUMBER(SEARCH("SCIENCE", UPPER(NYC_SAT_Data[[#This Row],[School Name]]))), TRUE(), FALSE())</f>
        <v>0</v>
      </c>
      <c r="D258" s="21" t="b">
        <f>IF(ISNUMBER(SEARCH("MATH", UPPER(NYC_SAT_Data[[#This Row],[School Name]]))), TRUE(), FALSE())</f>
        <v>0</v>
      </c>
      <c r="E258" s="21" t="b">
        <f>IF(ISNUMBER(SEARCH("ART", UPPER(NYC_SAT_Data[[#This Row],[School Name]]))), TRUE(), FALSE())</f>
        <v>1</v>
      </c>
      <c r="F258" s="21" t="b">
        <f>IF(ISNUMBER(SEARCH("ACADEMY", UPPER(NYC_SAT_Data[[#This Row],[School Name]]))), TRUE(), FALSE())</f>
        <v>1</v>
      </c>
      <c r="G258" s="21" t="s">
        <v>431</v>
      </c>
      <c r="H258" s="21" t="s">
        <v>789</v>
      </c>
      <c r="I258" s="21" t="s">
        <v>790</v>
      </c>
      <c r="J258" s="21" t="s">
        <v>431</v>
      </c>
      <c r="K258" s="21" t="s">
        <v>51</v>
      </c>
      <c r="L258" s="1">
        <v>10472</v>
      </c>
      <c r="M258" s="1">
        <v>40.83137</v>
      </c>
      <c r="N258" s="1">
        <v>-73.878820000000005</v>
      </c>
      <c r="O258" s="21" t="s">
        <v>819</v>
      </c>
      <c r="P258" s="22">
        <v>0.35416666666666669</v>
      </c>
      <c r="Q258" s="22">
        <v>0.625</v>
      </c>
      <c r="R258" s="36">
        <f xml:space="preserve"> 24* (NYC_SAT_Data[[#This Row],[End Time]] - NYC_SAT_Data[[#This Row],[Start Time]])</f>
        <v>6.5</v>
      </c>
      <c r="S25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8" s="33">
        <v>445</v>
      </c>
      <c r="U258" s="31">
        <v>8.9999999999999993E-3</v>
      </c>
      <c r="V258" s="31">
        <v>0.18</v>
      </c>
      <c r="W258" s="31">
        <v>0.78400000000000003</v>
      </c>
      <c r="X258" s="31">
        <v>1.0999999999999999E-2</v>
      </c>
      <c r="Y258" s="31">
        <f>1 - SUM(NYC_SAT_Data[[#This Row],[Percent White]:[Percent Asian]])</f>
        <v>1.5999999999999903E-2</v>
      </c>
      <c r="Z258" s="1">
        <v>361</v>
      </c>
      <c r="AA258" s="1">
        <v>354</v>
      </c>
      <c r="AB258" s="1">
        <v>351</v>
      </c>
      <c r="AC258" s="31">
        <v>0.46800000000000003</v>
      </c>
      <c r="AD258" s="23">
        <f>NYC_SAT_Data[[#This Row],[Average Score (SAT Math)]] + NYC_SAT_Data[[#This Row],[Average Score (SAT Reading)]]</f>
        <v>715</v>
      </c>
      <c r="AE258" s="24">
        <f>NYC_SAT_Data[[#This Row],[Average Score (SAT Math)]] + NYC_SAT_Data[[#This Row],[Average Score (SAT Reading)]] + NYC_SAT_Data[[#This Row],[Average Score (SAT Writing)]]</f>
        <v>1066</v>
      </c>
      <c r="AF258" s="25">
        <f>_xlfn.PERCENTRANK.INC(Z:Z, NYC_SAT_Data[[#This Row],[Average Score (SAT Math)]])</f>
        <v>0.05</v>
      </c>
      <c r="AG258" s="26">
        <f>_xlfn.PERCENTRANK.INC(AA:AA, NYC_SAT_Data[[#This Row],[Average Score (SAT Reading)]])</f>
        <v>4.8000000000000001E-2</v>
      </c>
      <c r="AH258" s="26">
        <f>_xlfn.PERCENTRANK.INC(AD:AD, NYC_SAT_Data[[#This Row],[SAT 1600]])</f>
        <v>0.04</v>
      </c>
      <c r="AI258" s="27">
        <f>_xlfn.XLOOKUP(10 * ROUND(NYC_SAT_Data[[#This Row],[Average Score (SAT Math)]] / 10, 0), 'SAT Section Percentiles'!$A:$A, 'SAT Section Percentiles'!$D:$D, 0)</f>
        <v>7.0000000000000007E-2</v>
      </c>
      <c r="AJ258" s="28">
        <f>_xlfn.XLOOKUP(10 * ROUND(NYC_SAT_Data[[#This Row],[Average Score (SAT Reading)]] / 10, 0), 'SAT Section Percentiles'!$A:$A, 'SAT Section Percentiles'!$B:$B, 0)</f>
        <v>0.05</v>
      </c>
      <c r="AK258" s="29">
        <f>_xlfn.XLOOKUP(10 * ROUND((NYC_SAT_Data[[#This Row],[Average Score (SAT Math)]] + NYC_SAT_Data[[#This Row],[Average Score (SAT Reading)]]) / 10, 0), 'Total SAT Percentiles'!$A:$A, 'Total SAT Percentiles'!$B:$B, 0)</f>
        <v>0.05</v>
      </c>
      <c r="AL258" s="1" t="b">
        <f>IF(RANK(NYC_SAT_Data[[#This Row],[SAT 1600]], AD:AD, 0) &lt;= 50, TRUE, FALSE)</f>
        <v>0</v>
      </c>
      <c r="AM258" s="7" t="b">
        <f>IF(NYC_SAT_Data[[#This Row],[National Sample LOOKUP Total]] &gt; 0.5, TRUE, FALSE)</f>
        <v>0</v>
      </c>
      <c r="AN2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9" spans="1:40" x14ac:dyDescent="0.25">
      <c r="A259" s="21" t="s">
        <v>559</v>
      </c>
      <c r="B259" s="21" t="s">
        <v>560</v>
      </c>
      <c r="C259" s="21" t="b">
        <f>IF(ISNUMBER(SEARCH("SCIENCE", UPPER(NYC_SAT_Data[[#This Row],[School Name]]))), TRUE(), FALSE())</f>
        <v>0</v>
      </c>
      <c r="D259" s="21" t="b">
        <f>IF(ISNUMBER(SEARCH("MATH", UPPER(NYC_SAT_Data[[#This Row],[School Name]]))), TRUE(), FALSE())</f>
        <v>0</v>
      </c>
      <c r="E259" s="21" t="b">
        <f>IF(ISNUMBER(SEARCH("ART", UPPER(NYC_SAT_Data[[#This Row],[School Name]]))), TRUE(), FALSE())</f>
        <v>0</v>
      </c>
      <c r="F259" s="21" t="b">
        <f>IF(ISNUMBER(SEARCH("ACADEMY", UPPER(NYC_SAT_Data[[#This Row],[School Name]]))), TRUE(), FALSE())</f>
        <v>1</v>
      </c>
      <c r="G259" s="21" t="s">
        <v>431</v>
      </c>
      <c r="H259" s="21" t="s">
        <v>561</v>
      </c>
      <c r="I259" s="21" t="s">
        <v>562</v>
      </c>
      <c r="J259" s="21" t="s">
        <v>431</v>
      </c>
      <c r="K259" s="21" t="s">
        <v>51</v>
      </c>
      <c r="L259" s="1">
        <v>10456</v>
      </c>
      <c r="M259" s="1">
        <v>40.827599999999997</v>
      </c>
      <c r="N259" s="1">
        <v>-73.904480000000007</v>
      </c>
      <c r="O259" s="21" t="s">
        <v>563</v>
      </c>
      <c r="P259" s="22">
        <v>0.34375</v>
      </c>
      <c r="Q259" s="22">
        <v>0.64583333333333337</v>
      </c>
      <c r="R259" s="36">
        <f xml:space="preserve"> 24* (NYC_SAT_Data[[#This Row],[End Time]] - NYC_SAT_Data[[#This Row],[Start Time]])</f>
        <v>7.2500000000000009</v>
      </c>
      <c r="S25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259" s="33">
        <v>471</v>
      </c>
      <c r="U259" s="31">
        <v>4.0000000000000001E-3</v>
      </c>
      <c r="V259" s="31">
        <v>0.26300000000000001</v>
      </c>
      <c r="W259" s="31">
        <v>0.72</v>
      </c>
      <c r="X259" s="31">
        <v>8.0000000000000002E-3</v>
      </c>
      <c r="Y259" s="31">
        <f>1 - SUM(NYC_SAT_Data[[#This Row],[Percent White]:[Percent Asian]])</f>
        <v>5.0000000000000044E-3</v>
      </c>
      <c r="Z259" s="1">
        <v>407</v>
      </c>
      <c r="AA259" s="1">
        <v>389</v>
      </c>
      <c r="AB259" s="1">
        <v>386</v>
      </c>
      <c r="AC259" s="31">
        <v>0.44800000000000001</v>
      </c>
      <c r="AD259" s="23">
        <f>NYC_SAT_Data[[#This Row],[Average Score (SAT Math)]] + NYC_SAT_Data[[#This Row],[Average Score (SAT Reading)]]</f>
        <v>796</v>
      </c>
      <c r="AE259" s="24">
        <f>NYC_SAT_Data[[#This Row],[Average Score (SAT Math)]] + NYC_SAT_Data[[#This Row],[Average Score (SAT Reading)]] + NYC_SAT_Data[[#This Row],[Average Score (SAT Writing)]]</f>
        <v>1182</v>
      </c>
      <c r="AF259" s="25">
        <f>_xlfn.PERCENTRANK.INC(Z:Z, NYC_SAT_Data[[#This Row],[Average Score (SAT Math)]])</f>
        <v>0.45100000000000001</v>
      </c>
      <c r="AG259" s="26">
        <f>_xlfn.PERCENTRANK.INC(AA:AA, NYC_SAT_Data[[#This Row],[Average Score (SAT Reading)]])</f>
        <v>0.26400000000000001</v>
      </c>
      <c r="AH259" s="26">
        <f>_xlfn.PERCENTRANK.INC(AD:AD, NYC_SAT_Data[[#This Row],[SAT 1600]])</f>
        <v>0.36599999999999999</v>
      </c>
      <c r="AI259" s="27">
        <f>_xlfn.XLOOKUP(10 * ROUND(NYC_SAT_Data[[#This Row],[Average Score (SAT Math)]] / 10, 0), 'SAT Section Percentiles'!$A:$A, 'SAT Section Percentiles'!$D:$D, 0)</f>
        <v>0.17</v>
      </c>
      <c r="AJ259" s="28">
        <f>_xlfn.XLOOKUP(10 * ROUND(NYC_SAT_Data[[#This Row],[Average Score (SAT Reading)]] / 10, 0), 'SAT Section Percentiles'!$A:$A, 'SAT Section Percentiles'!$B:$B, 0)</f>
        <v>0.13</v>
      </c>
      <c r="AK259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59" s="1" t="b">
        <f>IF(RANK(NYC_SAT_Data[[#This Row],[SAT 1600]], AD:AD, 0) &lt;= 50, TRUE, FALSE)</f>
        <v>0</v>
      </c>
      <c r="AM259" s="7" t="b">
        <f>IF(NYC_SAT_Data[[#This Row],[National Sample LOOKUP Total]] &gt; 0.5, TRUE, FALSE)</f>
        <v>0</v>
      </c>
      <c r="AN2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0" spans="1:40" x14ac:dyDescent="0.25">
      <c r="A260" s="21" t="s">
        <v>550</v>
      </c>
      <c r="B260" s="21" t="s">
        <v>551</v>
      </c>
      <c r="C260" s="21" t="b">
        <f>IF(ISNUMBER(SEARCH("SCIENCE", UPPER(NYC_SAT_Data[[#This Row],[School Name]]))), TRUE(), FALSE())</f>
        <v>0</v>
      </c>
      <c r="D260" s="21" t="b">
        <f>IF(ISNUMBER(SEARCH("MATH", UPPER(NYC_SAT_Data[[#This Row],[School Name]]))), TRUE(), FALSE())</f>
        <v>0</v>
      </c>
      <c r="E260" s="21" t="b">
        <f>IF(ISNUMBER(SEARCH("ART", UPPER(NYC_SAT_Data[[#This Row],[School Name]]))), TRUE(), FALSE())</f>
        <v>0</v>
      </c>
      <c r="F260" s="21" t="b">
        <f>IF(ISNUMBER(SEARCH("ACADEMY", UPPER(NYC_SAT_Data[[#This Row],[School Name]]))), TRUE(), FALSE())</f>
        <v>0</v>
      </c>
      <c r="G260" s="21" t="s">
        <v>431</v>
      </c>
      <c r="H260" s="21" t="s">
        <v>542</v>
      </c>
      <c r="I260" s="21" t="s">
        <v>543</v>
      </c>
      <c r="J260" s="21" t="s">
        <v>431</v>
      </c>
      <c r="K260" s="21" t="s">
        <v>51</v>
      </c>
      <c r="L260" s="1">
        <v>10457</v>
      </c>
      <c r="M260" s="1">
        <v>40.839329999999997</v>
      </c>
      <c r="N260" s="1">
        <v>-73.901309999999995</v>
      </c>
      <c r="O260" s="21" t="s">
        <v>552</v>
      </c>
      <c r="P260" s="22">
        <v>0.35416666666666669</v>
      </c>
      <c r="Q260" s="22">
        <v>0.63541666666666663</v>
      </c>
      <c r="R260" s="36">
        <f xml:space="preserve"> 24* (NYC_SAT_Data[[#This Row],[End Time]] - NYC_SAT_Data[[#This Row],[Start Time]])</f>
        <v>6.7499999999999982</v>
      </c>
      <c r="S26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60" s="33">
        <v>402</v>
      </c>
      <c r="U260" s="31">
        <v>1.2E-2</v>
      </c>
      <c r="V260" s="31">
        <v>0.20100000000000001</v>
      </c>
      <c r="W260" s="31">
        <v>0.75600000000000001</v>
      </c>
      <c r="X260" s="31">
        <v>1.2E-2</v>
      </c>
      <c r="Y260" s="31">
        <f>1 - SUM(NYC_SAT_Data[[#This Row],[Percent White]:[Percent Asian]])</f>
        <v>1.8999999999999906E-2</v>
      </c>
      <c r="Z260" s="1">
        <v>417</v>
      </c>
      <c r="AA260" s="1">
        <v>399</v>
      </c>
      <c r="AB260" s="1">
        <v>398</v>
      </c>
      <c r="AC260" s="31">
        <v>0.46200000000000002</v>
      </c>
      <c r="AD260" s="23">
        <f>NYC_SAT_Data[[#This Row],[Average Score (SAT Math)]] + NYC_SAT_Data[[#This Row],[Average Score (SAT Reading)]]</f>
        <v>816</v>
      </c>
      <c r="AE260" s="24">
        <f>NYC_SAT_Data[[#This Row],[Average Score (SAT Math)]] + NYC_SAT_Data[[#This Row],[Average Score (SAT Reading)]] + NYC_SAT_Data[[#This Row],[Average Score (SAT Writing)]]</f>
        <v>1214</v>
      </c>
      <c r="AF260" s="25">
        <f>_xlfn.PERCENTRANK.INC(Z:Z, NYC_SAT_Data[[#This Row],[Average Score (SAT Math)]])</f>
        <v>0.51800000000000002</v>
      </c>
      <c r="AG260" s="26">
        <f>_xlfn.PERCENTRANK.INC(AA:AA, NYC_SAT_Data[[#This Row],[Average Score (SAT Reading)]])</f>
        <v>0.36299999999999999</v>
      </c>
      <c r="AH260" s="26">
        <f>_xlfn.PERCENTRANK.INC(AD:AD, NYC_SAT_Data[[#This Row],[SAT 1600]])</f>
        <v>0.46700000000000003</v>
      </c>
      <c r="AI260" s="27">
        <f>_xlfn.XLOOKUP(10 * ROUND(NYC_SAT_Data[[#This Row],[Average Score (SAT Math)]] / 10, 0), 'SAT Section Percentiles'!$A:$A, 'SAT Section Percentiles'!$D:$D, 0)</f>
        <v>0.2</v>
      </c>
      <c r="AJ260" s="28">
        <f>_xlfn.XLOOKUP(10 * ROUND(NYC_SAT_Data[[#This Row],[Average Score (SAT Reading)]] / 10, 0), 'SAT Section Percentiles'!$A:$A, 'SAT Section Percentiles'!$B:$B, 0)</f>
        <v>0.16</v>
      </c>
      <c r="AK260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260" s="1" t="b">
        <f>IF(RANK(NYC_SAT_Data[[#This Row],[SAT 1600]], AD:AD, 0) &lt;= 50, TRUE, FALSE)</f>
        <v>0</v>
      </c>
      <c r="AM260" s="7" t="b">
        <f>IF(NYC_SAT_Data[[#This Row],[National Sample LOOKUP Total]] &gt; 0.5, TRUE, FALSE)</f>
        <v>0</v>
      </c>
      <c r="AN2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1" spans="1:40" x14ac:dyDescent="0.25">
      <c r="A261" s="21" t="s">
        <v>359</v>
      </c>
      <c r="B261" s="21" t="s">
        <v>360</v>
      </c>
      <c r="C261" s="21" t="b">
        <f>IF(ISNUMBER(SEARCH("SCIENCE", UPPER(NYC_SAT_Data[[#This Row],[School Name]]))), TRUE(), FALSE())</f>
        <v>0</v>
      </c>
      <c r="D261" s="21" t="b">
        <f>IF(ISNUMBER(SEARCH("MATH", UPPER(NYC_SAT_Data[[#This Row],[School Name]]))), TRUE(), FALSE())</f>
        <v>0</v>
      </c>
      <c r="E261" s="21" t="b">
        <f>IF(ISNUMBER(SEARCH("ART", UPPER(NYC_SAT_Data[[#This Row],[School Name]]))), TRUE(), FALSE())</f>
        <v>0</v>
      </c>
      <c r="F261" s="21" t="b">
        <f>IF(ISNUMBER(SEARCH("ACADEMY", UPPER(NYC_SAT_Data[[#This Row],[School Name]]))), TRUE(), FALSE())</f>
        <v>0</v>
      </c>
      <c r="G261" s="21" t="s">
        <v>48</v>
      </c>
      <c r="H261" s="21" t="s">
        <v>361</v>
      </c>
      <c r="I261" s="21" t="s">
        <v>362</v>
      </c>
      <c r="J261" s="21" t="s">
        <v>48</v>
      </c>
      <c r="K261" s="21" t="s">
        <v>51</v>
      </c>
      <c r="L261" s="1">
        <v>10030</v>
      </c>
      <c r="M261" s="1">
        <v>40.817360000000001</v>
      </c>
      <c r="N261" s="1">
        <v>-73.947710000000001</v>
      </c>
      <c r="O261" s="21" t="s">
        <v>363</v>
      </c>
      <c r="P261" s="22">
        <v>0.33333333333333331</v>
      </c>
      <c r="Q261" s="22">
        <v>0.64583333333333337</v>
      </c>
      <c r="R261" s="36">
        <f xml:space="preserve"> 24* (NYC_SAT_Data[[#This Row],[End Time]] - NYC_SAT_Data[[#This Row],[Start Time]])</f>
        <v>7.5000000000000018</v>
      </c>
      <c r="S26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61" s="33">
        <v>428</v>
      </c>
      <c r="U261" s="31">
        <v>7.0000000000000001E-3</v>
      </c>
      <c r="V261" s="31">
        <v>0.38300000000000001</v>
      </c>
      <c r="W261" s="31">
        <v>0.59099999999999997</v>
      </c>
      <c r="X261" s="31">
        <v>8.9999999999999993E-3</v>
      </c>
      <c r="Y261" s="31">
        <f>1 - SUM(NYC_SAT_Data[[#This Row],[Percent White]:[Percent Asian]])</f>
        <v>1.0000000000000009E-2</v>
      </c>
      <c r="Z261" s="1">
        <v>416</v>
      </c>
      <c r="AA261" s="1">
        <v>445</v>
      </c>
      <c r="AB261" s="1">
        <v>440</v>
      </c>
      <c r="AC261" s="31">
        <v>0.36899999999999999</v>
      </c>
      <c r="AD261" s="23">
        <f>NYC_SAT_Data[[#This Row],[Average Score (SAT Math)]] + NYC_SAT_Data[[#This Row],[Average Score (SAT Reading)]]</f>
        <v>861</v>
      </c>
      <c r="AE261" s="24">
        <f>NYC_SAT_Data[[#This Row],[Average Score (SAT Math)]] + NYC_SAT_Data[[#This Row],[Average Score (SAT Reading)]] + NYC_SAT_Data[[#This Row],[Average Score (SAT Writing)]]</f>
        <v>1301</v>
      </c>
      <c r="AF261" s="25">
        <f>_xlfn.PERCENTRANK.INC(Z:Z, NYC_SAT_Data[[#This Row],[Average Score (SAT Math)]])</f>
        <v>0.51</v>
      </c>
      <c r="AG261" s="26">
        <f>_xlfn.PERCENTRANK.INC(AA:AA, NYC_SAT_Data[[#This Row],[Average Score (SAT Reading)]])</f>
        <v>0.748</v>
      </c>
      <c r="AH261" s="26">
        <f>_xlfn.PERCENTRANK.INC(AD:AD, NYC_SAT_Data[[#This Row],[SAT 1600]])</f>
        <v>0.64100000000000001</v>
      </c>
      <c r="AI261" s="27">
        <f>_xlfn.XLOOKUP(10 * ROUND(NYC_SAT_Data[[#This Row],[Average Score (SAT Math)]] / 10, 0), 'SAT Section Percentiles'!$A:$A, 'SAT Section Percentiles'!$D:$D, 0)</f>
        <v>0.2</v>
      </c>
      <c r="AJ261" s="28">
        <f>_xlfn.XLOOKUP(10 * ROUND(NYC_SAT_Data[[#This Row],[Average Score (SAT Reading)]] / 10, 0), 'SAT Section Percentiles'!$A:$A, 'SAT Section Percentiles'!$B:$B, 0)</f>
        <v>0.31</v>
      </c>
      <c r="AK261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261" s="1" t="b">
        <f>IF(RANK(NYC_SAT_Data[[#This Row],[SAT 1600]], AD:AD, 0) &lt;= 50, TRUE, FALSE)</f>
        <v>0</v>
      </c>
      <c r="AM261" s="7" t="b">
        <f>IF(NYC_SAT_Data[[#This Row],[National Sample LOOKUP Total]] &gt; 0.5, TRUE, FALSE)</f>
        <v>0</v>
      </c>
      <c r="AN2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2" spans="1:40" x14ac:dyDescent="0.25">
      <c r="A262" s="21" t="s">
        <v>754</v>
      </c>
      <c r="B262" s="21" t="s">
        <v>755</v>
      </c>
      <c r="C262" s="21" t="b">
        <f>IF(ISNUMBER(SEARCH("SCIENCE", UPPER(NYC_SAT_Data[[#This Row],[School Name]]))), TRUE(), FALSE())</f>
        <v>0</v>
      </c>
      <c r="D262" s="21" t="b">
        <f>IF(ISNUMBER(SEARCH("MATH", UPPER(NYC_SAT_Data[[#This Row],[School Name]]))), TRUE(), FALSE())</f>
        <v>0</v>
      </c>
      <c r="E262" s="21" t="b">
        <f>IF(ISNUMBER(SEARCH("ART", UPPER(NYC_SAT_Data[[#This Row],[School Name]]))), TRUE(), FALSE())</f>
        <v>0</v>
      </c>
      <c r="F262" s="21" t="b">
        <f>IF(ISNUMBER(SEARCH("ACADEMY", UPPER(NYC_SAT_Data[[#This Row],[School Name]]))), TRUE(), FALSE())</f>
        <v>0</v>
      </c>
      <c r="G262" s="21" t="s">
        <v>431</v>
      </c>
      <c r="H262" s="21" t="s">
        <v>756</v>
      </c>
      <c r="I262" s="21" t="s">
        <v>757</v>
      </c>
      <c r="J262" s="21" t="s">
        <v>431</v>
      </c>
      <c r="K262" s="21" t="s">
        <v>51</v>
      </c>
      <c r="L262" s="1">
        <v>10472</v>
      </c>
      <c r="M262" s="1">
        <v>40.831359999999997</v>
      </c>
      <c r="N262" s="1">
        <v>-73.878339999999994</v>
      </c>
      <c r="O262" s="21" t="s">
        <v>758</v>
      </c>
      <c r="P262" s="22">
        <v>0.33333333333333331</v>
      </c>
      <c r="Q262" s="22">
        <v>0.64583333333333337</v>
      </c>
      <c r="R262" s="36">
        <f xml:space="preserve"> 24* (NYC_SAT_Data[[#This Row],[End Time]] - NYC_SAT_Data[[#This Row],[Start Time]])</f>
        <v>7.5000000000000018</v>
      </c>
      <c r="S26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62" s="33">
        <v>669</v>
      </c>
      <c r="U262" s="31">
        <v>1.7000000000000001E-2</v>
      </c>
      <c r="V262" s="31">
        <v>0.222</v>
      </c>
      <c r="W262" s="31">
        <v>0.70599999999999996</v>
      </c>
      <c r="X262" s="31">
        <v>4.2000000000000003E-2</v>
      </c>
      <c r="Y262" s="31">
        <f>1 - SUM(NYC_SAT_Data[[#This Row],[Percent White]:[Percent Asian]])</f>
        <v>1.3000000000000012E-2</v>
      </c>
      <c r="Z262" s="1">
        <v>430</v>
      </c>
      <c r="AA262" s="1">
        <v>422</v>
      </c>
      <c r="AB262" s="1">
        <v>414</v>
      </c>
      <c r="AC262" s="31">
        <v>0.77500000000000002</v>
      </c>
      <c r="AD262" s="23">
        <f>NYC_SAT_Data[[#This Row],[Average Score (SAT Math)]] + NYC_SAT_Data[[#This Row],[Average Score (SAT Reading)]]</f>
        <v>852</v>
      </c>
      <c r="AE262" s="24">
        <f>NYC_SAT_Data[[#This Row],[Average Score (SAT Math)]] + NYC_SAT_Data[[#This Row],[Average Score (SAT Reading)]] + NYC_SAT_Data[[#This Row],[Average Score (SAT Writing)]]</f>
        <v>1266</v>
      </c>
      <c r="AF262" s="25">
        <f>_xlfn.PERCENTRANK.INC(Z:Z, NYC_SAT_Data[[#This Row],[Average Score (SAT Math)]])</f>
        <v>0.61399999999999999</v>
      </c>
      <c r="AG262" s="26">
        <f>_xlfn.PERCENTRANK.INC(AA:AA, NYC_SAT_Data[[#This Row],[Average Score (SAT Reading)]])</f>
        <v>0.58799999999999997</v>
      </c>
      <c r="AH262" s="26">
        <f>_xlfn.PERCENTRANK.INC(AD:AD, NYC_SAT_Data[[#This Row],[SAT 1600]])</f>
        <v>0.62</v>
      </c>
      <c r="AI262" s="27">
        <f>_xlfn.XLOOKUP(10 * ROUND(NYC_SAT_Data[[#This Row],[Average Score (SAT Math)]] / 10, 0), 'SAT Section Percentiles'!$A:$A, 'SAT Section Percentiles'!$D:$D, 0)</f>
        <v>0.23</v>
      </c>
      <c r="AJ262" s="28">
        <f>_xlfn.XLOOKUP(10 * ROUND(NYC_SAT_Data[[#This Row],[Average Score (SAT Reading)]] / 10, 0), 'SAT Section Percentiles'!$A:$A, 'SAT Section Percentiles'!$B:$B, 0)</f>
        <v>0.22</v>
      </c>
      <c r="AK262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62" s="1" t="b">
        <f>IF(RANK(NYC_SAT_Data[[#This Row],[SAT 1600]], AD:AD, 0) &lt;= 50, TRUE, FALSE)</f>
        <v>0</v>
      </c>
      <c r="AM262" s="7" t="b">
        <f>IF(NYC_SAT_Data[[#This Row],[National Sample LOOKUP Total]] &gt; 0.5, TRUE, FALSE)</f>
        <v>0</v>
      </c>
      <c r="AN2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3" spans="1:40" x14ac:dyDescent="0.25">
      <c r="A263" s="21" t="s">
        <v>445</v>
      </c>
      <c r="B263" s="21" t="s">
        <v>446</v>
      </c>
      <c r="C263" s="21" t="b">
        <f>IF(ISNUMBER(SEARCH("SCIENCE", UPPER(NYC_SAT_Data[[#This Row],[School Name]]))), TRUE(), FALSE())</f>
        <v>0</v>
      </c>
      <c r="D263" s="21" t="b">
        <f>IF(ISNUMBER(SEARCH("MATH", UPPER(NYC_SAT_Data[[#This Row],[School Name]]))), TRUE(), FALSE())</f>
        <v>0</v>
      </c>
      <c r="E263" s="21" t="b">
        <f>IF(ISNUMBER(SEARCH("ART", UPPER(NYC_SAT_Data[[#This Row],[School Name]]))), TRUE(), FALSE())</f>
        <v>0</v>
      </c>
      <c r="F263" s="21" t="b">
        <f>IF(ISNUMBER(SEARCH("ACADEMY", UPPER(NYC_SAT_Data[[#This Row],[School Name]]))), TRUE(), FALSE())</f>
        <v>0</v>
      </c>
      <c r="G263" s="21" t="s">
        <v>431</v>
      </c>
      <c r="H263" s="21" t="s">
        <v>447</v>
      </c>
      <c r="I263" s="21" t="s">
        <v>448</v>
      </c>
      <c r="J263" s="21" t="s">
        <v>431</v>
      </c>
      <c r="K263" s="21" t="s">
        <v>51</v>
      </c>
      <c r="L263" s="1">
        <v>10455</v>
      </c>
      <c r="M263" s="1">
        <v>40.818170000000002</v>
      </c>
      <c r="N263" s="1">
        <v>-73.911090000000002</v>
      </c>
      <c r="O263" s="21" t="s">
        <v>449</v>
      </c>
      <c r="P263" s="22">
        <v>0.35416666666666669</v>
      </c>
      <c r="Q263" s="22">
        <v>0.625</v>
      </c>
      <c r="R263" s="36">
        <f xml:space="preserve"> 24* (NYC_SAT_Data[[#This Row],[End Time]] - NYC_SAT_Data[[#This Row],[Start Time]])</f>
        <v>6.5</v>
      </c>
      <c r="S26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63" s="33">
        <v>364</v>
      </c>
      <c r="U263" s="31">
        <v>5.0000000000000001E-3</v>
      </c>
      <c r="V263" s="31">
        <v>0.253</v>
      </c>
      <c r="W263" s="31">
        <v>0.73599999999999999</v>
      </c>
      <c r="X263" s="31">
        <v>3.0000000000000001E-3</v>
      </c>
      <c r="Y263" s="31">
        <f>1 - SUM(NYC_SAT_Data[[#This Row],[Percent White]:[Percent Asian]])</f>
        <v>3.0000000000000027E-3</v>
      </c>
      <c r="Z263" s="1">
        <v>377</v>
      </c>
      <c r="AA263" s="1">
        <v>373</v>
      </c>
      <c r="AB263" s="1">
        <v>369</v>
      </c>
      <c r="AC263" s="31">
        <v>0.44900000000000001</v>
      </c>
      <c r="AD263" s="23">
        <f>NYC_SAT_Data[[#This Row],[Average Score (SAT Math)]] + NYC_SAT_Data[[#This Row],[Average Score (SAT Reading)]]</f>
        <v>750</v>
      </c>
      <c r="AE263" s="24">
        <f>NYC_SAT_Data[[#This Row],[Average Score (SAT Math)]] + NYC_SAT_Data[[#This Row],[Average Score (SAT Reading)]] + NYC_SAT_Data[[#This Row],[Average Score (SAT Writing)]]</f>
        <v>1119</v>
      </c>
      <c r="AF263" s="25">
        <f>_xlfn.PERCENTRANK.INC(Z:Z, NYC_SAT_Data[[#This Row],[Average Score (SAT Math)]])</f>
        <v>0.14699999999999999</v>
      </c>
      <c r="AG263" s="26">
        <f>_xlfn.PERCENTRANK.INC(AA:AA, NYC_SAT_Data[[#This Row],[Average Score (SAT Reading)]])</f>
        <v>0.122</v>
      </c>
      <c r="AH263" s="26">
        <f>_xlfn.PERCENTRANK.INC(AD:AD, NYC_SAT_Data[[#This Row],[SAT 1600]])</f>
        <v>0.128</v>
      </c>
      <c r="AI263" s="27">
        <f>_xlfn.XLOOKUP(10 * ROUND(NYC_SAT_Data[[#This Row],[Average Score (SAT Math)]] / 10, 0), 'SAT Section Percentiles'!$A:$A, 'SAT Section Percentiles'!$D:$D, 0)</f>
        <v>0.1</v>
      </c>
      <c r="AJ263" s="28">
        <f>_xlfn.XLOOKUP(10 * ROUND(NYC_SAT_Data[[#This Row],[Average Score (SAT Reading)]] / 10, 0), 'SAT Section Percentiles'!$A:$A, 'SAT Section Percentiles'!$B:$B, 0)</f>
        <v>0.09</v>
      </c>
      <c r="AK263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263" s="1" t="b">
        <f>IF(RANK(NYC_SAT_Data[[#This Row],[SAT 1600]], AD:AD, 0) &lt;= 50, TRUE, FALSE)</f>
        <v>0</v>
      </c>
      <c r="AM263" s="7" t="b">
        <f>IF(NYC_SAT_Data[[#This Row],[National Sample LOOKUP Total]] &gt; 0.5, TRUE, FALSE)</f>
        <v>0</v>
      </c>
      <c r="AN2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4" spans="1:40" x14ac:dyDescent="0.25">
      <c r="A264" s="21" t="s">
        <v>1115</v>
      </c>
      <c r="B264" s="21" t="s">
        <v>1116</v>
      </c>
      <c r="C264" s="21" t="b">
        <f>IF(ISNUMBER(SEARCH("SCIENCE", UPPER(NYC_SAT_Data[[#This Row],[School Name]]))), TRUE(), FALSE())</f>
        <v>0</v>
      </c>
      <c r="D264" s="21" t="b">
        <f>IF(ISNUMBER(SEARCH("MATH", UPPER(NYC_SAT_Data[[#This Row],[School Name]]))), TRUE(), FALSE())</f>
        <v>0</v>
      </c>
      <c r="E264" s="21" t="b">
        <f>IF(ISNUMBER(SEARCH("ART", UPPER(NYC_SAT_Data[[#This Row],[School Name]]))), TRUE(), FALSE())</f>
        <v>0</v>
      </c>
      <c r="F264" s="21" t="b">
        <f>IF(ISNUMBER(SEARCH("ACADEMY", UPPER(NYC_SAT_Data[[#This Row],[School Name]]))), TRUE(), FALSE())</f>
        <v>0</v>
      </c>
      <c r="G264" s="21" t="s">
        <v>822</v>
      </c>
      <c r="H264" s="21" t="s">
        <v>1117</v>
      </c>
      <c r="I264" s="21" t="s">
        <v>1118</v>
      </c>
      <c r="J264" s="21" t="s">
        <v>822</v>
      </c>
      <c r="K264" s="21" t="s">
        <v>51</v>
      </c>
      <c r="L264" s="1">
        <v>11208</v>
      </c>
      <c r="M264" s="1">
        <v>40.691139999999997</v>
      </c>
      <c r="N264" s="1">
        <v>-73.868430000000004</v>
      </c>
      <c r="O264" s="21" t="s">
        <v>1119</v>
      </c>
      <c r="P264" s="22">
        <v>0.34375</v>
      </c>
      <c r="Q264" s="22">
        <v>0.63541666666666663</v>
      </c>
      <c r="R264" s="36">
        <f xml:space="preserve"> 24* (NYC_SAT_Data[[#This Row],[End Time]] - NYC_SAT_Data[[#This Row],[Start Time]])</f>
        <v>6.9999999999999991</v>
      </c>
      <c r="S26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4" s="33">
        <v>229</v>
      </c>
      <c r="U264" s="31">
        <v>4.0000000000000001E-3</v>
      </c>
      <c r="V264" s="31">
        <v>0</v>
      </c>
      <c r="W264" s="31">
        <v>0.996</v>
      </c>
      <c r="X264" s="31">
        <v>0</v>
      </c>
      <c r="Y264" s="31">
        <f>1 - SUM(NYC_SAT_Data[[#This Row],[Percent White]:[Percent Asian]])</f>
        <v>0</v>
      </c>
      <c r="Z264" s="1">
        <v>319</v>
      </c>
      <c r="AA264" s="1">
        <v>323</v>
      </c>
      <c r="AB264" s="1">
        <v>284</v>
      </c>
      <c r="AC264" s="31">
        <v>0.28599999999999998</v>
      </c>
      <c r="AD264" s="23">
        <f>NYC_SAT_Data[[#This Row],[Average Score (SAT Math)]] + NYC_SAT_Data[[#This Row],[Average Score (SAT Reading)]]</f>
        <v>642</v>
      </c>
      <c r="AE264" s="24">
        <f>NYC_SAT_Data[[#This Row],[Average Score (SAT Math)]] + NYC_SAT_Data[[#This Row],[Average Score (SAT Reading)]] + NYC_SAT_Data[[#This Row],[Average Score (SAT Writing)]]</f>
        <v>926</v>
      </c>
      <c r="AF264" s="25">
        <f>_xlfn.PERCENTRANK.INC(Z:Z, NYC_SAT_Data[[#This Row],[Average Score (SAT Math)]])</f>
        <v>2E-3</v>
      </c>
      <c r="AG264" s="26">
        <f>_xlfn.PERCENTRANK.INC(AA:AA, NYC_SAT_Data[[#This Row],[Average Score (SAT Reading)]])</f>
        <v>0.01</v>
      </c>
      <c r="AH264" s="26">
        <f>_xlfn.PERCENTRANK.INC(AD:AD, NYC_SAT_Data[[#This Row],[SAT 1600]])</f>
        <v>2E-3</v>
      </c>
      <c r="AI264" s="27">
        <f>_xlfn.XLOOKUP(10 * ROUND(NYC_SAT_Data[[#This Row],[Average Score (SAT Math)]] / 10, 0), 'SAT Section Percentiles'!$A:$A, 'SAT Section Percentiles'!$D:$D, 0)</f>
        <v>0.02</v>
      </c>
      <c r="AJ264" s="28">
        <f>_xlfn.XLOOKUP(10 * ROUND(NYC_SAT_Data[[#This Row],[Average Score (SAT Reading)]] / 10, 0), 'SAT Section Percentiles'!$A:$A, 'SAT Section Percentiles'!$B:$B, 0)</f>
        <v>0.02</v>
      </c>
      <c r="AK264" s="29">
        <f>_xlfn.XLOOKUP(10 * ROUND((NYC_SAT_Data[[#This Row],[Average Score (SAT Math)]] + NYC_SAT_Data[[#This Row],[Average Score (SAT Reading)]]) / 10, 0), 'Total SAT Percentiles'!$A:$A, 'Total SAT Percentiles'!$B:$B, 0)</f>
        <v>0.01</v>
      </c>
      <c r="AL264" s="1" t="b">
        <f>IF(RANK(NYC_SAT_Data[[#This Row],[SAT 1600]], AD:AD, 0) &lt;= 50, TRUE, FALSE)</f>
        <v>0</v>
      </c>
      <c r="AM264" s="7" t="b">
        <f>IF(NYC_SAT_Data[[#This Row],[National Sample LOOKUP Total]] &gt; 0.5, TRUE, FALSE)</f>
        <v>0</v>
      </c>
      <c r="AN2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65" spans="1:40" x14ac:dyDescent="0.25">
      <c r="A265" s="21" t="s">
        <v>235</v>
      </c>
      <c r="B265" s="21" t="s">
        <v>236</v>
      </c>
      <c r="C265" s="21" t="b">
        <f>IF(ISNUMBER(SEARCH("SCIENCE", UPPER(NYC_SAT_Data[[#This Row],[School Name]]))), TRUE(), FALSE())</f>
        <v>0</v>
      </c>
      <c r="D265" s="21" t="b">
        <f>IF(ISNUMBER(SEARCH("MATH", UPPER(NYC_SAT_Data[[#This Row],[School Name]]))), TRUE(), FALSE())</f>
        <v>0</v>
      </c>
      <c r="E265" s="21" t="b">
        <f>IF(ISNUMBER(SEARCH("ART", UPPER(NYC_SAT_Data[[#This Row],[School Name]]))), TRUE(), FALSE())</f>
        <v>0</v>
      </c>
      <c r="F265" s="21" t="b">
        <f>IF(ISNUMBER(SEARCH("ACADEMY", UPPER(NYC_SAT_Data[[#This Row],[School Name]]))), TRUE(), FALSE())</f>
        <v>0</v>
      </c>
      <c r="G265" s="21" t="s">
        <v>48</v>
      </c>
      <c r="H265" s="21" t="s">
        <v>80</v>
      </c>
      <c r="I265" s="21" t="s">
        <v>81</v>
      </c>
      <c r="J265" s="21" t="s">
        <v>48</v>
      </c>
      <c r="K265" s="21" t="s">
        <v>51</v>
      </c>
      <c r="L265" s="1">
        <v>10038</v>
      </c>
      <c r="M265" s="1">
        <v>40.710680000000004</v>
      </c>
      <c r="N265" s="1">
        <v>-74.000810000000001</v>
      </c>
      <c r="O265" s="21" t="s">
        <v>237</v>
      </c>
      <c r="P265" s="22">
        <v>0.33333333333333331</v>
      </c>
      <c r="Q265" s="22">
        <v>0.625</v>
      </c>
      <c r="R265" s="36">
        <f xml:space="preserve"> 24* (NYC_SAT_Data[[#This Row],[End Time]] - NYC_SAT_Data[[#This Row],[Start Time]])</f>
        <v>7</v>
      </c>
      <c r="S26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5" s="33">
        <v>971</v>
      </c>
      <c r="U265" s="31">
        <v>0.03</v>
      </c>
      <c r="V265" s="31">
        <v>0.46100000000000002</v>
      </c>
      <c r="W265" s="31">
        <v>0.40699999999999997</v>
      </c>
      <c r="X265" s="31">
        <v>8.8999999999999996E-2</v>
      </c>
      <c r="Y265" s="31">
        <f>1 - SUM(NYC_SAT_Data[[#This Row],[Percent White]:[Percent Asian]])</f>
        <v>1.3000000000000123E-2</v>
      </c>
      <c r="Z265" s="1">
        <v>418</v>
      </c>
      <c r="AA265" s="1">
        <v>415</v>
      </c>
      <c r="AB265" s="1">
        <v>398</v>
      </c>
      <c r="AC265" s="31">
        <v>0.443</v>
      </c>
      <c r="AD265" s="23">
        <f>NYC_SAT_Data[[#This Row],[Average Score (SAT Math)]] + NYC_SAT_Data[[#This Row],[Average Score (SAT Reading)]]</f>
        <v>833</v>
      </c>
      <c r="AE265" s="24">
        <f>NYC_SAT_Data[[#This Row],[Average Score (SAT Math)]] + NYC_SAT_Data[[#This Row],[Average Score (SAT Reading)]] + NYC_SAT_Data[[#This Row],[Average Score (SAT Writing)]]</f>
        <v>1231</v>
      </c>
      <c r="AF265" s="25">
        <f>_xlfn.PERCENTRANK.INC(Z:Z, NYC_SAT_Data[[#This Row],[Average Score (SAT Math)]])</f>
        <v>0.52900000000000003</v>
      </c>
      <c r="AG265" s="26">
        <f>_xlfn.PERCENTRANK.INC(AA:AA, NYC_SAT_Data[[#This Row],[Average Score (SAT Reading)]])</f>
        <v>0.51800000000000002</v>
      </c>
      <c r="AH265" s="26">
        <f>_xlfn.PERCENTRANK.INC(AD:AD, NYC_SAT_Data[[#This Row],[SAT 1600]])</f>
        <v>0.53400000000000003</v>
      </c>
      <c r="AI265" s="27">
        <f>_xlfn.XLOOKUP(10 * ROUND(NYC_SAT_Data[[#This Row],[Average Score (SAT Math)]] / 10, 0), 'SAT Section Percentiles'!$A:$A, 'SAT Section Percentiles'!$D:$D, 0)</f>
        <v>0.2</v>
      </c>
      <c r="AJ265" s="28">
        <f>_xlfn.XLOOKUP(10 * ROUND(NYC_SAT_Data[[#This Row],[Average Score (SAT Reading)]] / 10, 0), 'SAT Section Percentiles'!$A:$A, 'SAT Section Percentiles'!$B:$B, 0)</f>
        <v>0.22</v>
      </c>
      <c r="AK265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265" s="1" t="b">
        <f>IF(RANK(NYC_SAT_Data[[#This Row],[SAT 1600]], AD:AD, 0) &lt;= 50, TRUE, FALSE)</f>
        <v>0</v>
      </c>
      <c r="AM265" s="7" t="b">
        <f>IF(NYC_SAT_Data[[#This Row],[National Sample LOOKUP Total]] &gt; 0.5, TRUE, FALSE)</f>
        <v>0</v>
      </c>
      <c r="AN2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6" spans="1:40" x14ac:dyDescent="0.25">
      <c r="A266" s="21" t="s">
        <v>158</v>
      </c>
      <c r="B266" s="21" t="s">
        <v>159</v>
      </c>
      <c r="C266" s="21" t="b">
        <f>IF(ISNUMBER(SEARCH("SCIENCE", UPPER(NYC_SAT_Data[[#This Row],[School Name]]))), TRUE(), FALSE())</f>
        <v>0</v>
      </c>
      <c r="D266" s="21" t="b">
        <f>IF(ISNUMBER(SEARCH("MATH", UPPER(NYC_SAT_Data[[#This Row],[School Name]]))), TRUE(), FALSE())</f>
        <v>0</v>
      </c>
      <c r="E266" s="21" t="b">
        <f>IF(ISNUMBER(SEARCH("ART", UPPER(NYC_SAT_Data[[#This Row],[School Name]]))), TRUE(), FALSE())</f>
        <v>0</v>
      </c>
      <c r="F266" s="21" t="b">
        <f>IF(ISNUMBER(SEARCH("ACADEMY", UPPER(NYC_SAT_Data[[#This Row],[School Name]]))), TRUE(), FALSE())</f>
        <v>0</v>
      </c>
      <c r="G266" s="21" t="s">
        <v>48</v>
      </c>
      <c r="H266" s="21" t="s">
        <v>160</v>
      </c>
      <c r="I266" s="21" t="s">
        <v>161</v>
      </c>
      <c r="J266" s="21" t="s">
        <v>48</v>
      </c>
      <c r="K266" s="21" t="s">
        <v>51</v>
      </c>
      <c r="L266" s="1">
        <v>10011</v>
      </c>
      <c r="M266" s="1">
        <v>40.742100000000001</v>
      </c>
      <c r="N266" s="1">
        <v>-74.002070000000003</v>
      </c>
      <c r="O266" s="21" t="s">
        <v>162</v>
      </c>
      <c r="P266" s="22">
        <v>0.33333333333333331</v>
      </c>
      <c r="Q266" s="22">
        <v>0.61805555555555558</v>
      </c>
      <c r="R266" s="36">
        <f xml:space="preserve"> 24* (NYC_SAT_Data[[#This Row],[End Time]] - NYC_SAT_Data[[#This Row],[Start Time]])</f>
        <v>6.8333333333333339</v>
      </c>
      <c r="S26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66" s="33">
        <v>587</v>
      </c>
      <c r="U266" s="31">
        <v>0.46</v>
      </c>
      <c r="V266" s="31">
        <v>0.06</v>
      </c>
      <c r="W266" s="31">
        <v>0.155</v>
      </c>
      <c r="X266" s="31">
        <v>0.27600000000000002</v>
      </c>
      <c r="Y266" s="31">
        <f>1 - SUM(NYC_SAT_Data[[#This Row],[Percent White]:[Percent Asian]])</f>
        <v>4.8999999999999932E-2</v>
      </c>
      <c r="Z266" s="1">
        <v>595</v>
      </c>
      <c r="AA266" s="1">
        <v>550</v>
      </c>
      <c r="AB266" s="1">
        <v>555</v>
      </c>
      <c r="AC266" s="31">
        <v>0.79800000000000004</v>
      </c>
      <c r="AD266" s="23">
        <f>NYC_SAT_Data[[#This Row],[Average Score (SAT Math)]] + NYC_SAT_Data[[#This Row],[Average Score (SAT Reading)]]</f>
        <v>1145</v>
      </c>
      <c r="AE266" s="24">
        <f>NYC_SAT_Data[[#This Row],[Average Score (SAT Math)]] + NYC_SAT_Data[[#This Row],[Average Score (SAT Reading)]] + NYC_SAT_Data[[#This Row],[Average Score (SAT Writing)]]</f>
        <v>1700</v>
      </c>
      <c r="AF266" s="25">
        <f>_xlfn.PERCENTRANK.INC(Z:Z, NYC_SAT_Data[[#This Row],[Average Score (SAT Math)]])</f>
        <v>0.95899999999999996</v>
      </c>
      <c r="AG266" s="26">
        <f>_xlfn.PERCENTRANK.INC(AA:AA, NYC_SAT_Data[[#This Row],[Average Score (SAT Reading)]])</f>
        <v>0.94299999999999995</v>
      </c>
      <c r="AH266" s="26">
        <f>_xlfn.PERCENTRANK.INC(AD:AD, NYC_SAT_Data[[#This Row],[SAT 1600]])</f>
        <v>0.95399999999999996</v>
      </c>
      <c r="AI266" s="27">
        <f>_xlfn.XLOOKUP(10 * ROUND(NYC_SAT_Data[[#This Row],[Average Score (SAT Math)]] / 10, 0), 'SAT Section Percentiles'!$A:$A, 'SAT Section Percentiles'!$D:$D, 0)</f>
        <v>0.81</v>
      </c>
      <c r="AJ266" s="28">
        <f>_xlfn.XLOOKUP(10 * ROUND(NYC_SAT_Data[[#This Row],[Average Score (SAT Reading)]] / 10, 0), 'SAT Section Percentiles'!$A:$A, 'SAT Section Percentiles'!$B:$B, 0)</f>
        <v>0.65</v>
      </c>
      <c r="AK266" s="29">
        <f>_xlfn.XLOOKUP(10 * ROUND((NYC_SAT_Data[[#This Row],[Average Score (SAT Math)]] + NYC_SAT_Data[[#This Row],[Average Score (SAT Reading)]]) / 10, 0), 'Total SAT Percentiles'!$A:$A, 'Total SAT Percentiles'!$B:$B, 0)</f>
        <v>0.74</v>
      </c>
      <c r="AL266" s="1" t="b">
        <f>IF(RANK(NYC_SAT_Data[[#This Row],[SAT 1600]], AD:AD, 0) &lt;= 50, TRUE, FALSE)</f>
        <v>1</v>
      </c>
      <c r="AM266" s="7" t="b">
        <f>IF(NYC_SAT_Data[[#This Row],[National Sample LOOKUP Total]] &gt; 0.5, TRUE, FALSE)</f>
        <v>1</v>
      </c>
      <c r="AN2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7" spans="1:40" x14ac:dyDescent="0.25">
      <c r="A267" s="21" t="s">
        <v>168</v>
      </c>
      <c r="B267" s="21" t="s">
        <v>169</v>
      </c>
      <c r="C267" s="21" t="b">
        <f>IF(ISNUMBER(SEARCH("SCIENCE", UPPER(NYC_SAT_Data[[#This Row],[School Name]]))), TRUE(), FALSE())</f>
        <v>0</v>
      </c>
      <c r="D267" s="21" t="b">
        <f>IF(ISNUMBER(SEARCH("MATH", UPPER(NYC_SAT_Data[[#This Row],[School Name]]))), TRUE(), FALSE())</f>
        <v>0</v>
      </c>
      <c r="E267" s="21" t="b">
        <f>IF(ISNUMBER(SEARCH("ART", UPPER(NYC_SAT_Data[[#This Row],[School Name]]))), TRUE(), FALSE())</f>
        <v>0</v>
      </c>
      <c r="F267" s="21" t="b">
        <f>IF(ISNUMBER(SEARCH("ACADEMY", UPPER(NYC_SAT_Data[[#This Row],[School Name]]))), TRUE(), FALSE())</f>
        <v>0</v>
      </c>
      <c r="G267" s="21" t="s">
        <v>48</v>
      </c>
      <c r="H267" s="21" t="s">
        <v>160</v>
      </c>
      <c r="I267" s="21" t="s">
        <v>161</v>
      </c>
      <c r="J267" s="21" t="s">
        <v>48</v>
      </c>
      <c r="K267" s="21" t="s">
        <v>51</v>
      </c>
      <c r="L267" s="1">
        <v>10011</v>
      </c>
      <c r="M267" s="1">
        <v>40.742100000000001</v>
      </c>
      <c r="N267" s="1">
        <v>-74.002070000000003</v>
      </c>
      <c r="O267" s="21" t="s">
        <v>170</v>
      </c>
      <c r="P267" s="22">
        <v>0.34375</v>
      </c>
      <c r="Q267" s="22">
        <v>0.61458333333333337</v>
      </c>
      <c r="R267" s="36">
        <f xml:space="preserve"> 24* (NYC_SAT_Data[[#This Row],[End Time]] - NYC_SAT_Data[[#This Row],[Start Time]])</f>
        <v>6.5000000000000009</v>
      </c>
      <c r="S26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67" s="33">
        <v>471</v>
      </c>
      <c r="U267" s="31">
        <v>0.121</v>
      </c>
      <c r="V267" s="31">
        <v>0.127</v>
      </c>
      <c r="W267" s="31">
        <v>0.39700000000000002</v>
      </c>
      <c r="X267" s="31">
        <v>0.34200000000000003</v>
      </c>
      <c r="Y267" s="31">
        <f>1 - SUM(NYC_SAT_Data[[#This Row],[Percent White]:[Percent Asian]])</f>
        <v>1.2999999999999901E-2</v>
      </c>
      <c r="Z267" s="1">
        <v>560</v>
      </c>
      <c r="AA267" s="1">
        <v>530</v>
      </c>
      <c r="AB267" s="1">
        <v>522</v>
      </c>
      <c r="AC267" s="31">
        <v>0.9</v>
      </c>
      <c r="AD267" s="23">
        <f>NYC_SAT_Data[[#This Row],[Average Score (SAT Math)]] + NYC_SAT_Data[[#This Row],[Average Score (SAT Reading)]]</f>
        <v>1090</v>
      </c>
      <c r="AE267" s="24">
        <f>NYC_SAT_Data[[#This Row],[Average Score (SAT Math)]] + NYC_SAT_Data[[#This Row],[Average Score (SAT Reading)]] + NYC_SAT_Data[[#This Row],[Average Score (SAT Writing)]]</f>
        <v>1612</v>
      </c>
      <c r="AF267" s="25">
        <f>_xlfn.PERCENTRANK.INC(Z:Z, NYC_SAT_Data[[#This Row],[Average Score (SAT Math)]])</f>
        <v>0.93</v>
      </c>
      <c r="AG267" s="26">
        <f>_xlfn.PERCENTRANK.INC(AA:AA, NYC_SAT_Data[[#This Row],[Average Score (SAT Reading)]])</f>
        <v>0.93</v>
      </c>
      <c r="AH267" s="26">
        <f>_xlfn.PERCENTRANK.INC(AD:AD, NYC_SAT_Data[[#This Row],[SAT 1600]])</f>
        <v>0.93500000000000005</v>
      </c>
      <c r="AI267" s="27">
        <f>_xlfn.XLOOKUP(10 * ROUND(NYC_SAT_Data[[#This Row],[Average Score (SAT Math)]] / 10, 0), 'SAT Section Percentiles'!$A:$A, 'SAT Section Percentiles'!$D:$D, 0)</f>
        <v>0.71</v>
      </c>
      <c r="AJ267" s="28">
        <f>_xlfn.XLOOKUP(10 * ROUND(NYC_SAT_Data[[#This Row],[Average Score (SAT Reading)]] / 10, 0), 'SAT Section Percentiles'!$A:$A, 'SAT Section Percentiles'!$B:$B, 0)</f>
        <v>0.57999999999999996</v>
      </c>
      <c r="AK267" s="29">
        <f>_xlfn.XLOOKUP(10 * ROUND((NYC_SAT_Data[[#This Row],[Average Score (SAT Math)]] + NYC_SAT_Data[[#This Row],[Average Score (SAT Reading)]]) / 10, 0), 'Total SAT Percentiles'!$A:$A, 'Total SAT Percentiles'!$B:$B, 0)</f>
        <v>0.65</v>
      </c>
      <c r="AL267" s="1" t="b">
        <f>IF(RANK(NYC_SAT_Data[[#This Row],[SAT 1600]], AD:AD, 0) &lt;= 50, TRUE, FALSE)</f>
        <v>1</v>
      </c>
      <c r="AM267" s="7" t="b">
        <f>IF(NYC_SAT_Data[[#This Row],[National Sample LOOKUP Total]] &gt; 0.5, TRUE, FALSE)</f>
        <v>1</v>
      </c>
      <c r="AN2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8" spans="1:40" x14ac:dyDescent="0.25">
      <c r="A268" s="21" t="s">
        <v>122</v>
      </c>
      <c r="B268" s="21" t="s">
        <v>123</v>
      </c>
      <c r="C268" s="21" t="b">
        <f>IF(ISNUMBER(SEARCH("SCIENCE", UPPER(NYC_SAT_Data[[#This Row],[School Name]]))), TRUE(), FALSE())</f>
        <v>0</v>
      </c>
      <c r="D268" s="21" t="b">
        <f>IF(ISNUMBER(SEARCH("MATH", UPPER(NYC_SAT_Data[[#This Row],[School Name]]))), TRUE(), FALSE())</f>
        <v>0</v>
      </c>
      <c r="E268" s="21" t="b">
        <f>IF(ISNUMBER(SEARCH("ART", UPPER(NYC_SAT_Data[[#This Row],[School Name]]))), TRUE(), FALSE())</f>
        <v>0</v>
      </c>
      <c r="F268" s="21" t="b">
        <f>IF(ISNUMBER(SEARCH("ACADEMY", UPPER(NYC_SAT_Data[[#This Row],[School Name]]))), TRUE(), FALSE())</f>
        <v>0</v>
      </c>
      <c r="G268" s="21" t="s">
        <v>48</v>
      </c>
      <c r="H268" s="21" t="s">
        <v>124</v>
      </c>
      <c r="I268" s="21" t="s">
        <v>125</v>
      </c>
      <c r="J268" s="21" t="s">
        <v>48</v>
      </c>
      <c r="K268" s="21" t="s">
        <v>51</v>
      </c>
      <c r="L268" s="1">
        <v>10013</v>
      </c>
      <c r="M268" s="1">
        <v>40.724350000000001</v>
      </c>
      <c r="N268" s="1">
        <v>-74.004760000000005</v>
      </c>
      <c r="O268" s="21" t="s">
        <v>126</v>
      </c>
      <c r="P268" s="22">
        <v>0.375</v>
      </c>
      <c r="Q268" s="22">
        <v>0.66666666666666663</v>
      </c>
      <c r="R268" s="36">
        <f xml:space="preserve"> 24* (NYC_SAT_Data[[#This Row],[End Time]] - NYC_SAT_Data[[#This Row],[Start Time]])</f>
        <v>6.9999999999999991</v>
      </c>
      <c r="S26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8" s="33">
        <v>442</v>
      </c>
      <c r="U268" s="31">
        <v>0.28699999999999998</v>
      </c>
      <c r="V268" s="31">
        <v>0.19900000000000001</v>
      </c>
      <c r="W268" s="31">
        <v>0.39800000000000002</v>
      </c>
      <c r="X268" s="31">
        <v>8.5999999999999993E-2</v>
      </c>
      <c r="Y268" s="31">
        <f>1 - SUM(NYC_SAT_Data[[#This Row],[Percent White]:[Percent Asian]])</f>
        <v>3.0000000000000027E-2</v>
      </c>
      <c r="Z268" s="1">
        <v>518</v>
      </c>
      <c r="AA268" s="1">
        <v>515</v>
      </c>
      <c r="AB268" s="1">
        <v>503</v>
      </c>
      <c r="AC268" s="31">
        <v>0.96</v>
      </c>
      <c r="AD268" s="23">
        <f>NYC_SAT_Data[[#This Row],[Average Score (SAT Math)]] + NYC_SAT_Data[[#This Row],[Average Score (SAT Reading)]]</f>
        <v>1033</v>
      </c>
      <c r="AE268" s="24">
        <f>NYC_SAT_Data[[#This Row],[Average Score (SAT Math)]] + NYC_SAT_Data[[#This Row],[Average Score (SAT Reading)]] + NYC_SAT_Data[[#This Row],[Average Score (SAT Writing)]]</f>
        <v>1536</v>
      </c>
      <c r="AF268" s="25">
        <f>_xlfn.PERCENTRANK.INC(Z:Z, NYC_SAT_Data[[#This Row],[Average Score (SAT Math)]])</f>
        <v>0.90100000000000002</v>
      </c>
      <c r="AG268" s="26">
        <f>_xlfn.PERCENTRANK.INC(AA:AA, NYC_SAT_Data[[#This Row],[Average Score (SAT Reading)]])</f>
        <v>0.92200000000000004</v>
      </c>
      <c r="AH268" s="26">
        <f>_xlfn.PERCENTRANK.INC(AD:AD, NYC_SAT_Data[[#This Row],[SAT 1600]])</f>
        <v>0.90900000000000003</v>
      </c>
      <c r="AI268" s="27">
        <f>_xlfn.XLOOKUP(10 * ROUND(NYC_SAT_Data[[#This Row],[Average Score (SAT Math)]] / 10, 0), 'SAT Section Percentiles'!$A:$A, 'SAT Section Percentiles'!$D:$D, 0)</f>
        <v>0.56999999999999995</v>
      </c>
      <c r="AJ268" s="28">
        <f>_xlfn.XLOOKUP(10 * ROUND(NYC_SAT_Data[[#This Row],[Average Score (SAT Reading)]] / 10, 0), 'SAT Section Percentiles'!$A:$A, 'SAT Section Percentiles'!$B:$B, 0)</f>
        <v>0.55000000000000004</v>
      </c>
      <c r="AK268" s="29">
        <f>_xlfn.XLOOKUP(10 * ROUND((NYC_SAT_Data[[#This Row],[Average Score (SAT Math)]] + NYC_SAT_Data[[#This Row],[Average Score (SAT Reading)]]) / 10, 0), 'Total SAT Percentiles'!$A:$A, 'Total SAT Percentiles'!$B:$B, 0)</f>
        <v>0.54</v>
      </c>
      <c r="AL268" s="1" t="b">
        <f>IF(RANK(NYC_SAT_Data[[#This Row],[SAT 1600]], AD:AD, 0) &lt;= 50, TRUE, FALSE)</f>
        <v>1</v>
      </c>
      <c r="AM268" s="7" t="b">
        <f>IF(NYC_SAT_Data[[#This Row],[National Sample LOOKUP Total]] &gt; 0.5, TRUE, FALSE)</f>
        <v>1</v>
      </c>
      <c r="AN2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9" spans="1:40" x14ac:dyDescent="0.25">
      <c r="A269" s="21" t="s">
        <v>251</v>
      </c>
      <c r="B269" s="21" t="s">
        <v>252</v>
      </c>
      <c r="C269" s="21" t="b">
        <f>IF(ISNUMBER(SEARCH("SCIENCE", UPPER(NYC_SAT_Data[[#This Row],[School Name]]))), TRUE(), FALSE())</f>
        <v>0</v>
      </c>
      <c r="D269" s="21" t="b">
        <f>IF(ISNUMBER(SEARCH("MATH", UPPER(NYC_SAT_Data[[#This Row],[School Name]]))), TRUE(), FALSE())</f>
        <v>0</v>
      </c>
      <c r="E269" s="21" t="b">
        <f>IF(ISNUMBER(SEARCH("ART", UPPER(NYC_SAT_Data[[#This Row],[School Name]]))), TRUE(), FALSE())</f>
        <v>0</v>
      </c>
      <c r="F269" s="21" t="b">
        <f>IF(ISNUMBER(SEARCH("ACADEMY", UPPER(NYC_SAT_Data[[#This Row],[School Name]]))), TRUE(), FALSE())</f>
        <v>0</v>
      </c>
      <c r="G269" s="21" t="s">
        <v>48</v>
      </c>
      <c r="H269" s="21" t="s">
        <v>89</v>
      </c>
      <c r="I269" s="21" t="s">
        <v>90</v>
      </c>
      <c r="J269" s="21" t="s">
        <v>48</v>
      </c>
      <c r="K269" s="21" t="s">
        <v>51</v>
      </c>
      <c r="L269" s="1">
        <v>10002</v>
      </c>
      <c r="M269" s="1">
        <v>40.71687</v>
      </c>
      <c r="N269" s="1">
        <v>-73.989530000000002</v>
      </c>
      <c r="O269" s="21" t="s">
        <v>253</v>
      </c>
      <c r="P269" s="22">
        <v>0.3611111111111111</v>
      </c>
      <c r="Q269" s="22">
        <v>0.62222222222222223</v>
      </c>
      <c r="R269" s="36">
        <f xml:space="preserve"> 24* (NYC_SAT_Data[[#This Row],[End Time]] - NYC_SAT_Data[[#This Row],[Start Time]])</f>
        <v>6.2666666666666675</v>
      </c>
      <c r="S26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16min</v>
      </c>
      <c r="T269" s="33">
        <v>441</v>
      </c>
      <c r="U269" s="31">
        <v>3.9E-2</v>
      </c>
      <c r="V269" s="31">
        <v>0.308</v>
      </c>
      <c r="W269" s="31">
        <v>0.56899999999999995</v>
      </c>
      <c r="X269" s="31">
        <v>5.8999999999999997E-2</v>
      </c>
      <c r="Y269" s="31">
        <f>1 - SUM(NYC_SAT_Data[[#This Row],[Percent White]:[Percent Asian]])</f>
        <v>2.5000000000000133E-2</v>
      </c>
      <c r="Z269" s="1">
        <v>381</v>
      </c>
      <c r="AA269" s="1">
        <v>396</v>
      </c>
      <c r="AB269" s="1">
        <v>372</v>
      </c>
      <c r="AC269" s="31">
        <v>0.73699999999999999</v>
      </c>
      <c r="AD269" s="23">
        <f>NYC_SAT_Data[[#This Row],[Average Score (SAT Math)]] + NYC_SAT_Data[[#This Row],[Average Score (SAT Reading)]]</f>
        <v>777</v>
      </c>
      <c r="AE269" s="24">
        <f>NYC_SAT_Data[[#This Row],[Average Score (SAT Math)]] + NYC_SAT_Data[[#This Row],[Average Score (SAT Reading)]] + NYC_SAT_Data[[#This Row],[Average Score (SAT Writing)]]</f>
        <v>1149</v>
      </c>
      <c r="AF269" s="25">
        <f>_xlfn.PERCENTRANK.INC(Z:Z, NYC_SAT_Data[[#This Row],[Average Score (SAT Math)]])</f>
        <v>0.2</v>
      </c>
      <c r="AG269" s="26">
        <f>_xlfn.PERCENTRANK.INC(AA:AA, NYC_SAT_Data[[#This Row],[Average Score (SAT Reading)]])</f>
        <v>0.32800000000000001</v>
      </c>
      <c r="AH269" s="26">
        <f>_xlfn.PERCENTRANK.INC(AD:AD, NYC_SAT_Data[[#This Row],[SAT 1600]])</f>
        <v>0.27200000000000002</v>
      </c>
      <c r="AI269" s="27">
        <f>_xlfn.XLOOKUP(10 * ROUND(NYC_SAT_Data[[#This Row],[Average Score (SAT Math)]] / 10, 0), 'SAT Section Percentiles'!$A:$A, 'SAT Section Percentiles'!$D:$D, 0)</f>
        <v>0.1</v>
      </c>
      <c r="AJ269" s="28">
        <f>_xlfn.XLOOKUP(10 * ROUND(NYC_SAT_Data[[#This Row],[Average Score (SAT Reading)]] / 10, 0), 'SAT Section Percentiles'!$A:$A, 'SAT Section Percentiles'!$B:$B, 0)</f>
        <v>0.16</v>
      </c>
      <c r="AK269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269" s="1" t="b">
        <f>IF(RANK(NYC_SAT_Data[[#This Row],[SAT 1600]], AD:AD, 0) &lt;= 50, TRUE, FALSE)</f>
        <v>0</v>
      </c>
      <c r="AM269" s="7" t="b">
        <f>IF(NYC_SAT_Data[[#This Row],[National Sample LOOKUP Total]] &gt; 0.5, TRUE, FALSE)</f>
        <v>0</v>
      </c>
      <c r="AN2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0" spans="1:40" x14ac:dyDescent="0.25">
      <c r="A270" s="21" t="s">
        <v>1600</v>
      </c>
      <c r="B270" s="21" t="s">
        <v>1601</v>
      </c>
      <c r="C270" s="21" t="b">
        <f>IF(ISNUMBER(SEARCH("SCIENCE", UPPER(NYC_SAT_Data[[#This Row],[School Name]]))), TRUE(), FALSE())</f>
        <v>0</v>
      </c>
      <c r="D270" s="21" t="b">
        <f>IF(ISNUMBER(SEARCH("MATH", UPPER(NYC_SAT_Data[[#This Row],[School Name]]))), TRUE(), FALSE())</f>
        <v>0</v>
      </c>
      <c r="E270" s="21" t="b">
        <f>IF(ISNUMBER(SEARCH("ART", UPPER(NYC_SAT_Data[[#This Row],[School Name]]))), TRUE(), FALSE())</f>
        <v>0</v>
      </c>
      <c r="F270" s="21" t="b">
        <f>IF(ISNUMBER(SEARCH("ACADEMY", UPPER(NYC_SAT_Data[[#This Row],[School Name]]))), TRUE(), FALSE())</f>
        <v>0</v>
      </c>
      <c r="G270" s="21" t="s">
        <v>1588</v>
      </c>
      <c r="H270" s="21" t="s">
        <v>1602</v>
      </c>
      <c r="I270" s="21" t="s">
        <v>1603</v>
      </c>
      <c r="J270" s="21" t="s">
        <v>1588</v>
      </c>
      <c r="K270" s="21" t="s">
        <v>51</v>
      </c>
      <c r="L270" s="1">
        <v>10306</v>
      </c>
      <c r="M270" s="1">
        <v>40.569180000000003</v>
      </c>
      <c r="N270" s="1">
        <v>-74.107299999999995</v>
      </c>
      <c r="O270" s="21" t="s">
        <v>1604</v>
      </c>
      <c r="P270" s="22">
        <v>0.33680555555555558</v>
      </c>
      <c r="Q270" s="22">
        <v>0.63194444444444442</v>
      </c>
      <c r="R270" s="36">
        <f xml:space="preserve"> 24* (NYC_SAT_Data[[#This Row],[End Time]] - NYC_SAT_Data[[#This Row],[Start Time]])</f>
        <v>7.0833333333333321</v>
      </c>
      <c r="S27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70" s="33">
        <v>2791</v>
      </c>
      <c r="U270" s="31">
        <v>0.51800000000000002</v>
      </c>
      <c r="V270" s="31">
        <v>0.121</v>
      </c>
      <c r="W270" s="31">
        <v>0.27800000000000002</v>
      </c>
      <c r="X270" s="31">
        <v>7.4999999999999997E-2</v>
      </c>
      <c r="Y270" s="31">
        <f>1 - SUM(NYC_SAT_Data[[#This Row],[Percent White]:[Percent Asian]])</f>
        <v>8.0000000000000071E-3</v>
      </c>
      <c r="Z270" s="1">
        <v>454</v>
      </c>
      <c r="AA270" s="1">
        <v>446</v>
      </c>
      <c r="AB270" s="1">
        <v>444</v>
      </c>
      <c r="AC270" s="31">
        <v>0.63700000000000001</v>
      </c>
      <c r="AD270" s="23">
        <f>NYC_SAT_Data[[#This Row],[Average Score (SAT Math)]] + NYC_SAT_Data[[#This Row],[Average Score (SAT Reading)]]</f>
        <v>900</v>
      </c>
      <c r="AE270" s="24">
        <f>NYC_SAT_Data[[#This Row],[Average Score (SAT Math)]] + NYC_SAT_Data[[#This Row],[Average Score (SAT Reading)]] + NYC_SAT_Data[[#This Row],[Average Score (SAT Writing)]]</f>
        <v>1344</v>
      </c>
      <c r="AF270" s="25">
        <f>_xlfn.PERCENTRANK.INC(Z:Z, NYC_SAT_Data[[#This Row],[Average Score (SAT Math)]])</f>
        <v>0.73699999999999999</v>
      </c>
      <c r="AG270" s="26">
        <f>_xlfn.PERCENTRANK.INC(AA:AA, NYC_SAT_Data[[#This Row],[Average Score (SAT Reading)]])</f>
        <v>0.75900000000000001</v>
      </c>
      <c r="AH270" s="26">
        <f>_xlfn.PERCENTRANK.INC(AD:AD, NYC_SAT_Data[[#This Row],[SAT 1600]])</f>
        <v>0.748</v>
      </c>
      <c r="AI270" s="27">
        <f>_xlfn.XLOOKUP(10 * ROUND(NYC_SAT_Data[[#This Row],[Average Score (SAT Math)]] / 10, 0), 'SAT Section Percentiles'!$A:$A, 'SAT Section Percentiles'!$D:$D, 0)</f>
        <v>0.28999999999999998</v>
      </c>
      <c r="AJ270" s="28">
        <f>_xlfn.XLOOKUP(10 * ROUND(NYC_SAT_Data[[#This Row],[Average Score (SAT Reading)]] / 10, 0), 'SAT Section Percentiles'!$A:$A, 'SAT Section Percentiles'!$B:$B, 0)</f>
        <v>0.31</v>
      </c>
      <c r="AK270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270" s="1" t="b">
        <f>IF(RANK(NYC_SAT_Data[[#This Row],[SAT 1600]], AD:AD, 0) &lt;= 50, TRUE, FALSE)</f>
        <v>0</v>
      </c>
      <c r="AM270" s="7" t="b">
        <f>IF(NYC_SAT_Data[[#This Row],[National Sample LOOKUP Total]] &gt; 0.5, TRUE, FALSE)</f>
        <v>0</v>
      </c>
      <c r="AN2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1" spans="1:40" x14ac:dyDescent="0.25">
      <c r="A271" s="21" t="s">
        <v>68</v>
      </c>
      <c r="B271" s="21" t="s">
        <v>69</v>
      </c>
      <c r="C271" s="21" t="b">
        <f>IF(ISNUMBER(SEARCH("SCIENCE", UPPER(NYC_SAT_Data[[#This Row],[School Name]]))), TRUE(), FALSE())</f>
        <v>1</v>
      </c>
      <c r="D271" s="21" t="b">
        <f>IF(ISNUMBER(SEARCH("MATH", UPPER(NYC_SAT_Data[[#This Row],[School Name]]))), TRUE(), FALSE())</f>
        <v>1</v>
      </c>
      <c r="E271" s="21" t="b">
        <f>IF(ISNUMBER(SEARCH("ART", UPPER(NYC_SAT_Data[[#This Row],[School Name]]))), TRUE(), FALSE())</f>
        <v>0</v>
      </c>
      <c r="F271" s="21" t="b">
        <f>IF(ISNUMBER(SEARCH("ACADEMY", UPPER(NYC_SAT_Data[[#This Row],[School Name]]))), TRUE(), FALSE())</f>
        <v>0</v>
      </c>
      <c r="G271" s="21" t="s">
        <v>48</v>
      </c>
      <c r="H271" s="21" t="s">
        <v>70</v>
      </c>
      <c r="I271" s="21" t="s">
        <v>71</v>
      </c>
      <c r="J271" s="21" t="s">
        <v>48</v>
      </c>
      <c r="K271" s="21" t="s">
        <v>51</v>
      </c>
      <c r="L271" s="1">
        <v>10002</v>
      </c>
      <c r="M271" s="1">
        <v>40.718730000000001</v>
      </c>
      <c r="N271" s="1">
        <v>-73.979429999999994</v>
      </c>
      <c r="O271" s="21" t="s">
        <v>72</v>
      </c>
      <c r="P271" s="22">
        <v>0.34375</v>
      </c>
      <c r="Q271" s="22">
        <v>0.66666666666666663</v>
      </c>
      <c r="R271" s="36">
        <f xml:space="preserve"> 24* (NYC_SAT_Data[[#This Row],[End Time]] - NYC_SAT_Data[[#This Row],[Start Time]])</f>
        <v>7.7499999999999991</v>
      </c>
      <c r="S27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71" s="33">
        <v>1735</v>
      </c>
      <c r="U271" s="31">
        <v>0.28599999999999998</v>
      </c>
      <c r="V271" s="31">
        <v>0.13300000000000001</v>
      </c>
      <c r="W271" s="31">
        <v>0.18</v>
      </c>
      <c r="X271" s="31">
        <v>0.38500000000000001</v>
      </c>
      <c r="Y271" s="31">
        <f>1 - SUM(NYC_SAT_Data[[#This Row],[Percent White]:[Percent Asian]])</f>
        <v>1.6000000000000014E-2</v>
      </c>
      <c r="Z271" s="1">
        <v>657</v>
      </c>
      <c r="AA271" s="1">
        <v>601</v>
      </c>
      <c r="AB271" s="1">
        <v>601</v>
      </c>
      <c r="AC271" s="31">
        <v>0.91</v>
      </c>
      <c r="AD271" s="23">
        <f>NYC_SAT_Data[[#This Row],[Average Score (SAT Math)]] + NYC_SAT_Data[[#This Row],[Average Score (SAT Reading)]]</f>
        <v>1258</v>
      </c>
      <c r="AE271" s="24">
        <f>NYC_SAT_Data[[#This Row],[Average Score (SAT Math)]] + NYC_SAT_Data[[#This Row],[Average Score (SAT Reading)]] + NYC_SAT_Data[[#This Row],[Average Score (SAT Writing)]]</f>
        <v>1859</v>
      </c>
      <c r="AF271" s="25">
        <f>_xlfn.PERCENTRANK.INC(Z:Z, NYC_SAT_Data[[#This Row],[Average Score (SAT Math)]])</f>
        <v>0.97799999999999998</v>
      </c>
      <c r="AG271" s="26">
        <f>_xlfn.PERCENTRANK.INC(AA:AA, NYC_SAT_Data[[#This Row],[Average Score (SAT Reading)]])</f>
        <v>0.97</v>
      </c>
      <c r="AH271" s="26">
        <f>_xlfn.PERCENTRANK.INC(AD:AD, NYC_SAT_Data[[#This Row],[SAT 1600]])</f>
        <v>0.97299999999999998</v>
      </c>
      <c r="AI271" s="27">
        <f>_xlfn.XLOOKUP(10 * ROUND(NYC_SAT_Data[[#This Row],[Average Score (SAT Math)]] / 10, 0), 'SAT Section Percentiles'!$A:$A, 'SAT Section Percentiles'!$D:$D, 0)</f>
        <v>0.91</v>
      </c>
      <c r="AJ271" s="28">
        <f>_xlfn.XLOOKUP(10 * ROUND(NYC_SAT_Data[[#This Row],[Average Score (SAT Reading)]] / 10, 0), 'SAT Section Percentiles'!$A:$A, 'SAT Section Percentiles'!$B:$B, 0)</f>
        <v>0.79</v>
      </c>
      <c r="AK271" s="29">
        <f>_xlfn.XLOOKUP(10 * ROUND((NYC_SAT_Data[[#This Row],[Average Score (SAT Math)]] + NYC_SAT_Data[[#This Row],[Average Score (SAT Reading)]]) / 10, 0), 'Total SAT Percentiles'!$A:$A, 'Total SAT Percentiles'!$B:$B, 0)</f>
        <v>0.87</v>
      </c>
      <c r="AL271" s="1" t="b">
        <f>IF(RANK(NYC_SAT_Data[[#This Row],[SAT 1600]], AD:AD, 0) &lt;= 50, TRUE, FALSE)</f>
        <v>1</v>
      </c>
      <c r="AM271" s="7" t="b">
        <f>IF(NYC_SAT_Data[[#This Row],[National Sample LOOKUP Total]] &gt; 0.5, TRUE, FALSE)</f>
        <v>1</v>
      </c>
      <c r="AN2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2" spans="1:40" x14ac:dyDescent="0.25">
      <c r="A272" s="21" t="s">
        <v>465</v>
      </c>
      <c r="B272" s="21" t="s">
        <v>466</v>
      </c>
      <c r="C272" s="21" t="b">
        <f>IF(ISNUMBER(SEARCH("SCIENCE", UPPER(NYC_SAT_Data[[#This Row],[School Name]]))), TRUE(), FALSE())</f>
        <v>0</v>
      </c>
      <c r="D272" s="21" t="b">
        <f>IF(ISNUMBER(SEARCH("MATH", UPPER(NYC_SAT_Data[[#This Row],[School Name]]))), TRUE(), FALSE())</f>
        <v>0</v>
      </c>
      <c r="E272" s="21" t="b">
        <f>IF(ISNUMBER(SEARCH("ART", UPPER(NYC_SAT_Data[[#This Row],[School Name]]))), TRUE(), FALSE())</f>
        <v>0</v>
      </c>
      <c r="F272" s="21" t="b">
        <f>IF(ISNUMBER(SEARCH("ACADEMY", UPPER(NYC_SAT_Data[[#This Row],[School Name]]))), TRUE(), FALSE())</f>
        <v>0</v>
      </c>
      <c r="G272" s="21" t="s">
        <v>431</v>
      </c>
      <c r="H272" s="21" t="s">
        <v>462</v>
      </c>
      <c r="I272" s="21" t="s">
        <v>463</v>
      </c>
      <c r="J272" s="21" t="s">
        <v>431</v>
      </c>
      <c r="K272" s="21" t="s">
        <v>51</v>
      </c>
      <c r="L272" s="1">
        <v>10451</v>
      </c>
      <c r="M272" s="1">
        <v>40.822780000000002</v>
      </c>
      <c r="N272" s="1">
        <v>-73.923519999999996</v>
      </c>
      <c r="O272" s="21" t="s">
        <v>467</v>
      </c>
      <c r="P272" s="22">
        <v>0.35416666666666669</v>
      </c>
      <c r="Q272" s="22">
        <v>0.64583333333333337</v>
      </c>
      <c r="R272" s="36">
        <f xml:space="preserve"> 24* (NYC_SAT_Data[[#This Row],[End Time]] - NYC_SAT_Data[[#This Row],[Start Time]])</f>
        <v>7</v>
      </c>
      <c r="S27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2" s="33">
        <v>475</v>
      </c>
      <c r="U272" s="31">
        <v>4.0000000000000001E-3</v>
      </c>
      <c r="V272" s="31">
        <v>0.314</v>
      </c>
      <c r="W272" s="31">
        <v>0.67600000000000005</v>
      </c>
      <c r="X272" s="31">
        <v>4.0000000000000001E-3</v>
      </c>
      <c r="Y272" s="31">
        <f>1 - SUM(NYC_SAT_Data[[#This Row],[Percent White]:[Percent Asian]])</f>
        <v>2.0000000000000018E-3</v>
      </c>
      <c r="Z272" s="1">
        <v>390</v>
      </c>
      <c r="AA272" s="1">
        <v>398</v>
      </c>
      <c r="AB272" s="1">
        <v>376</v>
      </c>
      <c r="AC272" s="31">
        <v>0.30399999999999999</v>
      </c>
      <c r="AD272" s="23">
        <f>NYC_SAT_Data[[#This Row],[Average Score (SAT Math)]] + NYC_SAT_Data[[#This Row],[Average Score (SAT Reading)]]</f>
        <v>788</v>
      </c>
      <c r="AE272" s="24">
        <f>NYC_SAT_Data[[#This Row],[Average Score (SAT Math)]] + NYC_SAT_Data[[#This Row],[Average Score (SAT Reading)]] + NYC_SAT_Data[[#This Row],[Average Score (SAT Writing)]]</f>
        <v>1164</v>
      </c>
      <c r="AF272" s="25">
        <f>_xlfn.PERCENTRANK.INC(Z:Z, NYC_SAT_Data[[#This Row],[Average Score (SAT Math)]])</f>
        <v>0.28299999999999997</v>
      </c>
      <c r="AG272" s="26">
        <f>_xlfn.PERCENTRANK.INC(AA:AA, NYC_SAT_Data[[#This Row],[Average Score (SAT Reading)]])</f>
        <v>0.35799999999999998</v>
      </c>
      <c r="AH272" s="26">
        <f>_xlfn.PERCENTRANK.INC(AD:AD, NYC_SAT_Data[[#This Row],[SAT 1600]])</f>
        <v>0.32600000000000001</v>
      </c>
      <c r="AI272" s="27">
        <f>_xlfn.XLOOKUP(10 * ROUND(NYC_SAT_Data[[#This Row],[Average Score (SAT Math)]] / 10, 0), 'SAT Section Percentiles'!$A:$A, 'SAT Section Percentiles'!$D:$D, 0)</f>
        <v>0.13</v>
      </c>
      <c r="AJ272" s="28">
        <f>_xlfn.XLOOKUP(10 * ROUND(NYC_SAT_Data[[#This Row],[Average Score (SAT Reading)]] / 10, 0), 'SAT Section Percentiles'!$A:$A, 'SAT Section Percentiles'!$B:$B, 0)</f>
        <v>0.16</v>
      </c>
      <c r="AK272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272" s="1" t="b">
        <f>IF(RANK(NYC_SAT_Data[[#This Row],[SAT 1600]], AD:AD, 0) &lt;= 50, TRUE, FALSE)</f>
        <v>0</v>
      </c>
      <c r="AM272" s="7" t="b">
        <f>IF(NYC_SAT_Data[[#This Row],[National Sample LOOKUP Total]] &gt; 0.5, TRUE, FALSE)</f>
        <v>0</v>
      </c>
      <c r="AN2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3" spans="1:40" x14ac:dyDescent="0.25">
      <c r="A273" s="21" t="s">
        <v>1144</v>
      </c>
      <c r="B273" s="21" t="s">
        <v>1145</v>
      </c>
      <c r="C273" s="21" t="b">
        <f>IF(ISNUMBER(SEARCH("SCIENCE", UPPER(NYC_SAT_Data[[#This Row],[School Name]]))), TRUE(), FALSE())</f>
        <v>0</v>
      </c>
      <c r="D273" s="21" t="b">
        <f>IF(ISNUMBER(SEARCH("MATH", UPPER(NYC_SAT_Data[[#This Row],[School Name]]))), TRUE(), FALSE())</f>
        <v>0</v>
      </c>
      <c r="E273" s="21" t="b">
        <f>IF(ISNUMBER(SEARCH("ART", UPPER(NYC_SAT_Data[[#This Row],[School Name]]))), TRUE(), FALSE())</f>
        <v>0</v>
      </c>
      <c r="F273" s="21" t="b">
        <f>IF(ISNUMBER(SEARCH("ACADEMY", UPPER(NYC_SAT_Data[[#This Row],[School Name]]))), TRUE(), FALSE())</f>
        <v>0</v>
      </c>
      <c r="G273" s="21" t="s">
        <v>822</v>
      </c>
      <c r="H273" s="21" t="s">
        <v>1146</v>
      </c>
      <c r="I273" s="21" t="s">
        <v>1147</v>
      </c>
      <c r="J273" s="21" t="s">
        <v>822</v>
      </c>
      <c r="K273" s="21" t="s">
        <v>51</v>
      </c>
      <c r="L273" s="1">
        <v>11214</v>
      </c>
      <c r="M273" s="1">
        <v>40.613419999999998</v>
      </c>
      <c r="N273" s="1">
        <v>-74.003649999999993</v>
      </c>
      <c r="O273" s="21" t="s">
        <v>1148</v>
      </c>
      <c r="P273" s="22">
        <v>0.33333333333333331</v>
      </c>
      <c r="Q273" s="22">
        <v>0.625</v>
      </c>
      <c r="R273" s="36">
        <f xml:space="preserve"> 24* (NYC_SAT_Data[[#This Row],[End Time]] - NYC_SAT_Data[[#This Row],[Start Time]])</f>
        <v>7</v>
      </c>
      <c r="S27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3" s="33">
        <v>3480</v>
      </c>
      <c r="U273" s="31">
        <v>0.27600000000000002</v>
      </c>
      <c r="V273" s="31">
        <v>0.04</v>
      </c>
      <c r="W273" s="31">
        <v>0.28999999999999998</v>
      </c>
      <c r="X273" s="31">
        <v>0.38600000000000001</v>
      </c>
      <c r="Y273" s="31">
        <f>1 - SUM(NYC_SAT_Data[[#This Row],[Percent White]:[Percent Asian]])</f>
        <v>8.0000000000000071E-3</v>
      </c>
      <c r="Z273" s="1">
        <v>488</v>
      </c>
      <c r="AA273" s="1">
        <v>422</v>
      </c>
      <c r="AB273" s="1">
        <v>417</v>
      </c>
      <c r="AC273" s="31">
        <v>0.63200000000000001</v>
      </c>
      <c r="AD273" s="23">
        <f>NYC_SAT_Data[[#This Row],[Average Score (SAT Math)]] + NYC_SAT_Data[[#This Row],[Average Score (SAT Reading)]]</f>
        <v>910</v>
      </c>
      <c r="AE273" s="24">
        <f>NYC_SAT_Data[[#This Row],[Average Score (SAT Math)]] + NYC_SAT_Data[[#This Row],[Average Score (SAT Reading)]] + NYC_SAT_Data[[#This Row],[Average Score (SAT Writing)]]</f>
        <v>1327</v>
      </c>
      <c r="AF273" s="25">
        <f>_xlfn.PERCENTRANK.INC(Z:Z, NYC_SAT_Data[[#This Row],[Average Score (SAT Math)]])</f>
        <v>0.82599999999999996</v>
      </c>
      <c r="AG273" s="26">
        <f>_xlfn.PERCENTRANK.INC(AA:AA, NYC_SAT_Data[[#This Row],[Average Score (SAT Reading)]])</f>
        <v>0.58799999999999997</v>
      </c>
      <c r="AH273" s="26">
        <f>_xlfn.PERCENTRANK.INC(AD:AD, NYC_SAT_Data[[#This Row],[SAT 1600]])</f>
        <v>0.76700000000000002</v>
      </c>
      <c r="AI273" s="27">
        <f>_xlfn.XLOOKUP(10 * ROUND(NYC_SAT_Data[[#This Row],[Average Score (SAT Math)]] / 10, 0), 'SAT Section Percentiles'!$A:$A, 'SAT Section Percentiles'!$D:$D, 0)</f>
        <v>0.44</v>
      </c>
      <c r="AJ273" s="28">
        <f>_xlfn.XLOOKUP(10 * ROUND(NYC_SAT_Data[[#This Row],[Average Score (SAT Reading)]] / 10, 0), 'SAT Section Percentiles'!$A:$A, 'SAT Section Percentiles'!$B:$B, 0)</f>
        <v>0.22</v>
      </c>
      <c r="AK273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273" s="1" t="b">
        <f>IF(RANK(NYC_SAT_Data[[#This Row],[SAT 1600]], AD:AD, 0) &lt;= 50, TRUE, FALSE)</f>
        <v>0</v>
      </c>
      <c r="AM273" s="7" t="b">
        <f>IF(NYC_SAT_Data[[#This Row],[National Sample LOOKUP Total]] &gt; 0.5, TRUE, FALSE)</f>
        <v>0</v>
      </c>
      <c r="AN2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4" spans="1:40" x14ac:dyDescent="0.25">
      <c r="A274" s="21" t="s">
        <v>739</v>
      </c>
      <c r="B274" s="21" t="s">
        <v>740</v>
      </c>
      <c r="C274" s="21" t="b">
        <f>IF(ISNUMBER(SEARCH("SCIENCE", UPPER(NYC_SAT_Data[[#This Row],[School Name]]))), TRUE(), FALSE())</f>
        <v>0</v>
      </c>
      <c r="D274" s="21" t="b">
        <f>IF(ISNUMBER(SEARCH("MATH", UPPER(NYC_SAT_Data[[#This Row],[School Name]]))), TRUE(), FALSE())</f>
        <v>0</v>
      </c>
      <c r="E274" s="21" t="b">
        <f>IF(ISNUMBER(SEARCH("ART", UPPER(NYC_SAT_Data[[#This Row],[School Name]]))), TRUE(), FALSE())</f>
        <v>0</v>
      </c>
      <c r="F274" s="21" t="b">
        <f>IF(ISNUMBER(SEARCH("ACADEMY", UPPER(NYC_SAT_Data[[#This Row],[School Name]]))), TRUE(), FALSE())</f>
        <v>0</v>
      </c>
      <c r="G274" s="21" t="s">
        <v>431</v>
      </c>
      <c r="H274" s="21" t="s">
        <v>708</v>
      </c>
      <c r="I274" s="21" t="s">
        <v>709</v>
      </c>
      <c r="J274" s="21" t="s">
        <v>431</v>
      </c>
      <c r="K274" s="21" t="s">
        <v>51</v>
      </c>
      <c r="L274" s="1">
        <v>10466</v>
      </c>
      <c r="M274" s="1">
        <v>40.887920000000001</v>
      </c>
      <c r="N274" s="1">
        <v>-73.852869999999996</v>
      </c>
      <c r="O274" s="21" t="s">
        <v>741</v>
      </c>
      <c r="P274" s="22">
        <v>0.33333333333333331</v>
      </c>
      <c r="Q274" s="22">
        <v>0.625</v>
      </c>
      <c r="R274" s="36">
        <f xml:space="preserve"> 24* (NYC_SAT_Data[[#This Row],[End Time]] - NYC_SAT_Data[[#This Row],[Start Time]])</f>
        <v>7</v>
      </c>
      <c r="S27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4" s="33">
        <v>408</v>
      </c>
      <c r="U274" s="31">
        <v>7.5999999999999998E-2</v>
      </c>
      <c r="V274" s="31">
        <v>9.2999999999999999E-2</v>
      </c>
      <c r="W274" s="31">
        <v>0.66200000000000003</v>
      </c>
      <c r="X274" s="31">
        <v>0.13700000000000001</v>
      </c>
      <c r="Y274" s="31">
        <f>1 - SUM(NYC_SAT_Data[[#This Row],[Percent White]:[Percent Asian]])</f>
        <v>3.2000000000000028E-2</v>
      </c>
      <c r="Z274" s="1">
        <v>407</v>
      </c>
      <c r="AA274" s="1">
        <v>363</v>
      </c>
      <c r="AB274" s="1">
        <v>358</v>
      </c>
      <c r="AC274" s="31">
        <v>0.93</v>
      </c>
      <c r="AD274" s="23">
        <f>NYC_SAT_Data[[#This Row],[Average Score (SAT Math)]] + NYC_SAT_Data[[#This Row],[Average Score (SAT Reading)]]</f>
        <v>770</v>
      </c>
      <c r="AE274" s="24">
        <f>NYC_SAT_Data[[#This Row],[Average Score (SAT Math)]] + NYC_SAT_Data[[#This Row],[Average Score (SAT Reading)]] + NYC_SAT_Data[[#This Row],[Average Score (SAT Writing)]]</f>
        <v>1128</v>
      </c>
      <c r="AF274" s="25">
        <f>_xlfn.PERCENTRANK.INC(Z:Z, NYC_SAT_Data[[#This Row],[Average Score (SAT Math)]])</f>
        <v>0.45100000000000001</v>
      </c>
      <c r="AG274" s="26">
        <f>_xlfn.PERCENTRANK.INC(AA:AA, NYC_SAT_Data[[#This Row],[Average Score (SAT Reading)]])</f>
        <v>8.5000000000000006E-2</v>
      </c>
      <c r="AH274" s="26">
        <f>_xlfn.PERCENTRANK.INC(AD:AD, NYC_SAT_Data[[#This Row],[SAT 1600]])</f>
        <v>0.224</v>
      </c>
      <c r="AI274" s="27">
        <f>_xlfn.XLOOKUP(10 * ROUND(NYC_SAT_Data[[#This Row],[Average Score (SAT Math)]] / 10, 0), 'SAT Section Percentiles'!$A:$A, 'SAT Section Percentiles'!$D:$D, 0)</f>
        <v>0.17</v>
      </c>
      <c r="AJ274" s="28">
        <f>_xlfn.XLOOKUP(10 * ROUND(NYC_SAT_Data[[#This Row],[Average Score (SAT Reading)]] / 10, 0), 'SAT Section Percentiles'!$A:$A, 'SAT Section Percentiles'!$B:$B, 0)</f>
        <v>7.0000000000000007E-2</v>
      </c>
      <c r="AK274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74" s="1" t="b">
        <f>IF(RANK(NYC_SAT_Data[[#This Row],[SAT 1600]], AD:AD, 0) &lt;= 50, TRUE, FALSE)</f>
        <v>0</v>
      </c>
      <c r="AM274" s="7" t="b">
        <f>IF(NYC_SAT_Data[[#This Row],[National Sample LOOKUP Total]] &gt; 0.5, TRUE, FALSE)</f>
        <v>0</v>
      </c>
      <c r="AN2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5" spans="1:40" x14ac:dyDescent="0.25">
      <c r="A275" s="21" t="s">
        <v>1571</v>
      </c>
      <c r="B275" s="21" t="s">
        <v>1572</v>
      </c>
      <c r="C275" s="21" t="b">
        <f>IF(ISNUMBER(SEARCH("SCIENCE", UPPER(NYC_SAT_Data[[#This Row],[School Name]]))), TRUE(), FALSE())</f>
        <v>0</v>
      </c>
      <c r="D275" s="21" t="b">
        <f>IF(ISNUMBER(SEARCH("MATH", UPPER(NYC_SAT_Data[[#This Row],[School Name]]))), TRUE(), FALSE())</f>
        <v>0</v>
      </c>
      <c r="E275" s="21" t="b">
        <f>IF(ISNUMBER(SEARCH("ART", UPPER(NYC_SAT_Data[[#This Row],[School Name]]))), TRUE(), FALSE())</f>
        <v>0</v>
      </c>
      <c r="F275" s="21" t="b">
        <f>IF(ISNUMBER(SEARCH("ACADEMY", UPPER(NYC_SAT_Data[[#This Row],[School Name]]))), TRUE(), FALSE())</f>
        <v>0</v>
      </c>
      <c r="G275" s="21" t="s">
        <v>1249</v>
      </c>
      <c r="H275" s="21" t="s">
        <v>1573</v>
      </c>
      <c r="I275" s="21" t="s">
        <v>1574</v>
      </c>
      <c r="J275" s="21" t="s">
        <v>1257</v>
      </c>
      <c r="K275" s="21" t="s">
        <v>51</v>
      </c>
      <c r="L275" s="1">
        <v>11101</v>
      </c>
      <c r="M275" s="1">
        <v>40.751379999999997</v>
      </c>
      <c r="N275" s="1">
        <v>-73.937449999999998</v>
      </c>
      <c r="O275" s="21" t="s">
        <v>1575</v>
      </c>
      <c r="P275" s="22">
        <v>0.33333333333333331</v>
      </c>
      <c r="Q275" s="22">
        <v>0.625</v>
      </c>
      <c r="R275" s="36">
        <f xml:space="preserve"> 24* (NYC_SAT_Data[[#This Row],[End Time]] - NYC_SAT_Data[[#This Row],[Start Time]])</f>
        <v>7</v>
      </c>
      <c r="S27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5" s="33">
        <v>993</v>
      </c>
      <c r="U275" s="31">
        <v>6.2E-2</v>
      </c>
      <c r="V275" s="31">
        <v>2.4E-2</v>
      </c>
      <c r="W275" s="31">
        <v>0.54600000000000004</v>
      </c>
      <c r="X275" s="31">
        <v>0.36699999999999999</v>
      </c>
      <c r="Y275" s="31">
        <f>1 - SUM(NYC_SAT_Data[[#This Row],[Percent White]:[Percent Asian]])</f>
        <v>1.0000000000000009E-3</v>
      </c>
      <c r="Z275" s="1">
        <v>490</v>
      </c>
      <c r="AA275" s="1">
        <v>374</v>
      </c>
      <c r="AB275" s="1">
        <v>381</v>
      </c>
      <c r="AC275" s="31">
        <v>0.47099999999999997</v>
      </c>
      <c r="AD275" s="23">
        <f>NYC_SAT_Data[[#This Row],[Average Score (SAT Math)]] + NYC_SAT_Data[[#This Row],[Average Score (SAT Reading)]]</f>
        <v>864</v>
      </c>
      <c r="AE275" s="24">
        <f>NYC_SAT_Data[[#This Row],[Average Score (SAT Math)]] + NYC_SAT_Data[[#This Row],[Average Score (SAT Reading)]] + NYC_SAT_Data[[#This Row],[Average Score (SAT Writing)]]</f>
        <v>1245</v>
      </c>
      <c r="AF275" s="25">
        <f>_xlfn.PERCENTRANK.INC(Z:Z, NYC_SAT_Data[[#This Row],[Average Score (SAT Math)]])</f>
        <v>0.83899999999999997</v>
      </c>
      <c r="AG275" s="26">
        <f>_xlfn.PERCENTRANK.INC(AA:AA, NYC_SAT_Data[[#This Row],[Average Score (SAT Reading)]])</f>
        <v>0.13300000000000001</v>
      </c>
      <c r="AH275" s="26">
        <f>_xlfn.PERCENTRANK.INC(AD:AD, NYC_SAT_Data[[#This Row],[SAT 1600]])</f>
        <v>0.66300000000000003</v>
      </c>
      <c r="AI275" s="27">
        <f>_xlfn.XLOOKUP(10 * ROUND(NYC_SAT_Data[[#This Row],[Average Score (SAT Math)]] / 10, 0), 'SAT Section Percentiles'!$A:$A, 'SAT Section Percentiles'!$D:$D, 0)</f>
        <v>0.44</v>
      </c>
      <c r="AJ275" s="28">
        <f>_xlfn.XLOOKUP(10 * ROUND(NYC_SAT_Data[[#This Row],[Average Score (SAT Reading)]] / 10, 0), 'SAT Section Percentiles'!$A:$A, 'SAT Section Percentiles'!$B:$B, 0)</f>
        <v>0.09</v>
      </c>
      <c r="AK275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275" s="1" t="b">
        <f>IF(RANK(NYC_SAT_Data[[#This Row],[SAT 1600]], AD:AD, 0) &lt;= 50, TRUE, FALSE)</f>
        <v>0</v>
      </c>
      <c r="AM275" s="7" t="b">
        <f>IF(NYC_SAT_Data[[#This Row],[National Sample LOOKUP Total]] &gt; 0.5, TRUE, FALSE)</f>
        <v>0</v>
      </c>
      <c r="AN2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6" spans="1:40" x14ac:dyDescent="0.25">
      <c r="A276" s="21" t="s">
        <v>1273</v>
      </c>
      <c r="B276" s="21" t="s">
        <v>1274</v>
      </c>
      <c r="C276" s="21" t="b">
        <f>IF(ISNUMBER(SEARCH("SCIENCE", UPPER(NYC_SAT_Data[[#This Row],[School Name]]))), TRUE(), FALSE())</f>
        <v>0</v>
      </c>
      <c r="D276" s="21" t="b">
        <f>IF(ISNUMBER(SEARCH("MATH", UPPER(NYC_SAT_Data[[#This Row],[School Name]]))), TRUE(), FALSE())</f>
        <v>0</v>
      </c>
      <c r="E276" s="21" t="b">
        <f>IF(ISNUMBER(SEARCH("ART", UPPER(NYC_SAT_Data[[#This Row],[School Name]]))), TRUE(), FALSE())</f>
        <v>0</v>
      </c>
      <c r="F276" s="21" t="b">
        <f>IF(ISNUMBER(SEARCH("ACADEMY", UPPER(NYC_SAT_Data[[#This Row],[School Name]]))), TRUE(), FALSE())</f>
        <v>0</v>
      </c>
      <c r="G276" s="21" t="s">
        <v>1249</v>
      </c>
      <c r="H276" s="21" t="s">
        <v>1250</v>
      </c>
      <c r="I276" s="21" t="s">
        <v>1251</v>
      </c>
      <c r="J276" s="21" t="s">
        <v>1252</v>
      </c>
      <c r="K276" s="21" t="s">
        <v>51</v>
      </c>
      <c r="L276" s="1">
        <v>11373</v>
      </c>
      <c r="M276" s="1">
        <v>40.741210000000002</v>
      </c>
      <c r="N276" s="1">
        <v>-73.87473</v>
      </c>
      <c r="O276" s="21" t="s">
        <v>1275</v>
      </c>
      <c r="P276" s="22">
        <v>0.33333333333333331</v>
      </c>
      <c r="Q276" s="22">
        <v>0.64583333333333337</v>
      </c>
      <c r="R276" s="36">
        <f xml:space="preserve"> 24* (NYC_SAT_Data[[#This Row],[End Time]] - NYC_SAT_Data[[#This Row],[Start Time]])</f>
        <v>7.5000000000000018</v>
      </c>
      <c r="S27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76" s="33">
        <v>1921</v>
      </c>
      <c r="U276" s="31">
        <v>4.2999999999999997E-2</v>
      </c>
      <c r="V276" s="31">
        <v>8.3000000000000004E-2</v>
      </c>
      <c r="W276" s="31">
        <v>0.61399999999999999</v>
      </c>
      <c r="X276" s="31">
        <v>0.24</v>
      </c>
      <c r="Y276" s="31">
        <f>1 - SUM(NYC_SAT_Data[[#This Row],[Percent White]:[Percent Asian]])</f>
        <v>2.0000000000000018E-2</v>
      </c>
      <c r="Z276" s="1">
        <v>434</v>
      </c>
      <c r="AA276" s="1">
        <v>401</v>
      </c>
      <c r="AB276" s="1">
        <v>389</v>
      </c>
      <c r="AC276" s="31">
        <v>0.39100000000000001</v>
      </c>
      <c r="AD276" s="23">
        <f>NYC_SAT_Data[[#This Row],[Average Score (SAT Math)]] + NYC_SAT_Data[[#This Row],[Average Score (SAT Reading)]]</f>
        <v>835</v>
      </c>
      <c r="AE276" s="24">
        <f>NYC_SAT_Data[[#This Row],[Average Score (SAT Math)]] + NYC_SAT_Data[[#This Row],[Average Score (SAT Reading)]] + NYC_SAT_Data[[#This Row],[Average Score (SAT Writing)]]</f>
        <v>1224</v>
      </c>
      <c r="AF276" s="25">
        <f>_xlfn.PERCENTRANK.INC(Z:Z, NYC_SAT_Data[[#This Row],[Average Score (SAT Math)]])</f>
        <v>0.64100000000000001</v>
      </c>
      <c r="AG276" s="26">
        <f>_xlfn.PERCENTRANK.INC(AA:AA, NYC_SAT_Data[[#This Row],[Average Score (SAT Reading)]])</f>
        <v>0.379</v>
      </c>
      <c r="AH276" s="26">
        <f>_xlfn.PERCENTRANK.INC(AD:AD, NYC_SAT_Data[[#This Row],[SAT 1600]])</f>
        <v>0.54</v>
      </c>
      <c r="AI276" s="27">
        <f>_xlfn.XLOOKUP(10 * ROUND(NYC_SAT_Data[[#This Row],[Average Score (SAT Math)]] / 10, 0), 'SAT Section Percentiles'!$A:$A, 'SAT Section Percentiles'!$D:$D, 0)</f>
        <v>0.23</v>
      </c>
      <c r="AJ276" s="28">
        <f>_xlfn.XLOOKUP(10 * ROUND(NYC_SAT_Data[[#This Row],[Average Score (SAT Reading)]] / 10, 0), 'SAT Section Percentiles'!$A:$A, 'SAT Section Percentiles'!$B:$B, 0)</f>
        <v>0.16</v>
      </c>
      <c r="AK276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276" s="1" t="b">
        <f>IF(RANK(NYC_SAT_Data[[#This Row],[SAT 1600]], AD:AD, 0) &lt;= 50, TRUE, FALSE)</f>
        <v>0</v>
      </c>
      <c r="AM276" s="7" t="b">
        <f>IF(NYC_SAT_Data[[#This Row],[National Sample LOOKUP Total]] &gt; 0.5, TRUE, FALSE)</f>
        <v>0</v>
      </c>
      <c r="AN2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7" spans="1:40" x14ac:dyDescent="0.25">
      <c r="A277" s="21" t="s">
        <v>891</v>
      </c>
      <c r="B277" s="21" t="s">
        <v>892</v>
      </c>
      <c r="C277" s="21" t="b">
        <f>IF(ISNUMBER(SEARCH("SCIENCE", UPPER(NYC_SAT_Data[[#This Row],[School Name]]))), TRUE(), FALSE())</f>
        <v>0</v>
      </c>
      <c r="D277" s="21" t="b">
        <f>IF(ISNUMBER(SEARCH("MATH", UPPER(NYC_SAT_Data[[#This Row],[School Name]]))), TRUE(), FALSE())</f>
        <v>0</v>
      </c>
      <c r="E277" s="21" t="b">
        <f>IF(ISNUMBER(SEARCH("ART", UPPER(NYC_SAT_Data[[#This Row],[School Name]]))), TRUE(), FALSE())</f>
        <v>0</v>
      </c>
      <c r="F277" s="21" t="b">
        <f>IF(ISNUMBER(SEARCH("ACADEMY", UPPER(NYC_SAT_Data[[#This Row],[School Name]]))), TRUE(), FALSE())</f>
        <v>0</v>
      </c>
      <c r="G277" s="21" t="s">
        <v>822</v>
      </c>
      <c r="H277" s="21" t="s">
        <v>893</v>
      </c>
      <c r="I277" s="21" t="s">
        <v>894</v>
      </c>
      <c r="J277" s="21" t="s">
        <v>822</v>
      </c>
      <c r="K277" s="21" t="s">
        <v>51</v>
      </c>
      <c r="L277" s="1">
        <v>11211</v>
      </c>
      <c r="M277" s="1">
        <v>40.711959999999998</v>
      </c>
      <c r="N277" s="1">
        <v>-73.940430000000006</v>
      </c>
      <c r="O277" s="21" t="s">
        <v>895</v>
      </c>
      <c r="P277" s="22">
        <v>0.33333333333333331</v>
      </c>
      <c r="Q277" s="22">
        <v>0.61458333333333337</v>
      </c>
      <c r="R277" s="36">
        <f xml:space="preserve"> 24* (NYC_SAT_Data[[#This Row],[End Time]] - NYC_SAT_Data[[#This Row],[Start Time]])</f>
        <v>6.7500000000000018</v>
      </c>
      <c r="S27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77" s="33">
        <v>1098</v>
      </c>
      <c r="U277" s="31">
        <v>8.0000000000000002E-3</v>
      </c>
      <c r="V277" s="31">
        <v>0.35099999999999998</v>
      </c>
      <c r="W277" s="31">
        <v>0.626</v>
      </c>
      <c r="X277" s="31">
        <v>0.01</v>
      </c>
      <c r="Y277" s="31">
        <f>1 - SUM(NYC_SAT_Data[[#This Row],[Percent White]:[Percent Asian]])</f>
        <v>5.0000000000000044E-3</v>
      </c>
      <c r="Z277" s="1">
        <v>380</v>
      </c>
      <c r="AA277" s="1">
        <v>377</v>
      </c>
      <c r="AB277" s="1">
        <v>384</v>
      </c>
      <c r="AC277" s="31">
        <v>0.44900000000000001</v>
      </c>
      <c r="AD277" s="23">
        <f>NYC_SAT_Data[[#This Row],[Average Score (SAT Math)]] + NYC_SAT_Data[[#This Row],[Average Score (SAT Reading)]]</f>
        <v>757</v>
      </c>
      <c r="AE277" s="24">
        <f>NYC_SAT_Data[[#This Row],[Average Score (SAT Math)]] + NYC_SAT_Data[[#This Row],[Average Score (SAT Reading)]] + NYC_SAT_Data[[#This Row],[Average Score (SAT Writing)]]</f>
        <v>1141</v>
      </c>
      <c r="AF277" s="25">
        <f>_xlfn.PERCENTRANK.INC(Z:Z, NYC_SAT_Data[[#This Row],[Average Score (SAT Math)]])</f>
        <v>0.187</v>
      </c>
      <c r="AG277" s="26">
        <f>_xlfn.PERCENTRANK.INC(AA:AA, NYC_SAT_Data[[#This Row],[Average Score (SAT Reading)]])</f>
        <v>0.157</v>
      </c>
      <c r="AH277" s="26">
        <f>_xlfn.PERCENTRANK.INC(AD:AD, NYC_SAT_Data[[#This Row],[SAT 1600]])</f>
        <v>0.13900000000000001</v>
      </c>
      <c r="AI277" s="27">
        <f>_xlfn.XLOOKUP(10 * ROUND(NYC_SAT_Data[[#This Row],[Average Score (SAT Math)]] / 10, 0), 'SAT Section Percentiles'!$A:$A, 'SAT Section Percentiles'!$D:$D, 0)</f>
        <v>0.1</v>
      </c>
      <c r="AJ277" s="28">
        <f>_xlfn.XLOOKUP(10 * ROUND(NYC_SAT_Data[[#This Row],[Average Score (SAT Reading)]] / 10, 0), 'SAT Section Percentiles'!$A:$A, 'SAT Section Percentiles'!$B:$B, 0)</f>
        <v>0.11</v>
      </c>
      <c r="AK277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277" s="1" t="b">
        <f>IF(RANK(NYC_SAT_Data[[#This Row],[SAT 1600]], AD:AD, 0) &lt;= 50, TRUE, FALSE)</f>
        <v>0</v>
      </c>
      <c r="AM277" s="7" t="b">
        <f>IF(NYC_SAT_Data[[#This Row],[National Sample LOOKUP Total]] &gt; 0.5, TRUE, FALSE)</f>
        <v>0</v>
      </c>
      <c r="AN2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8" spans="1:40" x14ac:dyDescent="0.25">
      <c r="A278" s="21" t="s">
        <v>497</v>
      </c>
      <c r="B278" s="21" t="s">
        <v>498</v>
      </c>
      <c r="C278" s="21" t="b">
        <f>IF(ISNUMBER(SEARCH("SCIENCE", UPPER(NYC_SAT_Data[[#This Row],[School Name]]))), TRUE(), FALSE())</f>
        <v>0</v>
      </c>
      <c r="D278" s="21" t="b">
        <f>IF(ISNUMBER(SEARCH("MATH", UPPER(NYC_SAT_Data[[#This Row],[School Name]]))), TRUE(), FALSE())</f>
        <v>0</v>
      </c>
      <c r="E278" s="21" t="b">
        <f>IF(ISNUMBER(SEARCH("ART", UPPER(NYC_SAT_Data[[#This Row],[School Name]]))), TRUE(), FALSE())</f>
        <v>0</v>
      </c>
      <c r="F278" s="21" t="b">
        <f>IF(ISNUMBER(SEARCH("ACADEMY", UPPER(NYC_SAT_Data[[#This Row],[School Name]]))), TRUE(), FALSE())</f>
        <v>1</v>
      </c>
      <c r="G278" s="21" t="s">
        <v>431</v>
      </c>
      <c r="H278" s="21" t="s">
        <v>499</v>
      </c>
      <c r="I278" s="21" t="s">
        <v>500</v>
      </c>
      <c r="J278" s="21" t="s">
        <v>431</v>
      </c>
      <c r="K278" s="21" t="s">
        <v>51</v>
      </c>
      <c r="L278" s="1">
        <v>10473</v>
      </c>
      <c r="M278" s="1">
        <v>40.822299999999998</v>
      </c>
      <c r="N278" s="1">
        <v>-73.855959999999996</v>
      </c>
      <c r="O278" s="21" t="s">
        <v>501</v>
      </c>
      <c r="P278" s="22">
        <v>0.33333333333333331</v>
      </c>
      <c r="Q278" s="22">
        <v>0.65972222222222221</v>
      </c>
      <c r="R278" s="36">
        <f xml:space="preserve"> 24* (NYC_SAT_Data[[#This Row],[End Time]] - NYC_SAT_Data[[#This Row],[Start Time]])</f>
        <v>7.8333333333333339</v>
      </c>
      <c r="S27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278" s="33">
        <v>315</v>
      </c>
      <c r="U278" s="31">
        <v>1.2999999999999999E-2</v>
      </c>
      <c r="V278" s="31">
        <v>0.26</v>
      </c>
      <c r="W278" s="31">
        <v>0.67600000000000005</v>
      </c>
      <c r="X278" s="31">
        <v>4.3999999999999997E-2</v>
      </c>
      <c r="Y278" s="31">
        <f>1 - SUM(NYC_SAT_Data[[#This Row],[Percent White]:[Percent Asian]])</f>
        <v>6.9999999999998952E-3</v>
      </c>
      <c r="Z278" s="1">
        <v>394</v>
      </c>
      <c r="AA278" s="1">
        <v>384</v>
      </c>
      <c r="AB278" s="1">
        <v>383</v>
      </c>
      <c r="AC278" s="31">
        <v>0.442</v>
      </c>
      <c r="AD278" s="23">
        <f>NYC_SAT_Data[[#This Row],[Average Score (SAT Math)]] + NYC_SAT_Data[[#This Row],[Average Score (SAT Reading)]]</f>
        <v>778</v>
      </c>
      <c r="AE278" s="24">
        <f>NYC_SAT_Data[[#This Row],[Average Score (SAT Math)]] + NYC_SAT_Data[[#This Row],[Average Score (SAT Reading)]] + NYC_SAT_Data[[#This Row],[Average Score (SAT Writing)]]</f>
        <v>1161</v>
      </c>
      <c r="AF278" s="25">
        <f>_xlfn.PERCENTRANK.INC(Z:Z, NYC_SAT_Data[[#This Row],[Average Score (SAT Math)]])</f>
        <v>0.33400000000000002</v>
      </c>
      <c r="AG278" s="26">
        <f>_xlfn.PERCENTRANK.INC(AA:AA, NYC_SAT_Data[[#This Row],[Average Score (SAT Reading)]])</f>
        <v>0.21299999999999999</v>
      </c>
      <c r="AH278" s="26">
        <f>_xlfn.PERCENTRANK.INC(AD:AD, NYC_SAT_Data[[#This Row],[SAT 1600]])</f>
        <v>0.28299999999999997</v>
      </c>
      <c r="AI278" s="27">
        <f>_xlfn.XLOOKUP(10 * ROUND(NYC_SAT_Data[[#This Row],[Average Score (SAT Math)]] / 10, 0), 'SAT Section Percentiles'!$A:$A, 'SAT Section Percentiles'!$D:$D, 0)</f>
        <v>0.13</v>
      </c>
      <c r="AJ278" s="28">
        <f>_xlfn.XLOOKUP(10 * ROUND(NYC_SAT_Data[[#This Row],[Average Score (SAT Reading)]] / 10, 0), 'SAT Section Percentiles'!$A:$A, 'SAT Section Percentiles'!$B:$B, 0)</f>
        <v>0.11</v>
      </c>
      <c r="AK278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278" s="1" t="b">
        <f>IF(RANK(NYC_SAT_Data[[#This Row],[SAT 1600]], AD:AD, 0) &lt;= 50, TRUE, FALSE)</f>
        <v>0</v>
      </c>
      <c r="AM278" s="7" t="b">
        <f>IF(NYC_SAT_Data[[#This Row],[National Sample LOOKUP Total]] &gt; 0.5, TRUE, FALSE)</f>
        <v>0</v>
      </c>
      <c r="AN2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9" spans="1:40" x14ac:dyDescent="0.25">
      <c r="A279" s="21" t="s">
        <v>95</v>
      </c>
      <c r="B279" s="21" t="s">
        <v>96</v>
      </c>
      <c r="C279" s="21" t="b">
        <f>IF(ISNUMBER(SEARCH("SCIENCE", UPPER(NYC_SAT_Data[[#This Row],[School Name]]))), TRUE(), FALSE())</f>
        <v>0</v>
      </c>
      <c r="D279" s="21" t="b">
        <f>IF(ISNUMBER(SEARCH("MATH", UPPER(NYC_SAT_Data[[#This Row],[School Name]]))), TRUE(), FALSE())</f>
        <v>0</v>
      </c>
      <c r="E279" s="21" t="b">
        <f>IF(ISNUMBER(SEARCH("ART", UPPER(NYC_SAT_Data[[#This Row],[School Name]]))), TRUE(), FALSE())</f>
        <v>0</v>
      </c>
      <c r="F279" s="21" t="b">
        <f>IF(ISNUMBER(SEARCH("ACADEMY", UPPER(NYC_SAT_Data[[#This Row],[School Name]]))), TRUE(), FALSE())</f>
        <v>0</v>
      </c>
      <c r="G279" s="21" t="s">
        <v>48</v>
      </c>
      <c r="H279" s="21" t="s">
        <v>97</v>
      </c>
      <c r="I279" s="21" t="s">
        <v>98</v>
      </c>
      <c r="J279" s="21" t="s">
        <v>48</v>
      </c>
      <c r="K279" s="21" t="s">
        <v>51</v>
      </c>
      <c r="L279" s="1">
        <v>10002</v>
      </c>
      <c r="M279" s="1">
        <v>40.716410000000003</v>
      </c>
      <c r="N279" s="1">
        <v>-73.992679999999993</v>
      </c>
      <c r="O279" s="21" t="s">
        <v>99</v>
      </c>
      <c r="P279" s="22">
        <v>0.375</v>
      </c>
      <c r="Q279" s="22">
        <v>0.63541666666666663</v>
      </c>
      <c r="R279" s="36">
        <f xml:space="preserve"> 24* (NYC_SAT_Data[[#This Row],[End Time]] - NYC_SAT_Data[[#This Row],[Start Time]])</f>
        <v>6.2499999999999991</v>
      </c>
      <c r="S27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79" s="33">
        <v>423</v>
      </c>
      <c r="U279" s="31">
        <v>1.9E-2</v>
      </c>
      <c r="V279" s="31">
        <v>0.28100000000000003</v>
      </c>
      <c r="W279" s="31">
        <v>0.45400000000000001</v>
      </c>
      <c r="X279" s="31">
        <v>0.13700000000000001</v>
      </c>
      <c r="Y279" s="31">
        <f>1 - SUM(NYC_SAT_Data[[#This Row],[Percent White]:[Percent Asian]])</f>
        <v>0.10899999999999999</v>
      </c>
      <c r="Z279" s="1">
        <v>430</v>
      </c>
      <c r="AA279" s="1">
        <v>435</v>
      </c>
      <c r="AB279" s="1">
        <v>427</v>
      </c>
      <c r="AC279" s="31">
        <v>0.878</v>
      </c>
      <c r="AD279" s="23">
        <f>NYC_SAT_Data[[#This Row],[Average Score (SAT Math)]] + NYC_SAT_Data[[#This Row],[Average Score (SAT Reading)]]</f>
        <v>865</v>
      </c>
      <c r="AE279" s="24">
        <f>NYC_SAT_Data[[#This Row],[Average Score (SAT Math)]] + NYC_SAT_Data[[#This Row],[Average Score (SAT Reading)]] + NYC_SAT_Data[[#This Row],[Average Score (SAT Writing)]]</f>
        <v>1292</v>
      </c>
      <c r="AF279" s="25">
        <f>_xlfn.PERCENTRANK.INC(Z:Z, NYC_SAT_Data[[#This Row],[Average Score (SAT Math)]])</f>
        <v>0.61399999999999999</v>
      </c>
      <c r="AG279" s="26">
        <f>_xlfn.PERCENTRANK.INC(AA:AA, NYC_SAT_Data[[#This Row],[Average Score (SAT Reading)]])</f>
        <v>0.70299999999999996</v>
      </c>
      <c r="AH279" s="26">
        <f>_xlfn.PERCENTRANK.INC(AD:AD, NYC_SAT_Data[[#This Row],[SAT 1600]])</f>
        <v>0.66500000000000004</v>
      </c>
      <c r="AI279" s="27">
        <f>_xlfn.XLOOKUP(10 * ROUND(NYC_SAT_Data[[#This Row],[Average Score (SAT Math)]] / 10, 0), 'SAT Section Percentiles'!$A:$A, 'SAT Section Percentiles'!$D:$D, 0)</f>
        <v>0.23</v>
      </c>
      <c r="AJ279" s="28">
        <f>_xlfn.XLOOKUP(10 * ROUND(NYC_SAT_Data[[#This Row],[Average Score (SAT Reading)]] / 10, 0), 'SAT Section Percentiles'!$A:$A, 'SAT Section Percentiles'!$B:$B, 0)</f>
        <v>0.28000000000000003</v>
      </c>
      <c r="AK279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279" s="1" t="b">
        <f>IF(RANK(NYC_SAT_Data[[#This Row],[SAT 1600]], AD:AD, 0) &lt;= 50, TRUE, FALSE)</f>
        <v>0</v>
      </c>
      <c r="AM279" s="7" t="b">
        <f>IF(NYC_SAT_Data[[#This Row],[National Sample LOOKUP Total]] &gt; 0.5, TRUE, FALSE)</f>
        <v>0</v>
      </c>
      <c r="AN2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0" spans="1:40" x14ac:dyDescent="0.25">
      <c r="A280" s="21" t="s">
        <v>1267</v>
      </c>
      <c r="B280" s="21" t="s">
        <v>1268</v>
      </c>
      <c r="C280" s="21" t="b">
        <f>IF(ISNUMBER(SEARCH("SCIENCE", UPPER(NYC_SAT_Data[[#This Row],[School Name]]))), TRUE(), FALSE())</f>
        <v>0</v>
      </c>
      <c r="D280" s="21" t="b">
        <f>IF(ISNUMBER(SEARCH("MATH", UPPER(NYC_SAT_Data[[#This Row],[School Name]]))), TRUE(), FALSE())</f>
        <v>0</v>
      </c>
      <c r="E280" s="21" t="b">
        <f>IF(ISNUMBER(SEARCH("ART", UPPER(NYC_SAT_Data[[#This Row],[School Name]]))), TRUE(), FALSE())</f>
        <v>0</v>
      </c>
      <c r="F280" s="21" t="b">
        <f>IF(ISNUMBER(SEARCH("ACADEMY", UPPER(NYC_SAT_Data[[#This Row],[School Name]]))), TRUE(), FALSE())</f>
        <v>0</v>
      </c>
      <c r="G280" s="21" t="s">
        <v>1249</v>
      </c>
      <c r="H280" s="21" t="s">
        <v>1264</v>
      </c>
      <c r="I280" s="21" t="s">
        <v>1265</v>
      </c>
      <c r="J280" s="21" t="s">
        <v>1252</v>
      </c>
      <c r="K280" s="21" t="s">
        <v>51</v>
      </c>
      <c r="L280" s="1">
        <v>11373</v>
      </c>
      <c r="M280" s="1">
        <v>40.743299999999998</v>
      </c>
      <c r="N280" s="1">
        <v>-73.870570000000001</v>
      </c>
      <c r="O280" s="21" t="s">
        <v>1269</v>
      </c>
      <c r="P280" s="22">
        <v>0.35416666666666669</v>
      </c>
      <c r="Q280" s="22">
        <v>0.63541666666666663</v>
      </c>
      <c r="R280" s="36">
        <f xml:space="preserve"> 24* (NYC_SAT_Data[[#This Row],[End Time]] - NYC_SAT_Data[[#This Row],[Start Time]])</f>
        <v>6.7499999999999982</v>
      </c>
      <c r="S28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80" s="33">
        <v>378</v>
      </c>
      <c r="U280" s="31">
        <v>0</v>
      </c>
      <c r="V280" s="31">
        <v>0</v>
      </c>
      <c r="W280" s="31">
        <v>0.997</v>
      </c>
      <c r="X280" s="31">
        <v>3.0000000000000001E-3</v>
      </c>
      <c r="Y280" s="31">
        <f>1 - SUM(NYC_SAT_Data[[#This Row],[Percent White]:[Percent Asian]])</f>
        <v>0</v>
      </c>
      <c r="Z280" s="1">
        <v>340</v>
      </c>
      <c r="AA280" s="1">
        <v>320</v>
      </c>
      <c r="AB280" s="1">
        <v>318</v>
      </c>
      <c r="AC280" s="31">
        <v>0.31900000000000001</v>
      </c>
      <c r="AD280" s="23">
        <f>NYC_SAT_Data[[#This Row],[Average Score (SAT Math)]] + NYC_SAT_Data[[#This Row],[Average Score (SAT Reading)]]</f>
        <v>660</v>
      </c>
      <c r="AE280" s="24">
        <f>NYC_SAT_Data[[#This Row],[Average Score (SAT Math)]] + NYC_SAT_Data[[#This Row],[Average Score (SAT Reading)]] + NYC_SAT_Data[[#This Row],[Average Score (SAT Writing)]]</f>
        <v>978</v>
      </c>
      <c r="AF280" s="25">
        <f>_xlfn.PERCENTRANK.INC(Z:Z, NYC_SAT_Data[[#This Row],[Average Score (SAT Math)]])</f>
        <v>0.01</v>
      </c>
      <c r="AG280" s="26">
        <f>_xlfn.PERCENTRANK.INC(AA:AA, NYC_SAT_Data[[#This Row],[Average Score (SAT Reading)]])</f>
        <v>8.0000000000000002E-3</v>
      </c>
      <c r="AH280" s="26">
        <f>_xlfn.PERCENTRANK.INC(AD:AD, NYC_SAT_Data[[#This Row],[SAT 1600]])</f>
        <v>0.01</v>
      </c>
      <c r="AI280" s="27">
        <f>_xlfn.XLOOKUP(10 * ROUND(NYC_SAT_Data[[#This Row],[Average Score (SAT Math)]] / 10, 0), 'SAT Section Percentiles'!$A:$A, 'SAT Section Percentiles'!$D:$D, 0)</f>
        <v>0.04</v>
      </c>
      <c r="AJ280" s="28">
        <f>_xlfn.XLOOKUP(10 * ROUND(NYC_SAT_Data[[#This Row],[Average Score (SAT Reading)]] / 10, 0), 'SAT Section Percentiles'!$A:$A, 'SAT Section Percentiles'!$B:$B, 0)</f>
        <v>0.02</v>
      </c>
      <c r="AK280" s="29">
        <f>_xlfn.XLOOKUP(10 * ROUND((NYC_SAT_Data[[#This Row],[Average Score (SAT Math)]] + NYC_SAT_Data[[#This Row],[Average Score (SAT Reading)]]) / 10, 0), 'Total SAT Percentiles'!$A:$A, 'Total SAT Percentiles'!$B:$B, 0)</f>
        <v>0.01</v>
      </c>
      <c r="AL280" s="1" t="b">
        <f>IF(RANK(NYC_SAT_Data[[#This Row],[SAT 1600]], AD:AD, 0) &lt;= 50, TRUE, FALSE)</f>
        <v>0</v>
      </c>
      <c r="AM280" s="7" t="b">
        <f>IF(NYC_SAT_Data[[#This Row],[National Sample LOOKUP Total]] &gt; 0.5, TRUE, FALSE)</f>
        <v>0</v>
      </c>
      <c r="AN2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1" spans="1:40" x14ac:dyDescent="0.25">
      <c r="A281" s="21" t="s">
        <v>787</v>
      </c>
      <c r="B281" s="21" t="s">
        <v>788</v>
      </c>
      <c r="C281" s="21" t="b">
        <f>IF(ISNUMBER(SEARCH("SCIENCE", UPPER(NYC_SAT_Data[[#This Row],[School Name]]))), TRUE(), FALSE())</f>
        <v>0</v>
      </c>
      <c r="D281" s="21" t="b">
        <f>IF(ISNUMBER(SEARCH("MATH", UPPER(NYC_SAT_Data[[#This Row],[School Name]]))), TRUE(), FALSE())</f>
        <v>0</v>
      </c>
      <c r="E281" s="21" t="b">
        <f>IF(ISNUMBER(SEARCH("ART", UPPER(NYC_SAT_Data[[#This Row],[School Name]]))), TRUE(), FALSE())</f>
        <v>0</v>
      </c>
      <c r="F281" s="21" t="b">
        <f>IF(ISNUMBER(SEARCH("ACADEMY", UPPER(NYC_SAT_Data[[#This Row],[School Name]]))), TRUE(), FALSE())</f>
        <v>0</v>
      </c>
      <c r="G281" s="21" t="s">
        <v>431</v>
      </c>
      <c r="H281" s="21" t="s">
        <v>789</v>
      </c>
      <c r="I281" s="21" t="s">
        <v>790</v>
      </c>
      <c r="J281" s="21" t="s">
        <v>431</v>
      </c>
      <c r="K281" s="21" t="s">
        <v>51</v>
      </c>
      <c r="L281" s="1">
        <v>10472</v>
      </c>
      <c r="M281" s="1">
        <v>40.83137</v>
      </c>
      <c r="N281" s="1">
        <v>-73.878820000000005</v>
      </c>
      <c r="O281" s="21" t="s">
        <v>791</v>
      </c>
      <c r="P281" s="22">
        <v>0.35416666666666669</v>
      </c>
      <c r="Q281" s="22">
        <v>0.72916666666666663</v>
      </c>
      <c r="R281" s="36">
        <f xml:space="preserve"> 24* (NYC_SAT_Data[[#This Row],[End Time]] - NYC_SAT_Data[[#This Row],[Start Time]])</f>
        <v>8.9999999999999982</v>
      </c>
      <c r="S28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9hr</v>
      </c>
      <c r="T281" s="33">
        <v>428</v>
      </c>
      <c r="U281" s="31">
        <v>0</v>
      </c>
      <c r="V281" s="31">
        <v>0</v>
      </c>
      <c r="W281" s="31">
        <v>1</v>
      </c>
      <c r="X281" s="31">
        <v>0</v>
      </c>
      <c r="Y281" s="31">
        <f>1 - SUM(NYC_SAT_Data[[#This Row],[Percent White]:[Percent Asian]])</f>
        <v>0</v>
      </c>
      <c r="Z281" s="1">
        <v>317</v>
      </c>
      <c r="AA281" s="1">
        <v>315</v>
      </c>
      <c r="AB281" s="1">
        <v>292</v>
      </c>
      <c r="AC281" s="31">
        <v>0.65600000000000003</v>
      </c>
      <c r="AD281" s="23">
        <f>NYC_SAT_Data[[#This Row],[Average Score (SAT Math)]] + NYC_SAT_Data[[#This Row],[Average Score (SAT Reading)]]</f>
        <v>632</v>
      </c>
      <c r="AE281" s="24">
        <f>NYC_SAT_Data[[#This Row],[Average Score (SAT Math)]] + NYC_SAT_Data[[#This Row],[Average Score (SAT Reading)]] + NYC_SAT_Data[[#This Row],[Average Score (SAT Writing)]]</f>
        <v>924</v>
      </c>
      <c r="AF281" s="25">
        <f>_xlfn.PERCENTRANK.INC(Z:Z, NYC_SAT_Data[[#This Row],[Average Score (SAT Math)]])</f>
        <v>0</v>
      </c>
      <c r="AG281" s="26">
        <f>_xlfn.PERCENTRANK.INC(AA:AA, NYC_SAT_Data[[#This Row],[Average Score (SAT Reading)]])</f>
        <v>5.0000000000000001E-3</v>
      </c>
      <c r="AH281" s="26">
        <f>_xlfn.PERCENTRANK.INC(AD:AD, NYC_SAT_Data[[#This Row],[SAT 1600]])</f>
        <v>0</v>
      </c>
      <c r="AI281" s="27">
        <f>_xlfn.XLOOKUP(10 * ROUND(NYC_SAT_Data[[#This Row],[Average Score (SAT Math)]] / 10, 0), 'SAT Section Percentiles'!$A:$A, 'SAT Section Percentiles'!$D:$D, 0)</f>
        <v>0.02</v>
      </c>
      <c r="AJ281" s="28">
        <f>_xlfn.XLOOKUP(10 * ROUND(NYC_SAT_Data[[#This Row],[Average Score (SAT Reading)]] / 10, 0), 'SAT Section Percentiles'!$A:$A, 'SAT Section Percentiles'!$B:$B, 0)</f>
        <v>0.02</v>
      </c>
      <c r="AK281" s="29">
        <f>_xlfn.XLOOKUP(10 * ROUND((NYC_SAT_Data[[#This Row],[Average Score (SAT Math)]] + NYC_SAT_Data[[#This Row],[Average Score (SAT Reading)]]) / 10, 0), 'Total SAT Percentiles'!$A:$A, 'Total SAT Percentiles'!$B:$B, 0)</f>
        <v>0.01</v>
      </c>
      <c r="AL281" s="1" t="b">
        <f>IF(RANK(NYC_SAT_Data[[#This Row],[SAT 1600]], AD:AD, 0) &lt;= 50, TRUE, FALSE)</f>
        <v>0</v>
      </c>
      <c r="AM281" s="7" t="b">
        <f>IF(NYC_SAT_Data[[#This Row],[National Sample LOOKUP Total]] &gt; 0.5, TRUE, FALSE)</f>
        <v>0</v>
      </c>
      <c r="AN2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82" spans="1:40" x14ac:dyDescent="0.25">
      <c r="A282" s="21" t="s">
        <v>339</v>
      </c>
      <c r="B282" s="21" t="s">
        <v>340</v>
      </c>
      <c r="C282" s="21" t="b">
        <f>IF(ISNUMBER(SEARCH("SCIENCE", UPPER(NYC_SAT_Data[[#This Row],[School Name]]))), TRUE(), FALSE())</f>
        <v>0</v>
      </c>
      <c r="D282" s="21" t="b">
        <f>IF(ISNUMBER(SEARCH("MATH", UPPER(NYC_SAT_Data[[#This Row],[School Name]]))), TRUE(), FALSE())</f>
        <v>0</v>
      </c>
      <c r="E282" s="21" t="b">
        <f>IF(ISNUMBER(SEARCH("ART", UPPER(NYC_SAT_Data[[#This Row],[School Name]]))), TRUE(), FALSE())</f>
        <v>0</v>
      </c>
      <c r="F282" s="21" t="b">
        <f>IF(ISNUMBER(SEARCH("ACADEMY", UPPER(NYC_SAT_Data[[#This Row],[School Name]]))), TRUE(), FALSE())</f>
        <v>0</v>
      </c>
      <c r="G282" s="21" t="s">
        <v>48</v>
      </c>
      <c r="H282" s="21" t="s">
        <v>341</v>
      </c>
      <c r="I282" s="21" t="s">
        <v>342</v>
      </c>
      <c r="J282" s="21" t="s">
        <v>48</v>
      </c>
      <c r="K282" s="21" t="s">
        <v>51</v>
      </c>
      <c r="L282" s="1">
        <v>10029</v>
      </c>
      <c r="M282" s="1">
        <v>40.790559999999999</v>
      </c>
      <c r="N282" s="1">
        <v>-73.944450000000003</v>
      </c>
      <c r="O282" s="21" t="s">
        <v>343</v>
      </c>
      <c r="P282" s="22">
        <v>0.36458333333333331</v>
      </c>
      <c r="Q282" s="22">
        <v>0.63541666666666663</v>
      </c>
      <c r="R282" s="36">
        <f xml:space="preserve"> 24* (NYC_SAT_Data[[#This Row],[End Time]] - NYC_SAT_Data[[#This Row],[Start Time]])</f>
        <v>6.5</v>
      </c>
      <c r="S28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82" s="33">
        <v>413</v>
      </c>
      <c r="U282" s="31">
        <v>1.7000000000000001E-2</v>
      </c>
      <c r="V282" s="31">
        <v>0.27600000000000002</v>
      </c>
      <c r="W282" s="31">
        <v>0.63700000000000001</v>
      </c>
      <c r="X282" s="31">
        <v>4.8000000000000001E-2</v>
      </c>
      <c r="Y282" s="31">
        <f>1 - SUM(NYC_SAT_Data[[#This Row],[Percent White]:[Percent Asian]])</f>
        <v>2.1999999999999909E-2</v>
      </c>
      <c r="Z282" s="1">
        <v>429</v>
      </c>
      <c r="AA282" s="1">
        <v>433</v>
      </c>
      <c r="AB282" s="1">
        <v>435</v>
      </c>
      <c r="AC282" s="31">
        <v>0.89600000000000002</v>
      </c>
      <c r="AD282" s="23">
        <f>NYC_SAT_Data[[#This Row],[Average Score (SAT Math)]] + NYC_SAT_Data[[#This Row],[Average Score (SAT Reading)]]</f>
        <v>862</v>
      </c>
      <c r="AE282" s="24">
        <f>NYC_SAT_Data[[#This Row],[Average Score (SAT Math)]] + NYC_SAT_Data[[#This Row],[Average Score (SAT Reading)]] + NYC_SAT_Data[[#This Row],[Average Score (SAT Writing)]]</f>
        <v>1297</v>
      </c>
      <c r="AF282" s="25">
        <f>_xlfn.PERCENTRANK.INC(Z:Z, NYC_SAT_Data[[#This Row],[Average Score (SAT Math)]])</f>
        <v>0.61199999999999999</v>
      </c>
      <c r="AG282" s="26">
        <f>_xlfn.PERCENTRANK.INC(AA:AA, NYC_SAT_Data[[#This Row],[Average Score (SAT Reading)]])</f>
        <v>0.68400000000000005</v>
      </c>
      <c r="AH282" s="26">
        <f>_xlfn.PERCENTRANK.INC(AD:AD, NYC_SAT_Data[[#This Row],[SAT 1600]])</f>
        <v>0.64700000000000002</v>
      </c>
      <c r="AI282" s="27">
        <f>_xlfn.XLOOKUP(10 * ROUND(NYC_SAT_Data[[#This Row],[Average Score (SAT Math)]] / 10, 0), 'SAT Section Percentiles'!$A:$A, 'SAT Section Percentiles'!$D:$D, 0)</f>
        <v>0.23</v>
      </c>
      <c r="AJ282" s="28">
        <f>_xlfn.XLOOKUP(10 * ROUND(NYC_SAT_Data[[#This Row],[Average Score (SAT Reading)]] / 10, 0), 'SAT Section Percentiles'!$A:$A, 'SAT Section Percentiles'!$B:$B, 0)</f>
        <v>0.24</v>
      </c>
      <c r="AK282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282" s="1" t="b">
        <f>IF(RANK(NYC_SAT_Data[[#This Row],[SAT 1600]], AD:AD, 0) &lt;= 50, TRUE, FALSE)</f>
        <v>0</v>
      </c>
      <c r="AM282" s="7" t="b">
        <f>IF(NYC_SAT_Data[[#This Row],[National Sample LOOKUP Total]] &gt; 0.5, TRUE, FALSE)</f>
        <v>0</v>
      </c>
      <c r="AN2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3" spans="1:40" x14ac:dyDescent="0.25">
      <c r="A283" s="21" t="s">
        <v>946</v>
      </c>
      <c r="B283" s="21" t="s">
        <v>947</v>
      </c>
      <c r="C283" s="21" t="b">
        <f>IF(ISNUMBER(SEARCH("SCIENCE", UPPER(NYC_SAT_Data[[#This Row],[School Name]]))), TRUE(), FALSE())</f>
        <v>0</v>
      </c>
      <c r="D283" s="21" t="b">
        <f>IF(ISNUMBER(SEARCH("MATH", UPPER(NYC_SAT_Data[[#This Row],[School Name]]))), TRUE(), FALSE())</f>
        <v>0</v>
      </c>
      <c r="E283" s="21" t="b">
        <f>IF(ISNUMBER(SEARCH("ART", UPPER(NYC_SAT_Data[[#This Row],[School Name]]))), TRUE(), FALSE())</f>
        <v>0</v>
      </c>
      <c r="F283" s="21" t="b">
        <f>IF(ISNUMBER(SEARCH("ACADEMY", UPPER(NYC_SAT_Data[[#This Row],[School Name]]))), TRUE(), FALSE())</f>
        <v>0</v>
      </c>
      <c r="G283" s="21" t="s">
        <v>822</v>
      </c>
      <c r="H283" s="21" t="s">
        <v>940</v>
      </c>
      <c r="I283" s="21" t="s">
        <v>941</v>
      </c>
      <c r="J283" s="21" t="s">
        <v>822</v>
      </c>
      <c r="K283" s="21" t="s">
        <v>51</v>
      </c>
      <c r="L283" s="1">
        <v>11215</v>
      </c>
      <c r="M283" s="1">
        <v>40.669600000000003</v>
      </c>
      <c r="N283" s="1">
        <v>-73.979259999999996</v>
      </c>
      <c r="O283" s="21" t="s">
        <v>948</v>
      </c>
      <c r="P283" s="22">
        <v>0.34375</v>
      </c>
      <c r="Q283" s="22">
        <v>0.63541666666666663</v>
      </c>
      <c r="R283" s="36">
        <f xml:space="preserve"> 24* (NYC_SAT_Data[[#This Row],[End Time]] - NYC_SAT_Data[[#This Row],[Start Time]])</f>
        <v>6.9999999999999991</v>
      </c>
      <c r="S28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83" s="33">
        <v>423</v>
      </c>
      <c r="U283" s="31">
        <v>3.5999999999999997E-2</v>
      </c>
      <c r="V283" s="31">
        <v>0.46400000000000002</v>
      </c>
      <c r="W283" s="31">
        <v>0.36499999999999999</v>
      </c>
      <c r="X283" s="31">
        <v>7.9000000000000001E-2</v>
      </c>
      <c r="Y283" s="31">
        <f>1 - SUM(NYC_SAT_Data[[#This Row],[Percent White]:[Percent Asian]])</f>
        <v>5.600000000000005E-2</v>
      </c>
      <c r="Z283" s="1">
        <v>405</v>
      </c>
      <c r="AA283" s="1">
        <v>377</v>
      </c>
      <c r="AB283" s="1">
        <v>395</v>
      </c>
      <c r="AC283" s="31">
        <v>0.59599999999999997</v>
      </c>
      <c r="AD283" s="23">
        <f>NYC_SAT_Data[[#This Row],[Average Score (SAT Math)]] + NYC_SAT_Data[[#This Row],[Average Score (SAT Reading)]]</f>
        <v>782</v>
      </c>
      <c r="AE283" s="24">
        <f>NYC_SAT_Data[[#This Row],[Average Score (SAT Math)]] + NYC_SAT_Data[[#This Row],[Average Score (SAT Reading)]] + NYC_SAT_Data[[#This Row],[Average Score (SAT Writing)]]</f>
        <v>1177</v>
      </c>
      <c r="AF283" s="25">
        <f>_xlfn.PERCENTRANK.INC(Z:Z, NYC_SAT_Data[[#This Row],[Average Score (SAT Math)]])</f>
        <v>0.441</v>
      </c>
      <c r="AG283" s="26">
        <f>_xlfn.PERCENTRANK.INC(AA:AA, NYC_SAT_Data[[#This Row],[Average Score (SAT Reading)]])</f>
        <v>0.157</v>
      </c>
      <c r="AH283" s="26">
        <f>_xlfn.PERCENTRANK.INC(AD:AD, NYC_SAT_Data[[#This Row],[SAT 1600]])</f>
        <v>0.30199999999999999</v>
      </c>
      <c r="AI283" s="27">
        <f>_xlfn.XLOOKUP(10 * ROUND(NYC_SAT_Data[[#This Row],[Average Score (SAT Math)]] / 10, 0), 'SAT Section Percentiles'!$A:$A, 'SAT Section Percentiles'!$D:$D, 0)</f>
        <v>0.17</v>
      </c>
      <c r="AJ283" s="28">
        <f>_xlfn.XLOOKUP(10 * ROUND(NYC_SAT_Data[[#This Row],[Average Score (SAT Reading)]] / 10, 0), 'SAT Section Percentiles'!$A:$A, 'SAT Section Percentiles'!$B:$B, 0)</f>
        <v>0.11</v>
      </c>
      <c r="AK283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283" s="1" t="b">
        <f>IF(RANK(NYC_SAT_Data[[#This Row],[SAT 1600]], AD:AD, 0) &lt;= 50, TRUE, FALSE)</f>
        <v>0</v>
      </c>
      <c r="AM283" s="7" t="b">
        <f>IF(NYC_SAT_Data[[#This Row],[National Sample LOOKUP Total]] &gt; 0.5, TRUE, FALSE)</f>
        <v>0</v>
      </c>
      <c r="AN2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4" spans="1:40" x14ac:dyDescent="0.25">
      <c r="A284" s="21" t="s">
        <v>1513</v>
      </c>
      <c r="B284" s="21" t="s">
        <v>1514</v>
      </c>
      <c r="C284" s="21" t="b">
        <f>IF(ISNUMBER(SEARCH("SCIENCE", UPPER(NYC_SAT_Data[[#This Row],[School Name]]))), TRUE(), FALSE())</f>
        <v>0</v>
      </c>
      <c r="D284" s="21" t="b">
        <f>IF(ISNUMBER(SEARCH("MATH", UPPER(NYC_SAT_Data[[#This Row],[School Name]]))), TRUE(), FALSE())</f>
        <v>0</v>
      </c>
      <c r="E284" s="21" t="b">
        <f>IF(ISNUMBER(SEARCH("ART", UPPER(NYC_SAT_Data[[#This Row],[School Name]]))), TRUE(), FALSE())</f>
        <v>0</v>
      </c>
      <c r="F284" s="21" t="b">
        <f>IF(ISNUMBER(SEARCH("ACADEMY", UPPER(NYC_SAT_Data[[#This Row],[School Name]]))), TRUE(), FALSE())</f>
        <v>0</v>
      </c>
      <c r="G284" s="21" t="s">
        <v>1249</v>
      </c>
      <c r="H284" s="21" t="s">
        <v>1515</v>
      </c>
      <c r="I284" s="21" t="s">
        <v>1516</v>
      </c>
      <c r="J284" s="21" t="s">
        <v>1517</v>
      </c>
      <c r="K284" s="21" t="s">
        <v>51</v>
      </c>
      <c r="L284" s="1">
        <v>11412</v>
      </c>
      <c r="M284" s="1">
        <v>40.706389999999999</v>
      </c>
      <c r="N284" s="1">
        <v>-73.753529999999998</v>
      </c>
      <c r="O284" s="21" t="s">
        <v>1518</v>
      </c>
      <c r="P284" s="22">
        <v>0.33333333333333331</v>
      </c>
      <c r="Q284" s="22">
        <v>0.62986111111111109</v>
      </c>
      <c r="R284" s="36">
        <f xml:space="preserve"> 24* (NYC_SAT_Data[[#This Row],[End Time]] - NYC_SAT_Data[[#This Row],[Start Time]])</f>
        <v>7.1166666666666671</v>
      </c>
      <c r="S28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7min</v>
      </c>
      <c r="T284" s="33">
        <v>599</v>
      </c>
      <c r="U284" s="31">
        <v>1.2999999999999999E-2</v>
      </c>
      <c r="V284" s="31">
        <v>0.89700000000000002</v>
      </c>
      <c r="W284" s="31">
        <v>5.7000000000000002E-2</v>
      </c>
      <c r="X284" s="31">
        <v>2.8000000000000001E-2</v>
      </c>
      <c r="Y284" s="31">
        <f>1 - SUM(NYC_SAT_Data[[#This Row],[Percent White]:[Percent Asian]])</f>
        <v>4.9999999999998934E-3</v>
      </c>
      <c r="Z284" s="1">
        <v>405</v>
      </c>
      <c r="AA284" s="1">
        <v>427</v>
      </c>
      <c r="AB284" s="1">
        <v>409</v>
      </c>
      <c r="AC284" s="31">
        <v>0.72399999999999998</v>
      </c>
      <c r="AD284" s="23">
        <f>NYC_SAT_Data[[#This Row],[Average Score (SAT Math)]] + NYC_SAT_Data[[#This Row],[Average Score (SAT Reading)]]</f>
        <v>832</v>
      </c>
      <c r="AE284" s="24">
        <f>NYC_SAT_Data[[#This Row],[Average Score (SAT Math)]] + NYC_SAT_Data[[#This Row],[Average Score (SAT Reading)]] + NYC_SAT_Data[[#This Row],[Average Score (SAT Writing)]]</f>
        <v>1241</v>
      </c>
      <c r="AF284" s="25">
        <f>_xlfn.PERCENTRANK.INC(Z:Z, NYC_SAT_Data[[#This Row],[Average Score (SAT Math)]])</f>
        <v>0.441</v>
      </c>
      <c r="AG284" s="26">
        <f>_xlfn.PERCENTRANK.INC(AA:AA, NYC_SAT_Data[[#This Row],[Average Score (SAT Reading)]])</f>
        <v>0.63900000000000001</v>
      </c>
      <c r="AH284" s="26">
        <f>_xlfn.PERCENTRANK.INC(AD:AD, NYC_SAT_Data[[#This Row],[SAT 1600]])</f>
        <v>0.52600000000000002</v>
      </c>
      <c r="AI284" s="27">
        <f>_xlfn.XLOOKUP(10 * ROUND(NYC_SAT_Data[[#This Row],[Average Score (SAT Math)]] / 10, 0), 'SAT Section Percentiles'!$A:$A, 'SAT Section Percentiles'!$D:$D, 0)</f>
        <v>0.17</v>
      </c>
      <c r="AJ284" s="28">
        <f>_xlfn.XLOOKUP(10 * ROUND(NYC_SAT_Data[[#This Row],[Average Score (SAT Reading)]] / 10, 0), 'SAT Section Percentiles'!$A:$A, 'SAT Section Percentiles'!$B:$B, 0)</f>
        <v>0.24</v>
      </c>
      <c r="AK284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284" s="1" t="b">
        <f>IF(RANK(NYC_SAT_Data[[#This Row],[SAT 1600]], AD:AD, 0) &lt;= 50, TRUE, FALSE)</f>
        <v>0</v>
      </c>
      <c r="AM284" s="7" t="b">
        <f>IF(NYC_SAT_Data[[#This Row],[National Sample LOOKUP Total]] &gt; 0.5, TRUE, FALSE)</f>
        <v>0</v>
      </c>
      <c r="AN2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5" spans="1:40" x14ac:dyDescent="0.25">
      <c r="A285" s="21" t="s">
        <v>990</v>
      </c>
      <c r="B285" s="21" t="s">
        <v>991</v>
      </c>
      <c r="C285" s="21" t="b">
        <f>IF(ISNUMBER(SEARCH("SCIENCE", UPPER(NYC_SAT_Data[[#This Row],[School Name]]))), TRUE(), FALSE())</f>
        <v>0</v>
      </c>
      <c r="D285" s="21" t="b">
        <f>IF(ISNUMBER(SEARCH("MATH", UPPER(NYC_SAT_Data[[#This Row],[School Name]]))), TRUE(), FALSE())</f>
        <v>0</v>
      </c>
      <c r="E285" s="21" t="b">
        <f>IF(ISNUMBER(SEARCH("ART", UPPER(NYC_SAT_Data[[#This Row],[School Name]]))), TRUE(), FALSE())</f>
        <v>0</v>
      </c>
      <c r="F285" s="21" t="b">
        <f>IF(ISNUMBER(SEARCH("ACADEMY", UPPER(NYC_SAT_Data[[#This Row],[School Name]]))), TRUE(), FALSE())</f>
        <v>0</v>
      </c>
      <c r="G285" s="21" t="s">
        <v>822</v>
      </c>
      <c r="H285" s="21" t="s">
        <v>992</v>
      </c>
      <c r="I285" s="21" t="s">
        <v>993</v>
      </c>
      <c r="J285" s="21" t="s">
        <v>822</v>
      </c>
      <c r="K285" s="21" t="s">
        <v>51</v>
      </c>
      <c r="L285" s="1">
        <v>11213</v>
      </c>
      <c r="M285" s="1">
        <v>40.675400000000003</v>
      </c>
      <c r="N285" s="1">
        <v>-73.938879999999997</v>
      </c>
      <c r="O285" s="21" t="s">
        <v>994</v>
      </c>
      <c r="P285" s="22">
        <v>0.34375</v>
      </c>
      <c r="Q285" s="22">
        <v>0.6875</v>
      </c>
      <c r="R285" s="36">
        <f xml:space="preserve"> 24* (NYC_SAT_Data[[#This Row],[End Time]] - NYC_SAT_Data[[#This Row],[Start Time]])</f>
        <v>8.25</v>
      </c>
      <c r="S28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285" s="33">
        <v>438</v>
      </c>
      <c r="U285" s="31">
        <v>7.0000000000000001E-3</v>
      </c>
      <c r="V285" s="31">
        <v>0.85599999999999998</v>
      </c>
      <c r="W285" s="31">
        <v>9.0999999999999998E-2</v>
      </c>
      <c r="X285" s="31">
        <v>0.03</v>
      </c>
      <c r="Y285" s="31">
        <f>1 - SUM(NYC_SAT_Data[[#This Row],[Percent White]:[Percent Asian]])</f>
        <v>1.6000000000000014E-2</v>
      </c>
      <c r="Z285" s="1">
        <v>446</v>
      </c>
      <c r="AA285" s="1">
        <v>442</v>
      </c>
      <c r="AB285" s="1">
        <v>410</v>
      </c>
      <c r="AC285" s="31">
        <v>0.69399999999999995</v>
      </c>
      <c r="AD285" s="23">
        <f>NYC_SAT_Data[[#This Row],[Average Score (SAT Math)]] + NYC_SAT_Data[[#This Row],[Average Score (SAT Reading)]]</f>
        <v>888</v>
      </c>
      <c r="AE285" s="24">
        <f>NYC_SAT_Data[[#This Row],[Average Score (SAT Math)]] + NYC_SAT_Data[[#This Row],[Average Score (SAT Reading)]] + NYC_SAT_Data[[#This Row],[Average Score (SAT Writing)]]</f>
        <v>1298</v>
      </c>
      <c r="AF285" s="25">
        <f>_xlfn.PERCENTRANK.INC(Z:Z, NYC_SAT_Data[[#This Row],[Average Score (SAT Math)]])</f>
        <v>0.70499999999999996</v>
      </c>
      <c r="AG285" s="26">
        <f>_xlfn.PERCENTRANK.INC(AA:AA, NYC_SAT_Data[[#This Row],[Average Score (SAT Reading)]])</f>
        <v>0.73699999999999999</v>
      </c>
      <c r="AH285" s="26">
        <f>_xlfn.PERCENTRANK.INC(AD:AD, NYC_SAT_Data[[#This Row],[SAT 1600]])</f>
        <v>0.72699999999999998</v>
      </c>
      <c r="AI285" s="27">
        <f>_xlfn.XLOOKUP(10 * ROUND(NYC_SAT_Data[[#This Row],[Average Score (SAT Math)]] / 10, 0), 'SAT Section Percentiles'!$A:$A, 'SAT Section Percentiles'!$D:$D, 0)</f>
        <v>0.28999999999999998</v>
      </c>
      <c r="AJ285" s="28">
        <f>_xlfn.XLOOKUP(10 * ROUND(NYC_SAT_Data[[#This Row],[Average Score (SAT Reading)]] / 10, 0), 'SAT Section Percentiles'!$A:$A, 'SAT Section Percentiles'!$B:$B, 0)</f>
        <v>0.28000000000000003</v>
      </c>
      <c r="AK285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285" s="1" t="b">
        <f>IF(RANK(NYC_SAT_Data[[#This Row],[SAT 1600]], AD:AD, 0) &lt;= 50, TRUE, FALSE)</f>
        <v>0</v>
      </c>
      <c r="AM285" s="7" t="b">
        <f>IF(NYC_SAT_Data[[#This Row],[National Sample LOOKUP Total]] &gt; 0.5, TRUE, FALSE)</f>
        <v>0</v>
      </c>
      <c r="AN2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6" spans="1:40" x14ac:dyDescent="0.25">
      <c r="A286" s="21" t="s">
        <v>779</v>
      </c>
      <c r="B286" s="21" t="s">
        <v>780</v>
      </c>
      <c r="C286" s="21" t="b">
        <f>IF(ISNUMBER(SEARCH("SCIENCE", UPPER(NYC_SAT_Data[[#This Row],[School Name]]))), TRUE(), FALSE())</f>
        <v>0</v>
      </c>
      <c r="D286" s="21" t="b">
        <f>IF(ISNUMBER(SEARCH("MATH", UPPER(NYC_SAT_Data[[#This Row],[School Name]]))), TRUE(), FALSE())</f>
        <v>0</v>
      </c>
      <c r="E286" s="21" t="b">
        <f>IF(ISNUMBER(SEARCH("ART", UPPER(NYC_SAT_Data[[#This Row],[School Name]]))), TRUE(), FALSE())</f>
        <v>0</v>
      </c>
      <c r="F286" s="21" t="b">
        <f>IF(ISNUMBER(SEARCH("ACADEMY", UPPER(NYC_SAT_Data[[#This Row],[School Name]]))), TRUE(), FALSE())</f>
        <v>1</v>
      </c>
      <c r="G286" s="21" t="s">
        <v>431</v>
      </c>
      <c r="H286" s="21" t="s">
        <v>761</v>
      </c>
      <c r="I286" s="21" t="s">
        <v>762</v>
      </c>
      <c r="J286" s="21" t="s">
        <v>431</v>
      </c>
      <c r="K286" s="21" t="s">
        <v>51</v>
      </c>
      <c r="L286" s="1">
        <v>10459</v>
      </c>
      <c r="M286" s="1">
        <v>40.825229999999998</v>
      </c>
      <c r="N286" s="1">
        <v>-73.893950000000004</v>
      </c>
      <c r="O286" s="21" t="s">
        <v>781</v>
      </c>
      <c r="P286" s="22">
        <v>0.36458333333333331</v>
      </c>
      <c r="Q286" s="22">
        <v>0.63541666666666663</v>
      </c>
      <c r="R286" s="36">
        <f xml:space="preserve"> 24* (NYC_SAT_Data[[#This Row],[End Time]] - NYC_SAT_Data[[#This Row],[Start Time]])</f>
        <v>6.5</v>
      </c>
      <c r="S28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86" s="33">
        <v>170</v>
      </c>
      <c r="U286" s="31">
        <v>1.7999999999999999E-2</v>
      </c>
      <c r="V286" s="31">
        <v>0.441</v>
      </c>
      <c r="W286" s="31">
        <v>0.52400000000000002</v>
      </c>
      <c r="X286" s="31">
        <v>6.0000000000000001E-3</v>
      </c>
      <c r="Y286" s="31">
        <f>1 - SUM(NYC_SAT_Data[[#This Row],[Percent White]:[Percent Asian]])</f>
        <v>1.0999999999999899E-2</v>
      </c>
      <c r="Z286" s="1">
        <v>366</v>
      </c>
      <c r="AA286" s="1">
        <v>362</v>
      </c>
      <c r="AB286" s="1">
        <v>365</v>
      </c>
      <c r="AC286" s="31">
        <v>0.27100000000000002</v>
      </c>
      <c r="AD286" s="23">
        <f>NYC_SAT_Data[[#This Row],[Average Score (SAT Math)]] + NYC_SAT_Data[[#This Row],[Average Score (SAT Reading)]]</f>
        <v>728</v>
      </c>
      <c r="AE286" s="24">
        <f>NYC_SAT_Data[[#This Row],[Average Score (SAT Math)]] + NYC_SAT_Data[[#This Row],[Average Score (SAT Reading)]] + NYC_SAT_Data[[#This Row],[Average Score (SAT Writing)]]</f>
        <v>1093</v>
      </c>
      <c r="AF286" s="25">
        <f>_xlfn.PERCENTRANK.INC(Z:Z, NYC_SAT_Data[[#This Row],[Average Score (SAT Math)]])</f>
        <v>0.08</v>
      </c>
      <c r="AG286" s="26">
        <f>_xlfn.PERCENTRANK.INC(AA:AA, NYC_SAT_Data[[#This Row],[Average Score (SAT Reading)]])</f>
        <v>0.08</v>
      </c>
      <c r="AH286" s="26">
        <f>_xlfn.PERCENTRANK.INC(AD:AD, NYC_SAT_Data[[#This Row],[SAT 1600]])</f>
        <v>5.8000000000000003E-2</v>
      </c>
      <c r="AI286" s="27">
        <f>_xlfn.XLOOKUP(10 * ROUND(NYC_SAT_Data[[#This Row],[Average Score (SAT Math)]] / 10, 0), 'SAT Section Percentiles'!$A:$A, 'SAT Section Percentiles'!$D:$D, 0)</f>
        <v>0.09</v>
      </c>
      <c r="AJ286" s="28">
        <f>_xlfn.XLOOKUP(10 * ROUND(NYC_SAT_Data[[#This Row],[Average Score (SAT Reading)]] / 10, 0), 'SAT Section Percentiles'!$A:$A, 'SAT Section Percentiles'!$B:$B, 0)</f>
        <v>7.0000000000000007E-2</v>
      </c>
      <c r="AK286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286" s="1" t="b">
        <f>IF(RANK(NYC_SAT_Data[[#This Row],[SAT 1600]], AD:AD, 0) &lt;= 50, TRUE, FALSE)</f>
        <v>0</v>
      </c>
      <c r="AM286" s="7" t="b">
        <f>IF(NYC_SAT_Data[[#This Row],[National Sample LOOKUP Total]] &gt; 0.5, TRUE, FALSE)</f>
        <v>0</v>
      </c>
      <c r="AN2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7" spans="1:40" x14ac:dyDescent="0.25">
      <c r="A287" s="21" t="s">
        <v>745</v>
      </c>
      <c r="B287" s="21" t="s">
        <v>746</v>
      </c>
      <c r="C287" s="21" t="b">
        <f>IF(ISNUMBER(SEARCH("SCIENCE", UPPER(NYC_SAT_Data[[#This Row],[School Name]]))), TRUE(), FALSE())</f>
        <v>0</v>
      </c>
      <c r="D287" s="21" t="b">
        <f>IF(ISNUMBER(SEARCH("MATH", UPPER(NYC_SAT_Data[[#This Row],[School Name]]))), TRUE(), FALSE())</f>
        <v>0</v>
      </c>
      <c r="E287" s="21" t="b">
        <f>IF(ISNUMBER(SEARCH("ART", UPPER(NYC_SAT_Data[[#This Row],[School Name]]))), TRUE(), FALSE())</f>
        <v>0</v>
      </c>
      <c r="F287" s="21" t="b">
        <f>IF(ISNUMBER(SEARCH("ACADEMY", UPPER(NYC_SAT_Data[[#This Row],[School Name]]))), TRUE(), FALSE())</f>
        <v>1</v>
      </c>
      <c r="G287" s="21" t="s">
        <v>431</v>
      </c>
      <c r="H287" s="21" t="s">
        <v>716</v>
      </c>
      <c r="I287" s="21" t="s">
        <v>717</v>
      </c>
      <c r="J287" s="21" t="s">
        <v>431</v>
      </c>
      <c r="K287" s="21" t="s">
        <v>51</v>
      </c>
      <c r="L287" s="1">
        <v>10469</v>
      </c>
      <c r="M287" s="1">
        <v>40.859699999999997</v>
      </c>
      <c r="N287" s="1">
        <v>-73.860740000000007</v>
      </c>
      <c r="O287" s="21" t="s">
        <v>747</v>
      </c>
      <c r="P287" s="22">
        <v>0.34375</v>
      </c>
      <c r="Q287" s="22">
        <v>0.65625</v>
      </c>
      <c r="R287" s="36">
        <f xml:space="preserve"> 24* (NYC_SAT_Data[[#This Row],[End Time]] - NYC_SAT_Data[[#This Row],[Start Time]])</f>
        <v>7.5</v>
      </c>
      <c r="S28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87" s="33">
        <v>489</v>
      </c>
      <c r="U287" s="31">
        <v>6.5000000000000002E-2</v>
      </c>
      <c r="V287" s="31">
        <v>0.35599999999999998</v>
      </c>
      <c r="W287" s="31">
        <v>0.48899999999999999</v>
      </c>
      <c r="X287" s="31">
        <v>5.5E-2</v>
      </c>
      <c r="Y287" s="31">
        <f>1 - SUM(NYC_SAT_Data[[#This Row],[Percent White]:[Percent Asian]])</f>
        <v>3.5000000000000031E-2</v>
      </c>
      <c r="Z287" s="1">
        <v>420</v>
      </c>
      <c r="AA287" s="1">
        <v>433</v>
      </c>
      <c r="AB287" s="1">
        <v>425</v>
      </c>
      <c r="AC287" s="31">
        <v>0.77</v>
      </c>
      <c r="AD287" s="23">
        <f>NYC_SAT_Data[[#This Row],[Average Score (SAT Math)]] + NYC_SAT_Data[[#This Row],[Average Score (SAT Reading)]]</f>
        <v>853</v>
      </c>
      <c r="AE287" s="24">
        <f>NYC_SAT_Data[[#This Row],[Average Score (SAT Math)]] + NYC_SAT_Data[[#This Row],[Average Score (SAT Reading)]] + NYC_SAT_Data[[#This Row],[Average Score (SAT Writing)]]</f>
        <v>1278</v>
      </c>
      <c r="AF287" s="25">
        <f>_xlfn.PERCENTRANK.INC(Z:Z, NYC_SAT_Data[[#This Row],[Average Score (SAT Math)]])</f>
        <v>0.55800000000000005</v>
      </c>
      <c r="AG287" s="26">
        <f>_xlfn.PERCENTRANK.INC(AA:AA, NYC_SAT_Data[[#This Row],[Average Score (SAT Reading)]])</f>
        <v>0.68400000000000005</v>
      </c>
      <c r="AH287" s="26">
        <f>_xlfn.PERCENTRANK.INC(AD:AD, NYC_SAT_Data[[#This Row],[SAT 1600]])</f>
        <v>0.625</v>
      </c>
      <c r="AI287" s="27">
        <f>_xlfn.XLOOKUP(10 * ROUND(NYC_SAT_Data[[#This Row],[Average Score (SAT Math)]] / 10, 0), 'SAT Section Percentiles'!$A:$A, 'SAT Section Percentiles'!$D:$D, 0)</f>
        <v>0.2</v>
      </c>
      <c r="AJ287" s="28">
        <f>_xlfn.XLOOKUP(10 * ROUND(NYC_SAT_Data[[#This Row],[Average Score (SAT Reading)]] / 10, 0), 'SAT Section Percentiles'!$A:$A, 'SAT Section Percentiles'!$B:$B, 0)</f>
        <v>0.24</v>
      </c>
      <c r="AK287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87" s="1" t="b">
        <f>IF(RANK(NYC_SAT_Data[[#This Row],[SAT 1600]], AD:AD, 0) &lt;= 50, TRUE, FALSE)</f>
        <v>0</v>
      </c>
      <c r="AM287" s="7" t="b">
        <f>IF(NYC_SAT_Data[[#This Row],[National Sample LOOKUP Total]] &gt; 0.5, TRUE, FALSE)</f>
        <v>0</v>
      </c>
      <c r="AN2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8" spans="1:40" x14ac:dyDescent="0.25">
      <c r="A288" s="21" t="s">
        <v>1109</v>
      </c>
      <c r="B288" s="21" t="s">
        <v>1110</v>
      </c>
      <c r="C288" s="21" t="b">
        <f>IF(ISNUMBER(SEARCH("SCIENCE", UPPER(NYC_SAT_Data[[#This Row],[School Name]]))), TRUE(), FALSE())</f>
        <v>0</v>
      </c>
      <c r="D288" s="21" t="b">
        <f>IF(ISNUMBER(SEARCH("MATH", UPPER(NYC_SAT_Data[[#This Row],[School Name]]))), TRUE(), FALSE())</f>
        <v>0</v>
      </c>
      <c r="E288" s="21" t="b">
        <f>IF(ISNUMBER(SEARCH("ART", UPPER(NYC_SAT_Data[[#This Row],[School Name]]))), TRUE(), FALSE())</f>
        <v>1</v>
      </c>
      <c r="F288" s="21" t="b">
        <f>IF(ISNUMBER(SEARCH("ACADEMY", UPPER(NYC_SAT_Data[[#This Row],[School Name]]))), TRUE(), FALSE())</f>
        <v>0</v>
      </c>
      <c r="G288" s="21" t="s">
        <v>822</v>
      </c>
      <c r="H288" s="21" t="s">
        <v>1103</v>
      </c>
      <c r="I288" s="21" t="s">
        <v>1104</v>
      </c>
      <c r="J288" s="21" t="s">
        <v>822</v>
      </c>
      <c r="K288" s="21" t="s">
        <v>51</v>
      </c>
      <c r="L288" s="1">
        <v>11207</v>
      </c>
      <c r="M288" s="1">
        <v>40.667549999999999</v>
      </c>
      <c r="N288" s="1">
        <v>-73.894800000000004</v>
      </c>
      <c r="O288" s="21" t="s">
        <v>1111</v>
      </c>
      <c r="P288" s="22">
        <v>0.33680555555555558</v>
      </c>
      <c r="Q288" s="22">
        <v>0.625</v>
      </c>
      <c r="R288" s="36">
        <f xml:space="preserve"> 24* (NYC_SAT_Data[[#This Row],[End Time]] - NYC_SAT_Data[[#This Row],[Start Time]])</f>
        <v>6.9166666666666661</v>
      </c>
      <c r="S28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55min</v>
      </c>
      <c r="T288" s="33">
        <v>406</v>
      </c>
      <c r="U288" s="31">
        <v>5.0000000000000001E-3</v>
      </c>
      <c r="V288" s="31">
        <v>0.80800000000000005</v>
      </c>
      <c r="W288" s="31">
        <v>0.182</v>
      </c>
      <c r="X288" s="31">
        <v>2E-3</v>
      </c>
      <c r="Y288" s="31">
        <f>1 - SUM(NYC_SAT_Data[[#This Row],[Percent White]:[Percent Asian]])</f>
        <v>2.9999999999998916E-3</v>
      </c>
      <c r="Z288" s="1">
        <v>375</v>
      </c>
      <c r="AA288" s="1">
        <v>393</v>
      </c>
      <c r="AB288" s="1">
        <v>394</v>
      </c>
      <c r="AC288" s="31">
        <v>0.39800000000000002</v>
      </c>
      <c r="AD288" s="23">
        <f>NYC_SAT_Data[[#This Row],[Average Score (SAT Math)]] + NYC_SAT_Data[[#This Row],[Average Score (SAT Reading)]]</f>
        <v>768</v>
      </c>
      <c r="AE288" s="24">
        <f>NYC_SAT_Data[[#This Row],[Average Score (SAT Math)]] + NYC_SAT_Data[[#This Row],[Average Score (SAT Reading)]] + NYC_SAT_Data[[#This Row],[Average Score (SAT Writing)]]</f>
        <v>1162</v>
      </c>
      <c r="AF288" s="25">
        <f>_xlfn.PERCENTRANK.INC(Z:Z, NYC_SAT_Data[[#This Row],[Average Score (SAT Math)]])</f>
        <v>0.13300000000000001</v>
      </c>
      <c r="AG288" s="26">
        <f>_xlfn.PERCENTRANK.INC(AA:AA, NYC_SAT_Data[[#This Row],[Average Score (SAT Reading)]])</f>
        <v>0.29599999999999999</v>
      </c>
      <c r="AH288" s="26">
        <f>_xlfn.PERCENTRANK.INC(AD:AD, NYC_SAT_Data[[#This Row],[SAT 1600]])</f>
        <v>0.21299999999999999</v>
      </c>
      <c r="AI288" s="27">
        <f>_xlfn.XLOOKUP(10 * ROUND(NYC_SAT_Data[[#This Row],[Average Score (SAT Math)]] / 10, 0), 'SAT Section Percentiles'!$A:$A, 'SAT Section Percentiles'!$D:$D, 0)</f>
        <v>0.1</v>
      </c>
      <c r="AJ288" s="28">
        <f>_xlfn.XLOOKUP(10 * ROUND(NYC_SAT_Data[[#This Row],[Average Score (SAT Reading)]] / 10, 0), 'SAT Section Percentiles'!$A:$A, 'SAT Section Percentiles'!$B:$B, 0)</f>
        <v>0.13</v>
      </c>
      <c r="AK288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288" s="1" t="b">
        <f>IF(RANK(NYC_SAT_Data[[#This Row],[SAT 1600]], AD:AD, 0) &lt;= 50, TRUE, FALSE)</f>
        <v>0</v>
      </c>
      <c r="AM288" s="7" t="b">
        <f>IF(NYC_SAT_Data[[#This Row],[National Sample LOOKUP Total]] &gt; 0.5, TRUE, FALSE)</f>
        <v>0</v>
      </c>
      <c r="AN2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9" spans="1:40" x14ac:dyDescent="0.25">
      <c r="A289" s="21" t="s">
        <v>1605</v>
      </c>
      <c r="B289" s="21" t="s">
        <v>1606</v>
      </c>
      <c r="C289" s="21" t="b">
        <f>IF(ISNUMBER(SEARCH("SCIENCE", UPPER(NYC_SAT_Data[[#This Row],[School Name]]))), TRUE(), FALSE())</f>
        <v>0</v>
      </c>
      <c r="D289" s="21" t="b">
        <f>IF(ISNUMBER(SEARCH("MATH", UPPER(NYC_SAT_Data[[#This Row],[School Name]]))), TRUE(), FALSE())</f>
        <v>0</v>
      </c>
      <c r="E289" s="21" t="b">
        <f>IF(ISNUMBER(SEARCH("ART", UPPER(NYC_SAT_Data[[#This Row],[School Name]]))), TRUE(), FALSE())</f>
        <v>0</v>
      </c>
      <c r="F289" s="21" t="b">
        <f>IF(ISNUMBER(SEARCH("ACADEMY", UPPER(NYC_SAT_Data[[#This Row],[School Name]]))), TRUE(), FALSE())</f>
        <v>0</v>
      </c>
      <c r="G289" s="21" t="s">
        <v>1588</v>
      </c>
      <c r="H289" s="21" t="s">
        <v>1607</v>
      </c>
      <c r="I289" s="21" t="s">
        <v>1608</v>
      </c>
      <c r="J289" s="21" t="s">
        <v>1588</v>
      </c>
      <c r="K289" s="21" t="s">
        <v>51</v>
      </c>
      <c r="L289" s="1">
        <v>10302</v>
      </c>
      <c r="M289" s="1">
        <v>40.633839999999999</v>
      </c>
      <c r="N289" s="1">
        <v>-74.142110000000002</v>
      </c>
      <c r="O289" s="21" t="s">
        <v>1609</v>
      </c>
      <c r="P289" s="22">
        <v>0.33333333333333331</v>
      </c>
      <c r="Q289" s="22">
        <v>0.61458333333333337</v>
      </c>
      <c r="R289" s="36">
        <f xml:space="preserve"> 24* (NYC_SAT_Data[[#This Row],[End Time]] - NYC_SAT_Data[[#This Row],[Start Time]])</f>
        <v>6.7500000000000018</v>
      </c>
      <c r="S28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89" s="33">
        <v>1628</v>
      </c>
      <c r="U289" s="31">
        <v>0.217</v>
      </c>
      <c r="V289" s="31">
        <v>0.27900000000000003</v>
      </c>
      <c r="W289" s="31">
        <v>0.42799999999999999</v>
      </c>
      <c r="X289" s="31">
        <v>7.0000000000000007E-2</v>
      </c>
      <c r="Y289" s="31">
        <f>1 - SUM(NYC_SAT_Data[[#This Row],[Percent White]:[Percent Asian]])</f>
        <v>6.0000000000000053E-3</v>
      </c>
      <c r="Z289" s="1">
        <v>432</v>
      </c>
      <c r="AA289" s="1">
        <v>427</v>
      </c>
      <c r="AB289" s="1">
        <v>425</v>
      </c>
      <c r="AC289" s="31">
        <v>0.44600000000000001</v>
      </c>
      <c r="AD289" s="23">
        <f>NYC_SAT_Data[[#This Row],[Average Score (SAT Math)]] + NYC_SAT_Data[[#This Row],[Average Score (SAT Reading)]]</f>
        <v>859</v>
      </c>
      <c r="AE289" s="24">
        <f>NYC_SAT_Data[[#This Row],[Average Score (SAT Math)]] + NYC_SAT_Data[[#This Row],[Average Score (SAT Reading)]] + NYC_SAT_Data[[#This Row],[Average Score (SAT Writing)]]</f>
        <v>1284</v>
      </c>
      <c r="AF289" s="25">
        <f>_xlfn.PERCENTRANK.INC(Z:Z, NYC_SAT_Data[[#This Row],[Average Score (SAT Math)]])</f>
        <v>0.63100000000000001</v>
      </c>
      <c r="AG289" s="26">
        <f>_xlfn.PERCENTRANK.INC(AA:AA, NYC_SAT_Data[[#This Row],[Average Score (SAT Reading)]])</f>
        <v>0.63900000000000001</v>
      </c>
      <c r="AH289" s="26">
        <f>_xlfn.PERCENTRANK.INC(AD:AD, NYC_SAT_Data[[#This Row],[SAT 1600]])</f>
        <v>0.63600000000000001</v>
      </c>
      <c r="AI289" s="27">
        <f>_xlfn.XLOOKUP(10 * ROUND(NYC_SAT_Data[[#This Row],[Average Score (SAT Math)]] / 10, 0), 'SAT Section Percentiles'!$A:$A, 'SAT Section Percentiles'!$D:$D, 0)</f>
        <v>0.23</v>
      </c>
      <c r="AJ289" s="28">
        <f>_xlfn.XLOOKUP(10 * ROUND(NYC_SAT_Data[[#This Row],[Average Score (SAT Reading)]] / 10, 0), 'SAT Section Percentiles'!$A:$A, 'SAT Section Percentiles'!$B:$B, 0)</f>
        <v>0.24</v>
      </c>
      <c r="AK289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289" s="1" t="b">
        <f>IF(RANK(NYC_SAT_Data[[#This Row],[SAT 1600]], AD:AD, 0) &lt;= 50, TRUE, FALSE)</f>
        <v>0</v>
      </c>
      <c r="AM289" s="7" t="b">
        <f>IF(NYC_SAT_Data[[#This Row],[National Sample LOOKUP Total]] &gt; 0.5, TRUE, FALSE)</f>
        <v>0</v>
      </c>
      <c r="AN2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0" spans="1:40" x14ac:dyDescent="0.25">
      <c r="A290" s="21" t="s">
        <v>1525</v>
      </c>
      <c r="B290" s="21" t="s">
        <v>1526</v>
      </c>
      <c r="C290" s="21" t="b">
        <f>IF(ISNUMBER(SEARCH("SCIENCE", UPPER(NYC_SAT_Data[[#This Row],[School Name]]))), TRUE(), FALSE())</f>
        <v>0</v>
      </c>
      <c r="D290" s="21" t="b">
        <f>IF(ISNUMBER(SEARCH("MATH", UPPER(NYC_SAT_Data[[#This Row],[School Name]]))), TRUE(), FALSE())</f>
        <v>0</v>
      </c>
      <c r="E290" s="21" t="b">
        <f>IF(ISNUMBER(SEARCH("ART", UPPER(NYC_SAT_Data[[#This Row],[School Name]]))), TRUE(), FALSE())</f>
        <v>0</v>
      </c>
      <c r="F290" s="21" t="b">
        <f>IF(ISNUMBER(SEARCH("ACADEMY", UPPER(NYC_SAT_Data[[#This Row],[School Name]]))), TRUE(), FALSE())</f>
        <v>1</v>
      </c>
      <c r="G290" s="21" t="s">
        <v>1249</v>
      </c>
      <c r="H290" s="21" t="s">
        <v>1509</v>
      </c>
      <c r="I290" s="21" t="s">
        <v>1510</v>
      </c>
      <c r="J290" s="21" t="s">
        <v>1511</v>
      </c>
      <c r="K290" s="21" t="s">
        <v>51</v>
      </c>
      <c r="L290" s="1">
        <v>11413</v>
      </c>
      <c r="M290" s="1">
        <v>40.668230000000001</v>
      </c>
      <c r="N290" s="1">
        <v>-73.756839999999997</v>
      </c>
      <c r="O290" s="21" t="s">
        <v>1527</v>
      </c>
      <c r="P290" s="22">
        <v>0.33333333333333331</v>
      </c>
      <c r="Q290" s="22">
        <v>0.62847222222222221</v>
      </c>
      <c r="R290" s="36">
        <f xml:space="preserve"> 24* (NYC_SAT_Data[[#This Row],[End Time]] - NYC_SAT_Data[[#This Row],[Start Time]])</f>
        <v>7.0833333333333339</v>
      </c>
      <c r="S29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90" s="33">
        <v>552</v>
      </c>
      <c r="U290" s="31">
        <v>2.4E-2</v>
      </c>
      <c r="V290" s="31">
        <v>0.81</v>
      </c>
      <c r="W290" s="31">
        <v>8.4000000000000005E-2</v>
      </c>
      <c r="X290" s="31">
        <v>4.2000000000000003E-2</v>
      </c>
      <c r="Y290" s="31">
        <f>1 - SUM(NYC_SAT_Data[[#This Row],[Percent White]:[Percent Asian]])</f>
        <v>3.9999999999999925E-2</v>
      </c>
      <c r="Z290" s="1">
        <v>398</v>
      </c>
      <c r="AA290" s="1">
        <v>410</v>
      </c>
      <c r="AB290" s="1">
        <v>393</v>
      </c>
      <c r="AC290" s="31">
        <v>0.69499999999999995</v>
      </c>
      <c r="AD290" s="23">
        <f>NYC_SAT_Data[[#This Row],[Average Score (SAT Math)]] + NYC_SAT_Data[[#This Row],[Average Score (SAT Reading)]]</f>
        <v>808</v>
      </c>
      <c r="AE290" s="24">
        <f>NYC_SAT_Data[[#This Row],[Average Score (SAT Math)]] + NYC_SAT_Data[[#This Row],[Average Score (SAT Reading)]] + NYC_SAT_Data[[#This Row],[Average Score (SAT Writing)]]</f>
        <v>1201</v>
      </c>
      <c r="AF290" s="25">
        <f>_xlfn.PERCENTRANK.INC(Z:Z, NYC_SAT_Data[[#This Row],[Average Score (SAT Math)]])</f>
        <v>0.377</v>
      </c>
      <c r="AG290" s="26">
        <f>_xlfn.PERCENTRANK.INC(AA:AA, NYC_SAT_Data[[#This Row],[Average Score (SAT Reading)]])</f>
        <v>0.47</v>
      </c>
      <c r="AH290" s="26">
        <f>_xlfn.PERCENTRANK.INC(AD:AD, NYC_SAT_Data[[#This Row],[SAT 1600]])</f>
        <v>0.433</v>
      </c>
      <c r="AI290" s="27">
        <f>_xlfn.XLOOKUP(10 * ROUND(NYC_SAT_Data[[#This Row],[Average Score (SAT Math)]] / 10, 0), 'SAT Section Percentiles'!$A:$A, 'SAT Section Percentiles'!$D:$D, 0)</f>
        <v>0.15</v>
      </c>
      <c r="AJ290" s="28">
        <f>_xlfn.XLOOKUP(10 * ROUND(NYC_SAT_Data[[#This Row],[Average Score (SAT Reading)]] / 10, 0), 'SAT Section Percentiles'!$A:$A, 'SAT Section Percentiles'!$B:$B, 0)</f>
        <v>0.19</v>
      </c>
      <c r="AK290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290" s="1" t="b">
        <f>IF(RANK(NYC_SAT_Data[[#This Row],[SAT 1600]], AD:AD, 0) &lt;= 50, TRUE, FALSE)</f>
        <v>0</v>
      </c>
      <c r="AM290" s="7" t="b">
        <f>IF(NYC_SAT_Data[[#This Row],[National Sample LOOKUP Total]] &gt; 0.5, TRUE, FALSE)</f>
        <v>0</v>
      </c>
      <c r="AN2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1" spans="1:40" x14ac:dyDescent="0.25">
      <c r="A291" s="21" t="s">
        <v>148</v>
      </c>
      <c r="B291" s="21" t="s">
        <v>149</v>
      </c>
      <c r="C291" s="21" t="b">
        <f>IF(ISNUMBER(SEARCH("SCIENCE", UPPER(NYC_SAT_Data[[#This Row],[School Name]]))), TRUE(), FALSE())</f>
        <v>0</v>
      </c>
      <c r="D291" s="21" t="b">
        <f>IF(ISNUMBER(SEARCH("MATH", UPPER(NYC_SAT_Data[[#This Row],[School Name]]))), TRUE(), FALSE())</f>
        <v>0</v>
      </c>
      <c r="E291" s="21" t="b">
        <f>IF(ISNUMBER(SEARCH("ART", UPPER(NYC_SAT_Data[[#This Row],[School Name]]))), TRUE(), FALSE())</f>
        <v>1</v>
      </c>
      <c r="F291" s="21" t="b">
        <f>IF(ISNUMBER(SEARCH("ACADEMY", UPPER(NYC_SAT_Data[[#This Row],[School Name]]))), TRUE(), FALSE())</f>
        <v>0</v>
      </c>
      <c r="G291" s="21" t="s">
        <v>48</v>
      </c>
      <c r="H291" s="21" t="s">
        <v>150</v>
      </c>
      <c r="I291" s="21" t="s">
        <v>151</v>
      </c>
      <c r="J291" s="21" t="s">
        <v>48</v>
      </c>
      <c r="K291" s="21" t="s">
        <v>51</v>
      </c>
      <c r="L291" s="1">
        <v>10036</v>
      </c>
      <c r="M291" s="1">
        <v>40.761429999999997</v>
      </c>
      <c r="N291" s="1">
        <v>-73.988020000000006</v>
      </c>
      <c r="O291" s="21" t="s">
        <v>152</v>
      </c>
      <c r="P291" s="22">
        <v>0.34375</v>
      </c>
      <c r="Q291" s="22">
        <v>0.64583333333333337</v>
      </c>
      <c r="R291" s="36">
        <f xml:space="preserve"> 24* (NYC_SAT_Data[[#This Row],[End Time]] - NYC_SAT_Data[[#This Row],[Start Time]])</f>
        <v>7.2500000000000009</v>
      </c>
      <c r="S29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291" s="33">
        <v>536</v>
      </c>
      <c r="U291" s="31">
        <v>0.42899999999999999</v>
      </c>
      <c r="V291" s="31">
        <v>0.26200000000000001</v>
      </c>
      <c r="W291" s="31">
        <v>0.223</v>
      </c>
      <c r="X291" s="31">
        <v>2.5000000000000001E-2</v>
      </c>
      <c r="Y291" s="31">
        <f>1 - SUM(NYC_SAT_Data[[#This Row],[Percent White]:[Percent Asian]])</f>
        <v>6.0999999999999943E-2</v>
      </c>
      <c r="Z291" s="1">
        <v>496</v>
      </c>
      <c r="AA291" s="1">
        <v>520</v>
      </c>
      <c r="AB291" s="1">
        <v>516</v>
      </c>
      <c r="AC291" s="31">
        <v>0.72199999999999998</v>
      </c>
      <c r="AD291" s="23">
        <f>NYC_SAT_Data[[#This Row],[Average Score (SAT Math)]] + NYC_SAT_Data[[#This Row],[Average Score (SAT Reading)]]</f>
        <v>1016</v>
      </c>
      <c r="AE291" s="24">
        <f>NYC_SAT_Data[[#This Row],[Average Score (SAT Math)]] + NYC_SAT_Data[[#This Row],[Average Score (SAT Reading)]] + NYC_SAT_Data[[#This Row],[Average Score (SAT Writing)]]</f>
        <v>1532</v>
      </c>
      <c r="AF291" s="25">
        <f>_xlfn.PERCENTRANK.INC(Z:Z, NYC_SAT_Data[[#This Row],[Average Score (SAT Math)]])</f>
        <v>0.85199999999999998</v>
      </c>
      <c r="AG291" s="26">
        <f>_xlfn.PERCENTRANK.INC(AA:AA, NYC_SAT_Data[[#This Row],[Average Score (SAT Reading)]])</f>
        <v>0.92500000000000004</v>
      </c>
      <c r="AH291" s="26">
        <f>_xlfn.PERCENTRANK.INC(AD:AD, NYC_SAT_Data[[#This Row],[SAT 1600]])</f>
        <v>0.90300000000000002</v>
      </c>
      <c r="AI291" s="27">
        <f>_xlfn.XLOOKUP(10 * ROUND(NYC_SAT_Data[[#This Row],[Average Score (SAT Math)]] / 10, 0), 'SAT Section Percentiles'!$A:$A, 'SAT Section Percentiles'!$D:$D, 0)</f>
        <v>0.47</v>
      </c>
      <c r="AJ291" s="28">
        <f>_xlfn.XLOOKUP(10 * ROUND(NYC_SAT_Data[[#This Row],[Average Score (SAT Reading)]] / 10, 0), 'SAT Section Percentiles'!$A:$A, 'SAT Section Percentiles'!$B:$B, 0)</f>
        <v>0.55000000000000004</v>
      </c>
      <c r="AK291" s="29">
        <f>_xlfn.XLOOKUP(10 * ROUND((NYC_SAT_Data[[#This Row],[Average Score (SAT Math)]] + NYC_SAT_Data[[#This Row],[Average Score (SAT Reading)]]) / 10, 0), 'Total SAT Percentiles'!$A:$A, 'Total SAT Percentiles'!$B:$B, 0)</f>
        <v>0.52</v>
      </c>
      <c r="AL291" s="1" t="b">
        <f>IF(RANK(NYC_SAT_Data[[#This Row],[SAT 1600]], AD:AD, 0) &lt;= 50, TRUE, FALSE)</f>
        <v>1</v>
      </c>
      <c r="AM291" s="7" t="b">
        <f>IF(NYC_SAT_Data[[#This Row],[National Sample LOOKUP Total]] &gt; 0.5, TRUE, FALSE)</f>
        <v>1</v>
      </c>
      <c r="AN2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2" spans="1:40" x14ac:dyDescent="0.25">
      <c r="A292" s="21" t="s">
        <v>1452</v>
      </c>
      <c r="B292" s="21" t="s">
        <v>1453</v>
      </c>
      <c r="C292" s="21" t="b">
        <f>IF(ISNUMBER(SEARCH("SCIENCE", UPPER(NYC_SAT_Data[[#This Row],[School Name]]))), TRUE(), FALSE())</f>
        <v>0</v>
      </c>
      <c r="D292" s="21" t="b">
        <f>IF(ISNUMBER(SEARCH("MATH", UPPER(NYC_SAT_Data[[#This Row],[School Name]]))), TRUE(), FALSE())</f>
        <v>0</v>
      </c>
      <c r="E292" s="21" t="b">
        <f>IF(ISNUMBER(SEARCH("ART", UPPER(NYC_SAT_Data[[#This Row],[School Name]]))), TRUE(), FALSE())</f>
        <v>0</v>
      </c>
      <c r="F292" s="21" t="b">
        <f>IF(ISNUMBER(SEARCH("ACADEMY", UPPER(NYC_SAT_Data[[#This Row],[School Name]]))), TRUE(), FALSE())</f>
        <v>0</v>
      </c>
      <c r="G292" s="21" t="s">
        <v>1249</v>
      </c>
      <c r="H292" s="21" t="s">
        <v>1454</v>
      </c>
      <c r="I292" s="21" t="s">
        <v>1455</v>
      </c>
      <c r="J292" s="21" t="s">
        <v>1426</v>
      </c>
      <c r="K292" s="21" t="s">
        <v>51</v>
      </c>
      <c r="L292" s="1">
        <v>11432</v>
      </c>
      <c r="M292" s="1">
        <v>40.71358</v>
      </c>
      <c r="N292" s="1">
        <v>-73.796520000000001</v>
      </c>
      <c r="O292" s="21" t="s">
        <v>1456</v>
      </c>
      <c r="P292" s="22">
        <v>0.34375</v>
      </c>
      <c r="Q292" s="22">
        <v>0.625</v>
      </c>
      <c r="R292" s="36">
        <f xml:space="preserve"> 24* (NYC_SAT_Data[[#This Row],[End Time]] - NYC_SAT_Data[[#This Row],[Start Time]])</f>
        <v>6.75</v>
      </c>
      <c r="S29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92" s="33">
        <v>661</v>
      </c>
      <c r="U292" s="31">
        <v>4.1000000000000002E-2</v>
      </c>
      <c r="V292" s="31">
        <v>0.53400000000000003</v>
      </c>
      <c r="W292" s="31">
        <v>0.161</v>
      </c>
      <c r="X292" s="31">
        <v>0.248</v>
      </c>
      <c r="Y292" s="31">
        <f>1 - SUM(NYC_SAT_Data[[#This Row],[Percent White]:[Percent Asian]])</f>
        <v>1.5999999999999903E-2</v>
      </c>
      <c r="Z292" s="1">
        <v>455</v>
      </c>
      <c r="AA292" s="1">
        <v>439</v>
      </c>
      <c r="AB292" s="1">
        <v>441</v>
      </c>
      <c r="AC292" s="31">
        <v>0.748</v>
      </c>
      <c r="AD292" s="23">
        <f>NYC_SAT_Data[[#This Row],[Average Score (SAT Math)]] + NYC_SAT_Data[[#This Row],[Average Score (SAT Reading)]]</f>
        <v>894</v>
      </c>
      <c r="AE292" s="24">
        <f>NYC_SAT_Data[[#This Row],[Average Score (SAT Math)]] + NYC_SAT_Data[[#This Row],[Average Score (SAT Reading)]] + NYC_SAT_Data[[#This Row],[Average Score (SAT Writing)]]</f>
        <v>1335</v>
      </c>
      <c r="AF292" s="25">
        <f>_xlfn.PERCENTRANK.INC(Z:Z, NYC_SAT_Data[[#This Row],[Average Score (SAT Math)]])</f>
        <v>0.74299999999999999</v>
      </c>
      <c r="AG292" s="26">
        <f>_xlfn.PERCENTRANK.INC(AA:AA, NYC_SAT_Data[[#This Row],[Average Score (SAT Reading)]])</f>
        <v>0.72399999999999998</v>
      </c>
      <c r="AH292" s="26">
        <f>_xlfn.PERCENTRANK.INC(AD:AD, NYC_SAT_Data[[#This Row],[SAT 1600]])</f>
        <v>0.74</v>
      </c>
      <c r="AI292" s="27">
        <f>_xlfn.XLOOKUP(10 * ROUND(NYC_SAT_Data[[#This Row],[Average Score (SAT Math)]] / 10, 0), 'SAT Section Percentiles'!$A:$A, 'SAT Section Percentiles'!$D:$D, 0)</f>
        <v>0.32</v>
      </c>
      <c r="AJ292" s="28">
        <f>_xlfn.XLOOKUP(10 * ROUND(NYC_SAT_Data[[#This Row],[Average Score (SAT Reading)]] / 10, 0), 'SAT Section Percentiles'!$A:$A, 'SAT Section Percentiles'!$B:$B, 0)</f>
        <v>0.28000000000000003</v>
      </c>
      <c r="AK292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292" s="1" t="b">
        <f>IF(RANK(NYC_SAT_Data[[#This Row],[SAT 1600]], AD:AD, 0) &lt;= 50, TRUE, FALSE)</f>
        <v>0</v>
      </c>
      <c r="AM292" s="7" t="b">
        <f>IF(NYC_SAT_Data[[#This Row],[National Sample LOOKUP Total]] &gt; 0.5, TRUE, FALSE)</f>
        <v>0</v>
      </c>
      <c r="AN2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3" spans="1:40" x14ac:dyDescent="0.25">
      <c r="A293" s="21" t="s">
        <v>1481</v>
      </c>
      <c r="B293" s="21" t="s">
        <v>1482</v>
      </c>
      <c r="C293" s="21" t="b">
        <f>IF(ISNUMBER(SEARCH("SCIENCE", UPPER(NYC_SAT_Data[[#This Row],[School Name]]))), TRUE(), FALSE())</f>
        <v>1</v>
      </c>
      <c r="D293" s="21" t="b">
        <f>IF(ISNUMBER(SEARCH("MATH", UPPER(NYC_SAT_Data[[#This Row],[School Name]]))), TRUE(), FALSE())</f>
        <v>0</v>
      </c>
      <c r="E293" s="21" t="b">
        <f>IF(ISNUMBER(SEARCH("ART", UPPER(NYC_SAT_Data[[#This Row],[School Name]]))), TRUE(), FALSE())</f>
        <v>0</v>
      </c>
      <c r="F293" s="21" t="b">
        <f>IF(ISNUMBER(SEARCH("ACADEMY", UPPER(NYC_SAT_Data[[#This Row],[School Name]]))), TRUE(), FALSE())</f>
        <v>0</v>
      </c>
      <c r="G293" s="21" t="s">
        <v>1249</v>
      </c>
      <c r="H293" s="21" t="s">
        <v>1483</v>
      </c>
      <c r="I293" s="21" t="s">
        <v>1484</v>
      </c>
      <c r="J293" s="21" t="s">
        <v>1426</v>
      </c>
      <c r="K293" s="21" t="s">
        <v>51</v>
      </c>
      <c r="L293" s="1">
        <v>11432</v>
      </c>
      <c r="M293" s="1">
        <v>40.718809999999998</v>
      </c>
      <c r="N293" s="1">
        <v>-73.8065</v>
      </c>
      <c r="O293" s="21" t="s">
        <v>1485</v>
      </c>
      <c r="P293" s="22">
        <v>0.33333333333333331</v>
      </c>
      <c r="Q293" s="22">
        <v>0.60416666666666663</v>
      </c>
      <c r="R293" s="36">
        <f xml:space="preserve"> 24* (NYC_SAT_Data[[#This Row],[End Time]] - NYC_SAT_Data[[#This Row],[Start Time]])</f>
        <v>6.5</v>
      </c>
      <c r="S29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93" s="33">
        <v>779</v>
      </c>
      <c r="U293" s="31">
        <v>2.9000000000000001E-2</v>
      </c>
      <c r="V293" s="31">
        <v>0.38200000000000001</v>
      </c>
      <c r="W293" s="31">
        <v>0.14199999999999999</v>
      </c>
      <c r="X293" s="31">
        <v>0.433</v>
      </c>
      <c r="Y293" s="31">
        <f>1 - SUM(NYC_SAT_Data[[#This Row],[Percent White]:[Percent Asian]])</f>
        <v>1.4000000000000012E-2</v>
      </c>
      <c r="Z293" s="1">
        <v>524</v>
      </c>
      <c r="AA293" s="1">
        <v>511</v>
      </c>
      <c r="AB293" s="1">
        <v>514</v>
      </c>
      <c r="AC293" s="31">
        <v>0.92500000000000004</v>
      </c>
      <c r="AD293" s="23">
        <f>NYC_SAT_Data[[#This Row],[Average Score (SAT Math)]] + NYC_SAT_Data[[#This Row],[Average Score (SAT Reading)]]</f>
        <v>1035</v>
      </c>
      <c r="AE293" s="24">
        <f>NYC_SAT_Data[[#This Row],[Average Score (SAT Math)]] + NYC_SAT_Data[[#This Row],[Average Score (SAT Reading)]] + NYC_SAT_Data[[#This Row],[Average Score (SAT Writing)]]</f>
        <v>1549</v>
      </c>
      <c r="AF293" s="25">
        <f>_xlfn.PERCENTRANK.INC(Z:Z, NYC_SAT_Data[[#This Row],[Average Score (SAT Math)]])</f>
        <v>0.91100000000000003</v>
      </c>
      <c r="AG293" s="26">
        <f>_xlfn.PERCENTRANK.INC(AA:AA, NYC_SAT_Data[[#This Row],[Average Score (SAT Reading)]])</f>
        <v>0.91700000000000004</v>
      </c>
      <c r="AH293" s="26">
        <f>_xlfn.PERCENTRANK.INC(AD:AD, NYC_SAT_Data[[#This Row],[SAT 1600]])</f>
        <v>0.91100000000000003</v>
      </c>
      <c r="AI293" s="27">
        <f>_xlfn.XLOOKUP(10 * ROUND(NYC_SAT_Data[[#This Row],[Average Score (SAT Math)]] / 10, 0), 'SAT Section Percentiles'!$A:$A, 'SAT Section Percentiles'!$D:$D, 0)</f>
        <v>0.56999999999999995</v>
      </c>
      <c r="AJ293" s="28">
        <f>_xlfn.XLOOKUP(10 * ROUND(NYC_SAT_Data[[#This Row],[Average Score (SAT Reading)]] / 10, 0), 'SAT Section Percentiles'!$A:$A, 'SAT Section Percentiles'!$B:$B, 0)</f>
        <v>0.51</v>
      </c>
      <c r="AK293" s="29">
        <f>_xlfn.XLOOKUP(10 * ROUND((NYC_SAT_Data[[#This Row],[Average Score (SAT Math)]] + NYC_SAT_Data[[#This Row],[Average Score (SAT Reading)]]) / 10, 0), 'Total SAT Percentiles'!$A:$A, 'Total SAT Percentiles'!$B:$B, 0)</f>
        <v>0.56000000000000005</v>
      </c>
      <c r="AL293" s="1" t="b">
        <f>IF(RANK(NYC_SAT_Data[[#This Row],[SAT 1600]], AD:AD, 0) &lt;= 50, TRUE, FALSE)</f>
        <v>1</v>
      </c>
      <c r="AM293" s="7" t="b">
        <f>IF(NYC_SAT_Data[[#This Row],[National Sample LOOKUP Total]] &gt; 0.5, TRUE, FALSE)</f>
        <v>1</v>
      </c>
      <c r="AN2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4" spans="1:40" x14ac:dyDescent="0.25">
      <c r="A294" s="21" t="s">
        <v>1399</v>
      </c>
      <c r="B294" s="21" t="s">
        <v>1400</v>
      </c>
      <c r="C294" s="21" t="b">
        <f>IF(ISNUMBER(SEARCH("SCIENCE", UPPER(NYC_SAT_Data[[#This Row],[School Name]]))), TRUE(), FALSE())</f>
        <v>0</v>
      </c>
      <c r="D294" s="21" t="b">
        <f>IF(ISNUMBER(SEARCH("MATH", UPPER(NYC_SAT_Data[[#This Row],[School Name]]))), TRUE(), FALSE())</f>
        <v>0</v>
      </c>
      <c r="E294" s="21" t="b">
        <f>IF(ISNUMBER(SEARCH("ART", UPPER(NYC_SAT_Data[[#This Row],[School Name]]))), TRUE(), FALSE())</f>
        <v>0</v>
      </c>
      <c r="F294" s="21" t="b">
        <f>IF(ISNUMBER(SEARCH("ACADEMY", UPPER(NYC_SAT_Data[[#This Row],[School Name]]))), TRUE(), FALSE())</f>
        <v>0</v>
      </c>
      <c r="G294" s="21" t="s">
        <v>1249</v>
      </c>
      <c r="H294" s="21" t="s">
        <v>1389</v>
      </c>
      <c r="I294" s="21" t="s">
        <v>1390</v>
      </c>
      <c r="J294" s="21" t="s">
        <v>1391</v>
      </c>
      <c r="K294" s="21" t="s">
        <v>51</v>
      </c>
      <c r="L294" s="1">
        <v>11691</v>
      </c>
      <c r="M294" s="1">
        <v>40.601990000000001</v>
      </c>
      <c r="N294" s="1">
        <v>-73.762829999999994</v>
      </c>
      <c r="O294" s="21" t="s">
        <v>1401</v>
      </c>
      <c r="P294" s="22">
        <v>0.32291666666666669</v>
      </c>
      <c r="Q294" s="22">
        <v>0.67361111111111116</v>
      </c>
      <c r="R294" s="36">
        <f xml:space="preserve"> 24* (NYC_SAT_Data[[#This Row],[End Time]] - NYC_SAT_Data[[#This Row],[Start Time]])</f>
        <v>8.4166666666666679</v>
      </c>
      <c r="S29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25min</v>
      </c>
      <c r="T294" s="33">
        <v>381</v>
      </c>
      <c r="U294" s="31">
        <v>2.1000000000000001E-2</v>
      </c>
      <c r="V294" s="31">
        <v>0.49099999999999999</v>
      </c>
      <c r="W294" s="31">
        <v>0.436</v>
      </c>
      <c r="X294" s="31">
        <v>4.2000000000000003E-2</v>
      </c>
      <c r="Y294" s="31">
        <f>1 - SUM(NYC_SAT_Data[[#This Row],[Percent White]:[Percent Asian]])</f>
        <v>1.0000000000000009E-2</v>
      </c>
      <c r="Z294" s="1">
        <v>372</v>
      </c>
      <c r="AA294" s="1">
        <v>362</v>
      </c>
      <c r="AB294" s="1">
        <v>352</v>
      </c>
      <c r="AC294" s="31">
        <v>0.44600000000000001</v>
      </c>
      <c r="AD294" s="23">
        <f>NYC_SAT_Data[[#This Row],[Average Score (SAT Math)]] + NYC_SAT_Data[[#This Row],[Average Score (SAT Reading)]]</f>
        <v>734</v>
      </c>
      <c r="AE294" s="24">
        <f>NYC_SAT_Data[[#This Row],[Average Score (SAT Math)]] + NYC_SAT_Data[[#This Row],[Average Score (SAT Reading)]] + NYC_SAT_Data[[#This Row],[Average Score (SAT Writing)]]</f>
        <v>1086</v>
      </c>
      <c r="AF294" s="25">
        <f>_xlfn.PERCENTRANK.INC(Z:Z, NYC_SAT_Data[[#This Row],[Average Score (SAT Math)]])</f>
        <v>0.114</v>
      </c>
      <c r="AG294" s="26">
        <f>_xlfn.PERCENTRANK.INC(AA:AA, NYC_SAT_Data[[#This Row],[Average Score (SAT Reading)]])</f>
        <v>0.08</v>
      </c>
      <c r="AH294" s="26">
        <f>_xlfn.PERCENTRANK.INC(AD:AD, NYC_SAT_Data[[#This Row],[SAT 1600]])</f>
        <v>7.1999999999999995E-2</v>
      </c>
      <c r="AI294" s="27">
        <f>_xlfn.XLOOKUP(10 * ROUND(NYC_SAT_Data[[#This Row],[Average Score (SAT Math)]] / 10, 0), 'SAT Section Percentiles'!$A:$A, 'SAT Section Percentiles'!$D:$D, 0)</f>
        <v>0.09</v>
      </c>
      <c r="AJ294" s="28">
        <f>_xlfn.XLOOKUP(10 * ROUND(NYC_SAT_Data[[#This Row],[Average Score (SAT Reading)]] / 10, 0), 'SAT Section Percentiles'!$A:$A, 'SAT Section Percentiles'!$B:$B, 0)</f>
        <v>7.0000000000000007E-2</v>
      </c>
      <c r="AK294" s="29">
        <f>_xlfn.XLOOKUP(10 * ROUND((NYC_SAT_Data[[#This Row],[Average Score (SAT Math)]] + NYC_SAT_Data[[#This Row],[Average Score (SAT Reading)]]) / 10, 0), 'Total SAT Percentiles'!$A:$A, 'Total SAT Percentiles'!$B:$B, 0)</f>
        <v>0.06</v>
      </c>
      <c r="AL294" s="1" t="b">
        <f>IF(RANK(NYC_SAT_Data[[#This Row],[SAT 1600]], AD:AD, 0) &lt;= 50, TRUE, FALSE)</f>
        <v>0</v>
      </c>
      <c r="AM294" s="7" t="b">
        <f>IF(NYC_SAT_Data[[#This Row],[National Sample LOOKUP Total]] &gt; 0.5, TRUE, FALSE)</f>
        <v>0</v>
      </c>
      <c r="AN2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5" spans="1:40" x14ac:dyDescent="0.25">
      <c r="A295" s="21" t="s">
        <v>1489</v>
      </c>
      <c r="B295" s="21" t="s">
        <v>1490</v>
      </c>
      <c r="C295" s="21" t="b">
        <f>IF(ISNUMBER(SEARCH("SCIENCE", UPPER(NYC_SAT_Data[[#This Row],[School Name]]))), TRUE(), FALSE())</f>
        <v>1</v>
      </c>
      <c r="D295" s="21" t="b">
        <f>IF(ISNUMBER(SEARCH("MATH", UPPER(NYC_SAT_Data[[#This Row],[School Name]]))), TRUE(), FALSE())</f>
        <v>0</v>
      </c>
      <c r="E295" s="21" t="b">
        <f>IF(ISNUMBER(SEARCH("ART", UPPER(NYC_SAT_Data[[#This Row],[School Name]]))), TRUE(), FALSE())</f>
        <v>0</v>
      </c>
      <c r="F295" s="21" t="b">
        <f>IF(ISNUMBER(SEARCH("ACADEMY", UPPER(NYC_SAT_Data[[#This Row],[School Name]]))), TRUE(), FALSE())</f>
        <v>0</v>
      </c>
      <c r="G295" s="21" t="s">
        <v>1249</v>
      </c>
      <c r="H295" s="21" t="s">
        <v>1491</v>
      </c>
      <c r="I295" s="21" t="s">
        <v>1492</v>
      </c>
      <c r="J295" s="21" t="s">
        <v>1426</v>
      </c>
      <c r="K295" s="21" t="s">
        <v>51</v>
      </c>
      <c r="L295" s="1">
        <v>11433</v>
      </c>
      <c r="M295" s="1">
        <v>40.701000000000001</v>
      </c>
      <c r="N295" s="1">
        <v>-73.798150000000007</v>
      </c>
      <c r="O295" s="21" t="s">
        <v>1493</v>
      </c>
      <c r="P295" s="22">
        <v>0.33333333333333331</v>
      </c>
      <c r="Q295" s="22">
        <v>0.63749999999999996</v>
      </c>
      <c r="R295" s="36">
        <f xml:space="preserve"> 24* (NYC_SAT_Data[[#This Row],[End Time]] - NYC_SAT_Data[[#This Row],[Start Time]])</f>
        <v>7.2999999999999989</v>
      </c>
      <c r="S29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18min</v>
      </c>
      <c r="T295" s="33">
        <v>426</v>
      </c>
      <c r="U295" s="31">
        <v>6.0999999999999999E-2</v>
      </c>
      <c r="V295" s="31">
        <v>7.0000000000000007E-2</v>
      </c>
      <c r="W295" s="31">
        <v>0.106</v>
      </c>
      <c r="X295" s="31">
        <v>0.754</v>
      </c>
      <c r="Y295" s="31">
        <f>1 - SUM(NYC_SAT_Data[[#This Row],[Percent White]:[Percent Asian]])</f>
        <v>9.000000000000008E-3</v>
      </c>
      <c r="Z295" s="1">
        <v>701</v>
      </c>
      <c r="AA295" s="1">
        <v>621</v>
      </c>
      <c r="AB295" s="1">
        <v>625</v>
      </c>
      <c r="AC295" s="31">
        <v>0.97899999999999998</v>
      </c>
      <c r="AD295" s="23">
        <f>NYC_SAT_Data[[#This Row],[Average Score (SAT Math)]] + NYC_SAT_Data[[#This Row],[Average Score (SAT Reading)]]</f>
        <v>1322</v>
      </c>
      <c r="AE295" s="24">
        <f>NYC_SAT_Data[[#This Row],[Average Score (SAT Math)]] + NYC_SAT_Data[[#This Row],[Average Score (SAT Reading)]] + NYC_SAT_Data[[#This Row],[Average Score (SAT Writing)]]</f>
        <v>1947</v>
      </c>
      <c r="AF295" s="25">
        <f>_xlfn.PERCENTRANK.INC(Z:Z, NYC_SAT_Data[[#This Row],[Average Score (SAT Math)]])</f>
        <v>0.99099999999999999</v>
      </c>
      <c r="AG295" s="26">
        <f>_xlfn.PERCENTRANK.INC(AA:AA, NYC_SAT_Data[[#This Row],[Average Score (SAT Reading)]])</f>
        <v>0.98299999999999998</v>
      </c>
      <c r="AH295" s="26">
        <f>_xlfn.PERCENTRANK.INC(AD:AD, NYC_SAT_Data[[#This Row],[SAT 1600]])</f>
        <v>0.98899999999999999</v>
      </c>
      <c r="AI295" s="27">
        <f>_xlfn.XLOOKUP(10 * ROUND(NYC_SAT_Data[[#This Row],[Average Score (SAT Math)]] / 10, 0), 'SAT Section Percentiles'!$A:$A, 'SAT Section Percentiles'!$D:$D, 0)</f>
        <v>0.95</v>
      </c>
      <c r="AJ295" s="28">
        <f>_xlfn.XLOOKUP(10 * ROUND(NYC_SAT_Data[[#This Row],[Average Score (SAT Reading)]] / 10, 0), 'SAT Section Percentiles'!$A:$A, 'SAT Section Percentiles'!$B:$B, 0)</f>
        <v>0.84</v>
      </c>
      <c r="AK295" s="29">
        <f>_xlfn.XLOOKUP(10 * ROUND((NYC_SAT_Data[[#This Row],[Average Score (SAT Math)]] + NYC_SAT_Data[[#This Row],[Average Score (SAT Reading)]]) / 10, 0), 'Total SAT Percentiles'!$A:$A, 'Total SAT Percentiles'!$B:$B, 0)</f>
        <v>0.93</v>
      </c>
      <c r="AL295" s="1" t="b">
        <f>IF(RANK(NYC_SAT_Data[[#This Row],[SAT 1600]], AD:AD, 0) &lt;= 50, TRUE, FALSE)</f>
        <v>1</v>
      </c>
      <c r="AM295" s="7" t="b">
        <f>IF(NYC_SAT_Data[[#This Row],[National Sample LOOKUP Total]] &gt; 0.5, TRUE, FALSE)</f>
        <v>1</v>
      </c>
      <c r="AN2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6" spans="1:40" x14ac:dyDescent="0.25">
      <c r="A296" s="21" t="s">
        <v>1381</v>
      </c>
      <c r="B296" s="21" t="s">
        <v>1382</v>
      </c>
      <c r="C296" s="21" t="b">
        <f>IF(ISNUMBER(SEARCH("SCIENCE", UPPER(NYC_SAT_Data[[#This Row],[School Name]]))), TRUE(), FALSE())</f>
        <v>1</v>
      </c>
      <c r="D296" s="21" t="b">
        <f>IF(ISNUMBER(SEARCH("MATH", UPPER(NYC_SAT_Data[[#This Row],[School Name]]))), TRUE(), FALSE())</f>
        <v>0</v>
      </c>
      <c r="E296" s="21" t="b">
        <f>IF(ISNUMBER(SEARCH("ART", UPPER(NYC_SAT_Data[[#This Row],[School Name]]))), TRUE(), FALSE())</f>
        <v>1</v>
      </c>
      <c r="F296" s="21" t="b">
        <f>IF(ISNUMBER(SEARCH("ACADEMY", UPPER(NYC_SAT_Data[[#This Row],[School Name]]))), TRUE(), FALSE())</f>
        <v>0</v>
      </c>
      <c r="G296" s="21" t="s">
        <v>1249</v>
      </c>
      <c r="H296" s="21" t="s">
        <v>1383</v>
      </c>
      <c r="I296" s="21" t="s">
        <v>1384</v>
      </c>
      <c r="J296" s="21" t="s">
        <v>1385</v>
      </c>
      <c r="K296" s="21" t="s">
        <v>51</v>
      </c>
      <c r="L296" s="1">
        <v>11426</v>
      </c>
      <c r="M296" s="1">
        <v>40.744900000000001</v>
      </c>
      <c r="N296" s="1">
        <v>-73.726910000000004</v>
      </c>
      <c r="O296" s="21" t="s">
        <v>1386</v>
      </c>
      <c r="P296" s="22">
        <v>0.35416666666666669</v>
      </c>
      <c r="Q296" s="22">
        <v>0.64583333333333337</v>
      </c>
      <c r="R296" s="36">
        <f xml:space="preserve"> 24* (NYC_SAT_Data[[#This Row],[End Time]] - NYC_SAT_Data[[#This Row],[Start Time]])</f>
        <v>7</v>
      </c>
      <c r="S29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96" s="33">
        <v>1120</v>
      </c>
      <c r="U296" s="31">
        <v>8.4000000000000005E-2</v>
      </c>
      <c r="V296" s="31">
        <v>0.48099999999999998</v>
      </c>
      <c r="W296" s="31">
        <v>0.17499999999999999</v>
      </c>
      <c r="X296" s="31">
        <v>0.248</v>
      </c>
      <c r="Y296" s="31">
        <f>1 - SUM(NYC_SAT_Data[[#This Row],[Percent White]:[Percent Asian]])</f>
        <v>1.2000000000000011E-2</v>
      </c>
      <c r="Z296" s="1">
        <v>453</v>
      </c>
      <c r="AA296" s="1">
        <v>434</v>
      </c>
      <c r="AB296" s="1">
        <v>439</v>
      </c>
      <c r="AC296" s="31">
        <v>0.72399999999999998</v>
      </c>
      <c r="AD296" s="23">
        <f>NYC_SAT_Data[[#This Row],[Average Score (SAT Math)]] + NYC_SAT_Data[[#This Row],[Average Score (SAT Reading)]]</f>
        <v>887</v>
      </c>
      <c r="AE296" s="24">
        <f>NYC_SAT_Data[[#This Row],[Average Score (SAT Math)]] + NYC_SAT_Data[[#This Row],[Average Score (SAT Reading)]] + NYC_SAT_Data[[#This Row],[Average Score (SAT Writing)]]</f>
        <v>1326</v>
      </c>
      <c r="AF296" s="25">
        <f>_xlfn.PERCENTRANK.INC(Z:Z, NYC_SAT_Data[[#This Row],[Average Score (SAT Math)]])</f>
        <v>0.73199999999999998</v>
      </c>
      <c r="AG296" s="26">
        <f>_xlfn.PERCENTRANK.INC(AA:AA, NYC_SAT_Data[[#This Row],[Average Score (SAT Reading)]])</f>
        <v>0.69499999999999995</v>
      </c>
      <c r="AH296" s="26">
        <f>_xlfn.PERCENTRANK.INC(AD:AD, NYC_SAT_Data[[#This Row],[SAT 1600]])</f>
        <v>0.72399999999999998</v>
      </c>
      <c r="AI296" s="27">
        <f>_xlfn.XLOOKUP(10 * ROUND(NYC_SAT_Data[[#This Row],[Average Score (SAT Math)]] / 10, 0), 'SAT Section Percentiles'!$A:$A, 'SAT Section Percentiles'!$D:$D, 0)</f>
        <v>0.28999999999999998</v>
      </c>
      <c r="AJ296" s="28">
        <f>_xlfn.XLOOKUP(10 * ROUND(NYC_SAT_Data[[#This Row],[Average Score (SAT Reading)]] / 10, 0), 'SAT Section Percentiles'!$A:$A, 'SAT Section Percentiles'!$B:$B, 0)</f>
        <v>0.24</v>
      </c>
      <c r="AK296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296" s="1" t="b">
        <f>IF(RANK(NYC_SAT_Data[[#This Row],[SAT 1600]], AD:AD, 0) &lt;= 50, TRUE, FALSE)</f>
        <v>0</v>
      </c>
      <c r="AM296" s="7" t="b">
        <f>IF(NYC_SAT_Data[[#This Row],[National Sample LOOKUP Total]] &gt; 0.5, TRUE, FALSE)</f>
        <v>0</v>
      </c>
      <c r="AN2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7" spans="1:40" x14ac:dyDescent="0.25">
      <c r="A297" s="21" t="s">
        <v>1486</v>
      </c>
      <c r="B297" s="21" t="s">
        <v>1487</v>
      </c>
      <c r="C297" s="21" t="b">
        <f>IF(ISNUMBER(SEARCH("SCIENCE", UPPER(NYC_SAT_Data[[#This Row],[School Name]]))), TRUE(), FALSE())</f>
        <v>0</v>
      </c>
      <c r="D297" s="21" t="b">
        <f>IF(ISNUMBER(SEARCH("MATH", UPPER(NYC_SAT_Data[[#This Row],[School Name]]))), TRUE(), FALSE())</f>
        <v>0</v>
      </c>
      <c r="E297" s="21" t="b">
        <f>IF(ISNUMBER(SEARCH("ART", UPPER(NYC_SAT_Data[[#This Row],[School Name]]))), TRUE(), FALSE())</f>
        <v>0</v>
      </c>
      <c r="F297" s="21" t="b">
        <f>IF(ISNUMBER(SEARCH("ACADEMY", UPPER(NYC_SAT_Data[[#This Row],[School Name]]))), TRUE(), FALSE())</f>
        <v>0</v>
      </c>
      <c r="G297" s="21" t="s">
        <v>1249</v>
      </c>
      <c r="H297" s="21" t="s">
        <v>1444</v>
      </c>
      <c r="I297" s="21" t="s">
        <v>1445</v>
      </c>
      <c r="J297" s="21" t="s">
        <v>1446</v>
      </c>
      <c r="K297" s="21" t="s">
        <v>51</v>
      </c>
      <c r="L297" s="1">
        <v>11375</v>
      </c>
      <c r="M297" s="1">
        <v>40.710439999999998</v>
      </c>
      <c r="N297" s="1">
        <v>-73.850629999999995</v>
      </c>
      <c r="O297" s="21" t="s">
        <v>1488</v>
      </c>
      <c r="P297" s="22">
        <v>0.33333333333333331</v>
      </c>
      <c r="Q297" s="22">
        <v>0.61805555555555558</v>
      </c>
      <c r="R297" s="36">
        <f xml:space="preserve"> 24* (NYC_SAT_Data[[#This Row],[End Time]] - NYC_SAT_Data[[#This Row],[Start Time]])</f>
        <v>6.8333333333333339</v>
      </c>
      <c r="S29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97" s="33">
        <v>1035</v>
      </c>
      <c r="U297" s="31">
        <v>0.35699999999999998</v>
      </c>
      <c r="V297" s="31">
        <v>4.2000000000000003E-2</v>
      </c>
      <c r="W297" s="31">
        <v>0.46899999999999997</v>
      </c>
      <c r="X297" s="31">
        <v>0.11</v>
      </c>
      <c r="Y297" s="31">
        <f>1 - SUM(NYC_SAT_Data[[#This Row],[Percent White]:[Percent Asian]])</f>
        <v>2.2000000000000131E-2</v>
      </c>
      <c r="Z297" s="1">
        <v>460</v>
      </c>
      <c r="AA297" s="1">
        <v>448</v>
      </c>
      <c r="AB297" s="1">
        <v>449</v>
      </c>
      <c r="AC297" s="31">
        <v>0.76400000000000001</v>
      </c>
      <c r="AD297" s="23">
        <f>NYC_SAT_Data[[#This Row],[Average Score (SAT Math)]] + NYC_SAT_Data[[#This Row],[Average Score (SAT Reading)]]</f>
        <v>908</v>
      </c>
      <c r="AE297" s="24">
        <f>NYC_SAT_Data[[#This Row],[Average Score (SAT Math)]] + NYC_SAT_Data[[#This Row],[Average Score (SAT Reading)]] + NYC_SAT_Data[[#This Row],[Average Score (SAT Writing)]]</f>
        <v>1357</v>
      </c>
      <c r="AF297" s="25">
        <f>_xlfn.PERCENTRANK.INC(Z:Z, NYC_SAT_Data[[#This Row],[Average Score (SAT Math)]])</f>
        <v>0.754</v>
      </c>
      <c r="AG297" s="26">
        <f>_xlfn.PERCENTRANK.INC(AA:AA, NYC_SAT_Data[[#This Row],[Average Score (SAT Reading)]])</f>
        <v>0.77</v>
      </c>
      <c r="AH297" s="26">
        <f>_xlfn.PERCENTRANK.INC(AD:AD, NYC_SAT_Data[[#This Row],[SAT 1600]])</f>
        <v>0.76200000000000001</v>
      </c>
      <c r="AI297" s="27">
        <f>_xlfn.XLOOKUP(10 * ROUND(NYC_SAT_Data[[#This Row],[Average Score (SAT Math)]] / 10, 0), 'SAT Section Percentiles'!$A:$A, 'SAT Section Percentiles'!$D:$D, 0)</f>
        <v>0.32</v>
      </c>
      <c r="AJ297" s="28">
        <f>_xlfn.XLOOKUP(10 * ROUND(NYC_SAT_Data[[#This Row],[Average Score (SAT Reading)]] / 10, 0), 'SAT Section Percentiles'!$A:$A, 'SAT Section Percentiles'!$B:$B, 0)</f>
        <v>0.31</v>
      </c>
      <c r="AK297" s="29">
        <f>_xlfn.XLOOKUP(10 * ROUND((NYC_SAT_Data[[#This Row],[Average Score (SAT Math)]] + NYC_SAT_Data[[#This Row],[Average Score (SAT Reading)]]) / 10, 0), 'Total SAT Percentiles'!$A:$A, 'Total SAT Percentiles'!$B:$B, 0)</f>
        <v>0.31</v>
      </c>
      <c r="AL297" s="1" t="b">
        <f>IF(RANK(NYC_SAT_Data[[#This Row],[SAT 1600]], AD:AD, 0) &lt;= 50, TRUE, FALSE)</f>
        <v>0</v>
      </c>
      <c r="AM297" s="7" t="b">
        <f>IF(NYC_SAT_Data[[#This Row],[National Sample LOOKUP Total]] &gt; 0.5, TRUE, FALSE)</f>
        <v>0</v>
      </c>
      <c r="AN2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8" spans="1:40" x14ac:dyDescent="0.25">
      <c r="A298" s="21" t="s">
        <v>1507</v>
      </c>
      <c r="B298" s="21" t="s">
        <v>1508</v>
      </c>
      <c r="C298" s="21" t="b">
        <f>IF(ISNUMBER(SEARCH("SCIENCE", UPPER(NYC_SAT_Data[[#This Row],[School Name]]))), TRUE(), FALSE())</f>
        <v>0</v>
      </c>
      <c r="D298" s="21" t="b">
        <f>IF(ISNUMBER(SEARCH("MATH", UPPER(NYC_SAT_Data[[#This Row],[School Name]]))), TRUE(), FALSE())</f>
        <v>0</v>
      </c>
      <c r="E298" s="21" t="b">
        <f>IF(ISNUMBER(SEARCH("ART", UPPER(NYC_SAT_Data[[#This Row],[School Name]]))), TRUE(), FALSE())</f>
        <v>0</v>
      </c>
      <c r="F298" s="21" t="b">
        <f>IF(ISNUMBER(SEARCH("ACADEMY", UPPER(NYC_SAT_Data[[#This Row],[School Name]]))), TRUE(), FALSE())</f>
        <v>1</v>
      </c>
      <c r="G298" s="21" t="s">
        <v>1249</v>
      </c>
      <c r="H298" s="21" t="s">
        <v>1509</v>
      </c>
      <c r="I298" s="21" t="s">
        <v>1510</v>
      </c>
      <c r="J298" s="21" t="s">
        <v>1511</v>
      </c>
      <c r="K298" s="21" t="s">
        <v>51</v>
      </c>
      <c r="L298" s="1">
        <v>11413</v>
      </c>
      <c r="M298" s="1">
        <v>40.668230000000001</v>
      </c>
      <c r="N298" s="1">
        <v>-73.756839999999997</v>
      </c>
      <c r="O298" s="21" t="s">
        <v>1512</v>
      </c>
      <c r="P298" s="22">
        <v>0.34027777777777779</v>
      </c>
      <c r="Q298" s="22">
        <v>0.62291666666666667</v>
      </c>
      <c r="R298" s="36">
        <f xml:space="preserve"> 24* (NYC_SAT_Data[[#This Row],[End Time]] - NYC_SAT_Data[[#This Row],[Start Time]])</f>
        <v>6.7833333333333332</v>
      </c>
      <c r="S29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298" s="33">
        <v>492</v>
      </c>
      <c r="U298" s="31">
        <v>0.01</v>
      </c>
      <c r="V298" s="31">
        <v>0.80700000000000005</v>
      </c>
      <c r="W298" s="31">
        <v>9.0999999999999998E-2</v>
      </c>
      <c r="X298" s="31">
        <v>4.2999999999999997E-2</v>
      </c>
      <c r="Y298" s="31">
        <f>1 - SUM(NYC_SAT_Data[[#This Row],[Percent White]:[Percent Asian]])</f>
        <v>4.8999999999999932E-2</v>
      </c>
      <c r="Z298" s="1">
        <v>423</v>
      </c>
      <c r="AA298" s="1">
        <v>422</v>
      </c>
      <c r="AB298" s="1">
        <v>403</v>
      </c>
      <c r="AC298" s="31">
        <v>0.83699999999999997</v>
      </c>
      <c r="AD298" s="23">
        <f>NYC_SAT_Data[[#This Row],[Average Score (SAT Math)]] + NYC_SAT_Data[[#This Row],[Average Score (SAT Reading)]]</f>
        <v>845</v>
      </c>
      <c r="AE298" s="24">
        <f>NYC_SAT_Data[[#This Row],[Average Score (SAT Math)]] + NYC_SAT_Data[[#This Row],[Average Score (SAT Reading)]] + NYC_SAT_Data[[#This Row],[Average Score (SAT Writing)]]</f>
        <v>1248</v>
      </c>
      <c r="AF298" s="25">
        <f>_xlfn.PERCENTRANK.INC(Z:Z, NYC_SAT_Data[[#This Row],[Average Score (SAT Math)]])</f>
        <v>0.57999999999999996</v>
      </c>
      <c r="AG298" s="26">
        <f>_xlfn.PERCENTRANK.INC(AA:AA, NYC_SAT_Data[[#This Row],[Average Score (SAT Reading)]])</f>
        <v>0.58799999999999997</v>
      </c>
      <c r="AH298" s="26">
        <f>_xlfn.PERCENTRANK.INC(AD:AD, NYC_SAT_Data[[#This Row],[SAT 1600]])</f>
        <v>0.58499999999999996</v>
      </c>
      <c r="AI298" s="27">
        <f>_xlfn.XLOOKUP(10 * ROUND(NYC_SAT_Data[[#This Row],[Average Score (SAT Math)]] / 10, 0), 'SAT Section Percentiles'!$A:$A, 'SAT Section Percentiles'!$D:$D, 0)</f>
        <v>0.2</v>
      </c>
      <c r="AJ298" s="28">
        <f>_xlfn.XLOOKUP(10 * ROUND(NYC_SAT_Data[[#This Row],[Average Score (SAT Reading)]] / 10, 0), 'SAT Section Percentiles'!$A:$A, 'SAT Section Percentiles'!$B:$B, 0)</f>
        <v>0.22</v>
      </c>
      <c r="AK298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298" s="1" t="b">
        <f>IF(RANK(NYC_SAT_Data[[#This Row],[SAT 1600]], AD:AD, 0) &lt;= 50, TRUE, FALSE)</f>
        <v>0</v>
      </c>
      <c r="AM298" s="7" t="b">
        <f>IF(NYC_SAT_Data[[#This Row],[National Sample LOOKUP Total]] &gt; 0.5, TRUE, FALSE)</f>
        <v>0</v>
      </c>
      <c r="AN2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9" spans="1:40" x14ac:dyDescent="0.25">
      <c r="A299" s="21" t="s">
        <v>1319</v>
      </c>
      <c r="B299" s="21" t="s">
        <v>1320</v>
      </c>
      <c r="C299" s="21" t="b">
        <f>IF(ISNUMBER(SEARCH("SCIENCE", UPPER(NYC_SAT_Data[[#This Row],[School Name]]))), TRUE(), FALSE())</f>
        <v>0</v>
      </c>
      <c r="D299" s="21" t="b">
        <f>IF(ISNUMBER(SEARCH("MATH", UPPER(NYC_SAT_Data[[#This Row],[School Name]]))), TRUE(), FALSE())</f>
        <v>0</v>
      </c>
      <c r="E299" s="21" t="b">
        <f>IF(ISNUMBER(SEARCH("ART", UPPER(NYC_SAT_Data[[#This Row],[School Name]]))), TRUE(), FALSE())</f>
        <v>0</v>
      </c>
      <c r="F299" s="21" t="b">
        <f>IF(ISNUMBER(SEARCH("ACADEMY", UPPER(NYC_SAT_Data[[#This Row],[School Name]]))), TRUE(), FALSE())</f>
        <v>0</v>
      </c>
      <c r="G299" s="21" t="s">
        <v>1249</v>
      </c>
      <c r="H299" s="21" t="s">
        <v>1321</v>
      </c>
      <c r="I299" s="21" t="s">
        <v>1322</v>
      </c>
      <c r="J299" s="21" t="s">
        <v>1323</v>
      </c>
      <c r="K299" s="21" t="s">
        <v>51</v>
      </c>
      <c r="L299" s="1">
        <v>11366</v>
      </c>
      <c r="M299" s="1">
        <v>40.724519999999998</v>
      </c>
      <c r="N299" s="1">
        <v>-73.809430000000006</v>
      </c>
      <c r="O299" s="21" t="s">
        <v>1324</v>
      </c>
      <c r="P299" s="22">
        <v>0.35972222222222222</v>
      </c>
      <c r="Q299" s="22">
        <v>0.62291666666666667</v>
      </c>
      <c r="R299" s="36">
        <f xml:space="preserve"> 24* (NYC_SAT_Data[[#This Row],[End Time]] - NYC_SAT_Data[[#This Row],[Start Time]])</f>
        <v>6.3166666666666664</v>
      </c>
      <c r="S29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19min</v>
      </c>
      <c r="T299" s="33">
        <v>557</v>
      </c>
      <c r="U299" s="31">
        <v>0.192</v>
      </c>
      <c r="V299" s="31">
        <v>0.19500000000000001</v>
      </c>
      <c r="W299" s="31">
        <v>0.218</v>
      </c>
      <c r="X299" s="31">
        <v>0.36199999999999999</v>
      </c>
      <c r="Y299" s="31">
        <f>1 - SUM(NYC_SAT_Data[[#This Row],[Percent White]:[Percent Asian]])</f>
        <v>3.3000000000000029E-2</v>
      </c>
      <c r="Z299" s="1">
        <v>516</v>
      </c>
      <c r="AA299" s="1">
        <v>493</v>
      </c>
      <c r="AB299" s="1">
        <v>486</v>
      </c>
      <c r="AC299" s="31">
        <v>0.88200000000000001</v>
      </c>
      <c r="AD299" s="23">
        <f>NYC_SAT_Data[[#This Row],[Average Score (SAT Math)]] + NYC_SAT_Data[[#This Row],[Average Score (SAT Reading)]]</f>
        <v>1009</v>
      </c>
      <c r="AE299" s="24">
        <f>NYC_SAT_Data[[#This Row],[Average Score (SAT Math)]] + NYC_SAT_Data[[#This Row],[Average Score (SAT Reading)]] + NYC_SAT_Data[[#This Row],[Average Score (SAT Writing)]]</f>
        <v>1495</v>
      </c>
      <c r="AF299" s="25">
        <f>_xlfn.PERCENTRANK.INC(Z:Z, NYC_SAT_Data[[#This Row],[Average Score (SAT Math)]])</f>
        <v>0.89500000000000002</v>
      </c>
      <c r="AG299" s="26">
        <f>_xlfn.PERCENTRANK.INC(AA:AA, NYC_SAT_Data[[#This Row],[Average Score (SAT Reading)]])</f>
        <v>0.90100000000000002</v>
      </c>
      <c r="AH299" s="26">
        <f>_xlfn.PERCENTRANK.INC(AD:AD, NYC_SAT_Data[[#This Row],[SAT 1600]])</f>
        <v>0.90100000000000002</v>
      </c>
      <c r="AI299" s="27">
        <f>_xlfn.XLOOKUP(10 * ROUND(NYC_SAT_Data[[#This Row],[Average Score (SAT Math)]] / 10, 0), 'SAT Section Percentiles'!$A:$A, 'SAT Section Percentiles'!$D:$D, 0)</f>
        <v>0.56999999999999995</v>
      </c>
      <c r="AJ299" s="28">
        <f>_xlfn.XLOOKUP(10 * ROUND(NYC_SAT_Data[[#This Row],[Average Score (SAT Reading)]] / 10, 0), 'SAT Section Percentiles'!$A:$A, 'SAT Section Percentiles'!$B:$B, 0)</f>
        <v>0.44</v>
      </c>
      <c r="AK299" s="29">
        <f>_xlfn.XLOOKUP(10 * ROUND((NYC_SAT_Data[[#This Row],[Average Score (SAT Math)]] + NYC_SAT_Data[[#This Row],[Average Score (SAT Reading)]]) / 10, 0), 'Total SAT Percentiles'!$A:$A, 'Total SAT Percentiles'!$B:$B, 0)</f>
        <v>0.5</v>
      </c>
      <c r="AL299" s="1" t="b">
        <f>IF(RANK(NYC_SAT_Data[[#This Row],[SAT 1600]], AD:AD, 0) &lt;= 50, TRUE, FALSE)</f>
        <v>1</v>
      </c>
      <c r="AM299" s="7" t="b">
        <f>IF(NYC_SAT_Data[[#This Row],[National Sample LOOKUP Total]] &gt; 0.5, TRUE, FALSE)</f>
        <v>0</v>
      </c>
      <c r="AN2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0" spans="1:40" x14ac:dyDescent="0.25">
      <c r="A300" s="21" t="s">
        <v>1306</v>
      </c>
      <c r="B300" s="21" t="s">
        <v>1307</v>
      </c>
      <c r="C300" s="21" t="b">
        <f>IF(ISNUMBER(SEARCH("SCIENCE", UPPER(NYC_SAT_Data[[#This Row],[School Name]]))), TRUE(), FALSE())</f>
        <v>0</v>
      </c>
      <c r="D300" s="21" t="b">
        <f>IF(ISNUMBER(SEARCH("MATH", UPPER(NYC_SAT_Data[[#This Row],[School Name]]))), TRUE(), FALSE())</f>
        <v>0</v>
      </c>
      <c r="E300" s="21" t="b">
        <f>IF(ISNUMBER(SEARCH("ART", UPPER(NYC_SAT_Data[[#This Row],[School Name]]))), TRUE(), FALSE())</f>
        <v>0</v>
      </c>
      <c r="F300" s="21" t="b">
        <f>IF(ISNUMBER(SEARCH("ACADEMY", UPPER(NYC_SAT_Data[[#This Row],[School Name]]))), TRUE(), FALSE())</f>
        <v>0</v>
      </c>
      <c r="G300" s="21" t="s">
        <v>1249</v>
      </c>
      <c r="H300" s="21" t="s">
        <v>1308</v>
      </c>
      <c r="I300" s="21" t="s">
        <v>1309</v>
      </c>
      <c r="J300" s="21" t="s">
        <v>1257</v>
      </c>
      <c r="K300" s="21" t="s">
        <v>51</v>
      </c>
      <c r="L300" s="1">
        <v>11101</v>
      </c>
      <c r="M300" s="1">
        <v>40.742190000000001</v>
      </c>
      <c r="N300" s="1">
        <v>-73.928240000000002</v>
      </c>
      <c r="O300" s="21" t="s">
        <v>1310</v>
      </c>
      <c r="P300" s="22">
        <v>0.33333333333333331</v>
      </c>
      <c r="Q300" s="22">
        <v>0.6875</v>
      </c>
      <c r="R300" s="36">
        <f xml:space="preserve"> 24* (NYC_SAT_Data[[#This Row],[End Time]] - NYC_SAT_Data[[#This Row],[Start Time]])</f>
        <v>8.5</v>
      </c>
      <c r="S30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300" s="33">
        <v>1553</v>
      </c>
      <c r="U300" s="31">
        <v>7.2999999999999995E-2</v>
      </c>
      <c r="V300" s="31">
        <v>5.8000000000000003E-2</v>
      </c>
      <c r="W300" s="31">
        <v>0.746</v>
      </c>
      <c r="X300" s="31">
        <v>0.121</v>
      </c>
      <c r="Y300" s="31">
        <f>1 - SUM(NYC_SAT_Data[[#This Row],[Percent White]:[Percent Asian]])</f>
        <v>2.0000000000000018E-3</v>
      </c>
      <c r="Z300" s="1">
        <v>467</v>
      </c>
      <c r="AA300" s="1">
        <v>436</v>
      </c>
      <c r="AB300" s="1">
        <v>432</v>
      </c>
      <c r="AC300" s="31">
        <v>0.53400000000000003</v>
      </c>
      <c r="AD300" s="23">
        <f>NYC_SAT_Data[[#This Row],[Average Score (SAT Math)]] + NYC_SAT_Data[[#This Row],[Average Score (SAT Reading)]]</f>
        <v>903</v>
      </c>
      <c r="AE300" s="24">
        <f>NYC_SAT_Data[[#This Row],[Average Score (SAT Math)]] + NYC_SAT_Data[[#This Row],[Average Score (SAT Reading)]] + NYC_SAT_Data[[#This Row],[Average Score (SAT Writing)]]</f>
        <v>1335</v>
      </c>
      <c r="AF300" s="25">
        <f>_xlfn.PERCENTRANK.INC(Z:Z, NYC_SAT_Data[[#This Row],[Average Score (SAT Math)]])</f>
        <v>0.77200000000000002</v>
      </c>
      <c r="AG300" s="26">
        <f>_xlfn.PERCENTRANK.INC(AA:AA, NYC_SAT_Data[[#This Row],[Average Score (SAT Reading)]])</f>
        <v>0.71299999999999997</v>
      </c>
      <c r="AH300" s="26">
        <f>_xlfn.PERCENTRANK.INC(AD:AD, NYC_SAT_Data[[#This Row],[SAT 1600]])</f>
        <v>0.75600000000000001</v>
      </c>
      <c r="AI300" s="27">
        <f>_xlfn.XLOOKUP(10 * ROUND(NYC_SAT_Data[[#This Row],[Average Score (SAT Math)]] / 10, 0), 'SAT Section Percentiles'!$A:$A, 'SAT Section Percentiles'!$D:$D, 0)</f>
        <v>0.36</v>
      </c>
      <c r="AJ300" s="28">
        <f>_xlfn.XLOOKUP(10 * ROUND(NYC_SAT_Data[[#This Row],[Average Score (SAT Reading)]] / 10, 0), 'SAT Section Percentiles'!$A:$A, 'SAT Section Percentiles'!$B:$B, 0)</f>
        <v>0.28000000000000003</v>
      </c>
      <c r="AK300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300" s="1" t="b">
        <f>IF(RANK(NYC_SAT_Data[[#This Row],[SAT 1600]], AD:AD, 0) &lt;= 50, TRUE, FALSE)</f>
        <v>0</v>
      </c>
      <c r="AM300" s="7" t="b">
        <f>IF(NYC_SAT_Data[[#This Row],[National Sample LOOKUP Total]] &gt; 0.5, TRUE, FALSE)</f>
        <v>0</v>
      </c>
      <c r="AN3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1" spans="1:40" x14ac:dyDescent="0.25">
      <c r="A301" s="21" t="s">
        <v>1174</v>
      </c>
      <c r="B301" s="21" t="s">
        <v>1175</v>
      </c>
      <c r="C301" s="21" t="b">
        <f>IF(ISNUMBER(SEARCH("SCIENCE", UPPER(NYC_SAT_Data[[#This Row],[School Name]]))), TRUE(), FALSE())</f>
        <v>0</v>
      </c>
      <c r="D301" s="21" t="b">
        <f>IF(ISNUMBER(SEARCH("MATH", UPPER(NYC_SAT_Data[[#This Row],[School Name]]))), TRUE(), FALSE())</f>
        <v>0</v>
      </c>
      <c r="E301" s="21" t="b">
        <f>IF(ISNUMBER(SEARCH("ART", UPPER(NYC_SAT_Data[[#This Row],[School Name]]))), TRUE(), FALSE())</f>
        <v>0</v>
      </c>
      <c r="F301" s="21" t="b">
        <f>IF(ISNUMBER(SEARCH("ACADEMY", UPPER(NYC_SAT_Data[[#This Row],[School Name]]))), TRUE(), FALSE())</f>
        <v>0</v>
      </c>
      <c r="G301" s="21" t="s">
        <v>822</v>
      </c>
      <c r="H301" s="21" t="s">
        <v>1176</v>
      </c>
      <c r="I301" s="21" t="s">
        <v>1177</v>
      </c>
      <c r="J301" s="21" t="s">
        <v>822</v>
      </c>
      <c r="K301" s="21" t="s">
        <v>51</v>
      </c>
      <c r="L301" s="1">
        <v>11224</v>
      </c>
      <c r="M301" s="1">
        <v>40.582120000000003</v>
      </c>
      <c r="N301" s="1">
        <v>-73.972890000000007</v>
      </c>
      <c r="O301" s="21" t="s">
        <v>1178</v>
      </c>
      <c r="P301" s="22">
        <v>0.33333333333333331</v>
      </c>
      <c r="Q301" s="22">
        <v>0.63541666666666663</v>
      </c>
      <c r="R301" s="36">
        <f xml:space="preserve"> 24* (NYC_SAT_Data[[#This Row],[End Time]] - NYC_SAT_Data[[#This Row],[Start Time]])</f>
        <v>7.25</v>
      </c>
      <c r="S30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01" s="33">
        <v>560</v>
      </c>
      <c r="U301" s="31">
        <v>0.436</v>
      </c>
      <c r="V301" s="31">
        <v>0.22500000000000001</v>
      </c>
      <c r="W301" s="31">
        <v>0.223</v>
      </c>
      <c r="X301" s="31">
        <v>0.10199999999999999</v>
      </c>
      <c r="Y301" s="31">
        <f>1 - SUM(NYC_SAT_Data[[#This Row],[Percent White]:[Percent Asian]])</f>
        <v>1.4000000000000012E-2</v>
      </c>
      <c r="Z301" s="1">
        <v>436</v>
      </c>
      <c r="AA301" s="1">
        <v>430</v>
      </c>
      <c r="AB301" s="1">
        <v>421</v>
      </c>
      <c r="AC301" s="31">
        <v>0.68400000000000005</v>
      </c>
      <c r="AD301" s="23">
        <f>NYC_SAT_Data[[#This Row],[Average Score (SAT Math)]] + NYC_SAT_Data[[#This Row],[Average Score (SAT Reading)]]</f>
        <v>866</v>
      </c>
      <c r="AE301" s="24">
        <f>NYC_SAT_Data[[#This Row],[Average Score (SAT Math)]] + NYC_SAT_Data[[#This Row],[Average Score (SAT Reading)]] + NYC_SAT_Data[[#This Row],[Average Score (SAT Writing)]]</f>
        <v>1287</v>
      </c>
      <c r="AF301" s="25">
        <f>_xlfn.PERCENTRANK.INC(Z:Z, NYC_SAT_Data[[#This Row],[Average Score (SAT Math)]])</f>
        <v>0.65500000000000003</v>
      </c>
      <c r="AG301" s="26">
        <f>_xlfn.PERCENTRANK.INC(AA:AA, NYC_SAT_Data[[#This Row],[Average Score (SAT Reading)]])</f>
        <v>0.66500000000000004</v>
      </c>
      <c r="AH301" s="26">
        <f>_xlfn.PERCENTRANK.INC(AD:AD, NYC_SAT_Data[[#This Row],[SAT 1600]])</f>
        <v>0.66800000000000004</v>
      </c>
      <c r="AI301" s="27">
        <f>_xlfn.XLOOKUP(10 * ROUND(NYC_SAT_Data[[#This Row],[Average Score (SAT Math)]] / 10, 0), 'SAT Section Percentiles'!$A:$A, 'SAT Section Percentiles'!$D:$D, 0)</f>
        <v>0.25</v>
      </c>
      <c r="AJ301" s="28">
        <f>_xlfn.XLOOKUP(10 * ROUND(NYC_SAT_Data[[#This Row],[Average Score (SAT Reading)]] / 10, 0), 'SAT Section Percentiles'!$A:$A, 'SAT Section Percentiles'!$B:$B, 0)</f>
        <v>0.24</v>
      </c>
      <c r="AK301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301" s="1" t="b">
        <f>IF(RANK(NYC_SAT_Data[[#This Row],[SAT 1600]], AD:AD, 0) &lt;= 50, TRUE, FALSE)</f>
        <v>0</v>
      </c>
      <c r="AM301" s="7" t="b">
        <f>IF(NYC_SAT_Data[[#This Row],[National Sample LOOKUP Total]] &gt; 0.5, TRUE, FALSE)</f>
        <v>0</v>
      </c>
      <c r="AN3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2" spans="1:40" x14ac:dyDescent="0.25">
      <c r="A302" s="21" t="s">
        <v>1625</v>
      </c>
      <c r="B302" s="21" t="s">
        <v>1626</v>
      </c>
      <c r="C302" s="21" t="b">
        <f>IF(ISNUMBER(SEARCH("SCIENCE", UPPER(NYC_SAT_Data[[#This Row],[School Name]]))), TRUE(), FALSE())</f>
        <v>0</v>
      </c>
      <c r="D302" s="21" t="b">
        <f>IF(ISNUMBER(SEARCH("MATH", UPPER(NYC_SAT_Data[[#This Row],[School Name]]))), TRUE(), FALSE())</f>
        <v>0</v>
      </c>
      <c r="E302" s="21" t="b">
        <f>IF(ISNUMBER(SEARCH("ART", UPPER(NYC_SAT_Data[[#This Row],[School Name]]))), TRUE(), FALSE())</f>
        <v>0</v>
      </c>
      <c r="F302" s="21" t="b">
        <f>IF(ISNUMBER(SEARCH("ACADEMY", UPPER(NYC_SAT_Data[[#This Row],[School Name]]))), TRUE(), FALSE())</f>
        <v>0</v>
      </c>
      <c r="G302" s="21" t="s">
        <v>1588</v>
      </c>
      <c r="H302" s="21" t="s">
        <v>1627</v>
      </c>
      <c r="I302" s="21" t="s">
        <v>1628</v>
      </c>
      <c r="J302" s="21" t="s">
        <v>1588</v>
      </c>
      <c r="K302" s="21" t="s">
        <v>51</v>
      </c>
      <c r="L302" s="1">
        <v>10301</v>
      </c>
      <c r="M302" s="1">
        <v>40.642740000000003</v>
      </c>
      <c r="N302" s="1">
        <v>-74.078710000000001</v>
      </c>
      <c r="O302" s="21" t="s">
        <v>1629</v>
      </c>
      <c r="P302" s="22">
        <v>0.33333333333333331</v>
      </c>
      <c r="Q302" s="22">
        <v>0.625</v>
      </c>
      <c r="R302" s="36">
        <f xml:space="preserve"> 24* (NYC_SAT_Data[[#This Row],[End Time]] - NYC_SAT_Data[[#This Row],[Start Time]])</f>
        <v>7</v>
      </c>
      <c r="S30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2" s="33">
        <v>624</v>
      </c>
      <c r="U302" s="31">
        <v>0.19700000000000001</v>
      </c>
      <c r="V302" s="31">
        <v>0.308</v>
      </c>
      <c r="W302" s="31">
        <v>0.42499999999999999</v>
      </c>
      <c r="X302" s="31">
        <v>4.8000000000000001E-2</v>
      </c>
      <c r="Y302" s="31">
        <f>1 - SUM(NYC_SAT_Data[[#This Row],[Percent White]:[Percent Asian]])</f>
        <v>2.200000000000002E-2</v>
      </c>
      <c r="Z302" s="1">
        <v>420</v>
      </c>
      <c r="AA302" s="1">
        <v>429</v>
      </c>
      <c r="AB302" s="1">
        <v>409</v>
      </c>
      <c r="AC302" s="31">
        <v>0.38</v>
      </c>
      <c r="AD302" s="23">
        <f>NYC_SAT_Data[[#This Row],[Average Score (SAT Math)]] + NYC_SAT_Data[[#This Row],[Average Score (SAT Reading)]]</f>
        <v>849</v>
      </c>
      <c r="AE302" s="24">
        <f>NYC_SAT_Data[[#This Row],[Average Score (SAT Math)]] + NYC_SAT_Data[[#This Row],[Average Score (SAT Reading)]] + NYC_SAT_Data[[#This Row],[Average Score (SAT Writing)]]</f>
        <v>1258</v>
      </c>
      <c r="AF302" s="25">
        <f>_xlfn.PERCENTRANK.INC(Z:Z, NYC_SAT_Data[[#This Row],[Average Score (SAT Math)]])</f>
        <v>0.55800000000000005</v>
      </c>
      <c r="AG302" s="26">
        <f>_xlfn.PERCENTRANK.INC(AA:AA, NYC_SAT_Data[[#This Row],[Average Score (SAT Reading)]])</f>
        <v>0.66300000000000003</v>
      </c>
      <c r="AH302" s="26">
        <f>_xlfn.PERCENTRANK.INC(AD:AD, NYC_SAT_Data[[#This Row],[SAT 1600]])</f>
        <v>0.60099999999999998</v>
      </c>
      <c r="AI302" s="27">
        <f>_xlfn.XLOOKUP(10 * ROUND(NYC_SAT_Data[[#This Row],[Average Score (SAT Math)]] / 10, 0), 'SAT Section Percentiles'!$A:$A, 'SAT Section Percentiles'!$D:$D, 0)</f>
        <v>0.2</v>
      </c>
      <c r="AJ302" s="28">
        <f>_xlfn.XLOOKUP(10 * ROUND(NYC_SAT_Data[[#This Row],[Average Score (SAT Reading)]] / 10, 0), 'SAT Section Percentiles'!$A:$A, 'SAT Section Percentiles'!$B:$B, 0)</f>
        <v>0.24</v>
      </c>
      <c r="AK302" s="29">
        <f>_xlfn.XLOOKUP(10 * ROUND((NYC_SAT_Data[[#This Row],[Average Score (SAT Math)]] + NYC_SAT_Data[[#This Row],[Average Score (SAT Reading)]]) / 10, 0), 'Total SAT Percentiles'!$A:$A, 'Total SAT Percentiles'!$B:$B, 0)</f>
        <v>0.21</v>
      </c>
      <c r="AL302" s="1" t="b">
        <f>IF(RANK(NYC_SAT_Data[[#This Row],[SAT 1600]], AD:AD, 0) &lt;= 50, TRUE, FALSE)</f>
        <v>0</v>
      </c>
      <c r="AM302" s="7" t="b">
        <f>IF(NYC_SAT_Data[[#This Row],[National Sample LOOKUP Total]] &gt; 0.5, TRUE, FALSE)</f>
        <v>0</v>
      </c>
      <c r="AN3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3" spans="1:40" x14ac:dyDescent="0.25">
      <c r="A303" s="21" t="s">
        <v>492</v>
      </c>
      <c r="B303" s="21" t="s">
        <v>493</v>
      </c>
      <c r="C303" s="21" t="b">
        <f>IF(ISNUMBER(SEARCH("SCIENCE", UPPER(NYC_SAT_Data[[#This Row],[School Name]]))), TRUE(), FALSE())</f>
        <v>0</v>
      </c>
      <c r="D303" s="21" t="b">
        <f>IF(ISNUMBER(SEARCH("MATH", UPPER(NYC_SAT_Data[[#This Row],[School Name]]))), TRUE(), FALSE())</f>
        <v>0</v>
      </c>
      <c r="E303" s="21" t="b">
        <f>IF(ISNUMBER(SEARCH("ART", UPPER(NYC_SAT_Data[[#This Row],[School Name]]))), TRUE(), FALSE())</f>
        <v>0</v>
      </c>
      <c r="F303" s="21" t="b">
        <f>IF(ISNUMBER(SEARCH("ACADEMY", UPPER(NYC_SAT_Data[[#This Row],[School Name]]))), TRUE(), FALSE())</f>
        <v>0</v>
      </c>
      <c r="G303" s="21" t="s">
        <v>431</v>
      </c>
      <c r="H303" s="21" t="s">
        <v>494</v>
      </c>
      <c r="I303" s="21" t="s">
        <v>495</v>
      </c>
      <c r="J303" s="21" t="s">
        <v>431</v>
      </c>
      <c r="K303" s="21" t="s">
        <v>51</v>
      </c>
      <c r="L303" s="1">
        <v>10461</v>
      </c>
      <c r="M303" s="1">
        <v>40.840510000000002</v>
      </c>
      <c r="N303" s="1">
        <v>-73.838120000000004</v>
      </c>
      <c r="O303" s="21" t="s">
        <v>496</v>
      </c>
      <c r="P303" s="22">
        <v>0.34375</v>
      </c>
      <c r="Q303" s="22">
        <v>0.625</v>
      </c>
      <c r="R303" s="36">
        <f xml:space="preserve"> 24* (NYC_SAT_Data[[#This Row],[End Time]] - NYC_SAT_Data[[#This Row],[Start Time]])</f>
        <v>6.75</v>
      </c>
      <c r="S30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03" s="33">
        <v>444</v>
      </c>
      <c r="U303" s="31">
        <v>7.1999999999999995E-2</v>
      </c>
      <c r="V303" s="31">
        <v>0.27900000000000003</v>
      </c>
      <c r="W303" s="31">
        <v>0.61</v>
      </c>
      <c r="X303" s="31">
        <v>3.2000000000000001E-2</v>
      </c>
      <c r="Y303" s="31">
        <f>1 - SUM(NYC_SAT_Data[[#This Row],[Percent White]:[Percent Asian]])</f>
        <v>6.9999999999998952E-3</v>
      </c>
      <c r="Z303" s="1">
        <v>390</v>
      </c>
      <c r="AA303" s="1">
        <v>411</v>
      </c>
      <c r="AB303" s="1">
        <v>393</v>
      </c>
      <c r="AC303" s="31">
        <v>0.52300000000000002</v>
      </c>
      <c r="AD303" s="23">
        <f>NYC_SAT_Data[[#This Row],[Average Score (SAT Math)]] + NYC_SAT_Data[[#This Row],[Average Score (SAT Reading)]]</f>
        <v>801</v>
      </c>
      <c r="AE303" s="24">
        <f>NYC_SAT_Data[[#This Row],[Average Score (SAT Math)]] + NYC_SAT_Data[[#This Row],[Average Score (SAT Reading)]] + NYC_SAT_Data[[#This Row],[Average Score (SAT Writing)]]</f>
        <v>1194</v>
      </c>
      <c r="AF303" s="25">
        <f>_xlfn.PERCENTRANK.INC(Z:Z, NYC_SAT_Data[[#This Row],[Average Score (SAT Math)]])</f>
        <v>0.28299999999999997</v>
      </c>
      <c r="AG303" s="26">
        <f>_xlfn.PERCENTRANK.INC(AA:AA, NYC_SAT_Data[[#This Row],[Average Score (SAT Reading)]])</f>
        <v>0.48099999999999998</v>
      </c>
      <c r="AH303" s="26">
        <f>_xlfn.PERCENTRANK.INC(AD:AD, NYC_SAT_Data[[#This Row],[SAT 1600]])</f>
        <v>0.40600000000000003</v>
      </c>
      <c r="AI303" s="27">
        <f>_xlfn.XLOOKUP(10 * ROUND(NYC_SAT_Data[[#This Row],[Average Score (SAT Math)]] / 10, 0), 'SAT Section Percentiles'!$A:$A, 'SAT Section Percentiles'!$D:$D, 0)</f>
        <v>0.13</v>
      </c>
      <c r="AJ303" s="28">
        <f>_xlfn.XLOOKUP(10 * ROUND(NYC_SAT_Data[[#This Row],[Average Score (SAT Reading)]] / 10, 0), 'SAT Section Percentiles'!$A:$A, 'SAT Section Percentiles'!$B:$B, 0)</f>
        <v>0.19</v>
      </c>
      <c r="AK303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03" s="1" t="b">
        <f>IF(RANK(NYC_SAT_Data[[#This Row],[SAT 1600]], AD:AD, 0) &lt;= 50, TRUE, FALSE)</f>
        <v>0</v>
      </c>
      <c r="AM303" s="7" t="b">
        <f>IF(NYC_SAT_Data[[#This Row],[National Sample LOOKUP Total]] &gt; 0.5, TRUE, FALSE)</f>
        <v>0</v>
      </c>
      <c r="AN3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4" spans="1:40" x14ac:dyDescent="0.25">
      <c r="A304" s="21" t="s">
        <v>243</v>
      </c>
      <c r="B304" s="21" t="s">
        <v>244</v>
      </c>
      <c r="C304" s="21" t="b">
        <f>IF(ISNUMBER(SEARCH("SCIENCE", UPPER(NYC_SAT_Data[[#This Row],[School Name]]))), TRUE(), FALSE())</f>
        <v>0</v>
      </c>
      <c r="D304" s="21" t="b">
        <f>IF(ISNUMBER(SEARCH("MATH", UPPER(NYC_SAT_Data[[#This Row],[School Name]]))), TRUE(), FALSE())</f>
        <v>0</v>
      </c>
      <c r="E304" s="21" t="b">
        <f>IF(ISNUMBER(SEARCH("ART", UPPER(NYC_SAT_Data[[#This Row],[School Name]]))), TRUE(), FALSE())</f>
        <v>1</v>
      </c>
      <c r="F304" s="21" t="b">
        <f>IF(ISNUMBER(SEARCH("ACADEMY", UPPER(NYC_SAT_Data[[#This Row],[School Name]]))), TRUE(), FALSE())</f>
        <v>0</v>
      </c>
      <c r="G304" s="21" t="s">
        <v>48</v>
      </c>
      <c r="H304" s="21" t="s">
        <v>245</v>
      </c>
      <c r="I304" s="21" t="s">
        <v>246</v>
      </c>
      <c r="J304" s="21" t="s">
        <v>48</v>
      </c>
      <c r="K304" s="21" t="s">
        <v>51</v>
      </c>
      <c r="L304" s="1">
        <v>10036</v>
      </c>
      <c r="M304" s="1">
        <v>40.755940000000002</v>
      </c>
      <c r="N304" s="1">
        <v>-73.984570000000005</v>
      </c>
      <c r="O304" s="21" t="s">
        <v>247</v>
      </c>
      <c r="P304" s="22">
        <v>0.34375</v>
      </c>
      <c r="Q304" s="22">
        <v>0.64583333333333337</v>
      </c>
      <c r="R304" s="36">
        <f xml:space="preserve"> 24* (NYC_SAT_Data[[#This Row],[End Time]] - NYC_SAT_Data[[#This Row],[Start Time]])</f>
        <v>7.2500000000000009</v>
      </c>
      <c r="S30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04" s="33">
        <v>246</v>
      </c>
      <c r="U304" s="31">
        <v>8.5000000000000006E-2</v>
      </c>
      <c r="V304" s="31">
        <v>0.374</v>
      </c>
      <c r="W304" s="31">
        <v>0.504</v>
      </c>
      <c r="X304" s="31">
        <v>1.6E-2</v>
      </c>
      <c r="Y304" s="31">
        <f>1 - SUM(NYC_SAT_Data[[#This Row],[Percent White]:[Percent Asian]])</f>
        <v>2.0999999999999908E-2</v>
      </c>
      <c r="Z304" s="1">
        <v>425</v>
      </c>
      <c r="AA304" s="1">
        <v>451</v>
      </c>
      <c r="AB304" s="1">
        <v>458</v>
      </c>
      <c r="AC304" s="31">
        <v>0.89500000000000002</v>
      </c>
      <c r="AD304" s="23">
        <f>NYC_SAT_Data[[#This Row],[Average Score (SAT Math)]] + NYC_SAT_Data[[#This Row],[Average Score (SAT Reading)]]</f>
        <v>876</v>
      </c>
      <c r="AE304" s="24">
        <f>NYC_SAT_Data[[#This Row],[Average Score (SAT Math)]] + NYC_SAT_Data[[#This Row],[Average Score (SAT Reading)]] + NYC_SAT_Data[[#This Row],[Average Score (SAT Writing)]]</f>
        <v>1334</v>
      </c>
      <c r="AF304" s="25">
        <f>_xlfn.PERCENTRANK.INC(Z:Z, NYC_SAT_Data[[#This Row],[Average Score (SAT Math)]])</f>
        <v>0.59</v>
      </c>
      <c r="AG304" s="26">
        <f>_xlfn.PERCENTRANK.INC(AA:AA, NYC_SAT_Data[[#This Row],[Average Score (SAT Reading)]])</f>
        <v>0.77800000000000002</v>
      </c>
      <c r="AH304" s="26">
        <f>_xlfn.PERCENTRANK.INC(AD:AD, NYC_SAT_Data[[#This Row],[SAT 1600]])</f>
        <v>0.69499999999999995</v>
      </c>
      <c r="AI304" s="27">
        <f>_xlfn.XLOOKUP(10 * ROUND(NYC_SAT_Data[[#This Row],[Average Score (SAT Math)]] / 10, 0), 'SAT Section Percentiles'!$A:$A, 'SAT Section Percentiles'!$D:$D, 0)</f>
        <v>0.23</v>
      </c>
      <c r="AJ304" s="28">
        <f>_xlfn.XLOOKUP(10 * ROUND(NYC_SAT_Data[[#This Row],[Average Score (SAT Reading)]] / 10, 0), 'SAT Section Percentiles'!$A:$A, 'SAT Section Percentiles'!$B:$B, 0)</f>
        <v>0.31</v>
      </c>
      <c r="AK304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304" s="1" t="b">
        <f>IF(RANK(NYC_SAT_Data[[#This Row],[SAT 1600]], AD:AD, 0) &lt;= 50, TRUE, FALSE)</f>
        <v>0</v>
      </c>
      <c r="AM304" s="7" t="b">
        <f>IF(NYC_SAT_Data[[#This Row],[National Sample LOOKUP Total]] &gt; 0.5, TRUE, FALSE)</f>
        <v>0</v>
      </c>
      <c r="AN3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5" spans="1:40" x14ac:dyDescent="0.25">
      <c r="A305" s="21" t="s">
        <v>262</v>
      </c>
      <c r="B305" s="21" t="s">
        <v>263</v>
      </c>
      <c r="C305" s="21" t="b">
        <f>IF(ISNUMBER(SEARCH("SCIENCE", UPPER(NYC_SAT_Data[[#This Row],[School Name]]))), TRUE(), FALSE())</f>
        <v>0</v>
      </c>
      <c r="D305" s="21" t="b">
        <f>IF(ISNUMBER(SEARCH("MATH", UPPER(NYC_SAT_Data[[#This Row],[School Name]]))), TRUE(), FALSE())</f>
        <v>0</v>
      </c>
      <c r="E305" s="21" t="b">
        <f>IF(ISNUMBER(SEARCH("ART", UPPER(NYC_SAT_Data[[#This Row],[School Name]]))), TRUE(), FALSE())</f>
        <v>0</v>
      </c>
      <c r="F305" s="21" t="b">
        <f>IF(ISNUMBER(SEARCH("ACADEMY", UPPER(NYC_SAT_Data[[#This Row],[School Name]]))), TRUE(), FALSE())</f>
        <v>0</v>
      </c>
      <c r="G305" s="21" t="s">
        <v>48</v>
      </c>
      <c r="H305" s="21" t="s">
        <v>114</v>
      </c>
      <c r="I305" s="21" t="s">
        <v>115</v>
      </c>
      <c r="J305" s="21" t="s">
        <v>48</v>
      </c>
      <c r="K305" s="21" t="s">
        <v>51</v>
      </c>
      <c r="L305" s="1">
        <v>10004</v>
      </c>
      <c r="M305" s="1">
        <v>40.70523</v>
      </c>
      <c r="N305" s="1">
        <v>-74.013319999999993</v>
      </c>
      <c r="O305" s="21" t="s">
        <v>264</v>
      </c>
      <c r="P305" s="22">
        <v>0.35416666666666669</v>
      </c>
      <c r="Q305" s="22">
        <v>0.63888888888888884</v>
      </c>
      <c r="R305" s="36">
        <f xml:space="preserve"> 24* (NYC_SAT_Data[[#This Row],[End Time]] - NYC_SAT_Data[[#This Row],[Start Time]])</f>
        <v>6.8333333333333321</v>
      </c>
      <c r="S30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05" s="33">
        <v>566</v>
      </c>
      <c r="U305" s="31">
        <v>2.7E-2</v>
      </c>
      <c r="V305" s="31">
        <v>0.311</v>
      </c>
      <c r="W305" s="31">
        <v>0.58799999999999997</v>
      </c>
      <c r="X305" s="31">
        <v>6.2E-2</v>
      </c>
      <c r="Y305" s="31">
        <f>1 - SUM(NYC_SAT_Data[[#This Row],[Percent White]:[Percent Asian]])</f>
        <v>1.2000000000000011E-2</v>
      </c>
      <c r="Z305" s="1">
        <v>411</v>
      </c>
      <c r="AA305" s="1">
        <v>415</v>
      </c>
      <c r="AB305" s="1">
        <v>409</v>
      </c>
      <c r="AC305" s="31">
        <v>0.6</v>
      </c>
      <c r="AD305" s="23">
        <f>NYC_SAT_Data[[#This Row],[Average Score (SAT Math)]] + NYC_SAT_Data[[#This Row],[Average Score (SAT Reading)]]</f>
        <v>826</v>
      </c>
      <c r="AE305" s="24">
        <f>NYC_SAT_Data[[#This Row],[Average Score (SAT Math)]] + NYC_SAT_Data[[#This Row],[Average Score (SAT Reading)]] + NYC_SAT_Data[[#This Row],[Average Score (SAT Writing)]]</f>
        <v>1235</v>
      </c>
      <c r="AF305" s="25">
        <f>_xlfn.PERCENTRANK.INC(Z:Z, NYC_SAT_Data[[#This Row],[Average Score (SAT Math)]])</f>
        <v>0.48899999999999999</v>
      </c>
      <c r="AG305" s="26">
        <f>_xlfn.PERCENTRANK.INC(AA:AA, NYC_SAT_Data[[#This Row],[Average Score (SAT Reading)]])</f>
        <v>0.51800000000000002</v>
      </c>
      <c r="AH305" s="26">
        <f>_xlfn.PERCENTRANK.INC(AD:AD, NYC_SAT_Data[[#This Row],[SAT 1600]])</f>
        <v>0.50800000000000001</v>
      </c>
      <c r="AI305" s="27">
        <f>_xlfn.XLOOKUP(10 * ROUND(NYC_SAT_Data[[#This Row],[Average Score (SAT Math)]] / 10, 0), 'SAT Section Percentiles'!$A:$A, 'SAT Section Percentiles'!$D:$D, 0)</f>
        <v>0.17</v>
      </c>
      <c r="AJ305" s="28">
        <f>_xlfn.XLOOKUP(10 * ROUND(NYC_SAT_Data[[#This Row],[Average Score (SAT Reading)]] / 10, 0), 'SAT Section Percentiles'!$A:$A, 'SAT Section Percentiles'!$B:$B, 0)</f>
        <v>0.22</v>
      </c>
      <c r="AK305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305" s="1" t="b">
        <f>IF(RANK(NYC_SAT_Data[[#This Row],[SAT 1600]], AD:AD, 0) &lt;= 50, TRUE, FALSE)</f>
        <v>0</v>
      </c>
      <c r="AM305" s="7" t="b">
        <f>IF(NYC_SAT_Data[[#This Row],[National Sample LOOKUP Total]] &gt; 0.5, TRUE, FALSE)</f>
        <v>0</v>
      </c>
      <c r="AN3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6" spans="1:40" x14ac:dyDescent="0.25">
      <c r="A306" s="21" t="s">
        <v>1428</v>
      </c>
      <c r="B306" s="21" t="s">
        <v>1429</v>
      </c>
      <c r="C306" s="21" t="b">
        <f>IF(ISNUMBER(SEARCH("SCIENCE", UPPER(NYC_SAT_Data[[#This Row],[School Name]]))), TRUE(), FALSE())</f>
        <v>0</v>
      </c>
      <c r="D306" s="21" t="b">
        <f>IF(ISNUMBER(SEARCH("MATH", UPPER(NYC_SAT_Data[[#This Row],[School Name]]))), TRUE(), FALSE())</f>
        <v>0</v>
      </c>
      <c r="E306" s="21" t="b">
        <f>IF(ISNUMBER(SEARCH("ART", UPPER(NYC_SAT_Data[[#This Row],[School Name]]))), TRUE(), FALSE())</f>
        <v>0</v>
      </c>
      <c r="F306" s="21" t="b">
        <f>IF(ISNUMBER(SEARCH("ACADEMY", UPPER(NYC_SAT_Data[[#This Row],[School Name]]))), TRUE(), FALSE())</f>
        <v>0</v>
      </c>
      <c r="G306" s="21" t="s">
        <v>1249</v>
      </c>
      <c r="H306" s="21" t="s">
        <v>1430</v>
      </c>
      <c r="I306" s="21" t="s">
        <v>1431</v>
      </c>
      <c r="J306" s="21" t="s">
        <v>1432</v>
      </c>
      <c r="K306" s="21" t="s">
        <v>51</v>
      </c>
      <c r="L306" s="1">
        <v>11418</v>
      </c>
      <c r="M306" s="1">
        <v>40.695650000000001</v>
      </c>
      <c r="N306" s="1">
        <v>-73.833579999999998</v>
      </c>
      <c r="O306" s="21" t="s">
        <v>1433</v>
      </c>
      <c r="P306" s="22">
        <v>0.33333333333333331</v>
      </c>
      <c r="Q306" s="22">
        <v>0.625</v>
      </c>
      <c r="R306" s="36">
        <f xml:space="preserve"> 24* (NYC_SAT_Data[[#This Row],[End Time]] - NYC_SAT_Data[[#This Row],[Start Time]])</f>
        <v>7</v>
      </c>
      <c r="S30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6" s="33">
        <v>2175</v>
      </c>
      <c r="U306" s="31">
        <v>5.3999999999999999E-2</v>
      </c>
      <c r="V306" s="31">
        <v>0.13600000000000001</v>
      </c>
      <c r="W306" s="31">
        <v>0.48199999999999998</v>
      </c>
      <c r="X306" s="31">
        <v>0.314</v>
      </c>
      <c r="Y306" s="31">
        <f>1 - SUM(NYC_SAT_Data[[#This Row],[Percent White]:[Percent Asian]])</f>
        <v>1.4000000000000012E-2</v>
      </c>
      <c r="Z306" s="1">
        <v>413</v>
      </c>
      <c r="AA306" s="1">
        <v>406</v>
      </c>
      <c r="AB306" s="1">
        <v>399</v>
      </c>
      <c r="AC306" s="31">
        <v>0.379</v>
      </c>
      <c r="AD306" s="23">
        <f>NYC_SAT_Data[[#This Row],[Average Score (SAT Math)]] + NYC_SAT_Data[[#This Row],[Average Score (SAT Reading)]]</f>
        <v>819</v>
      </c>
      <c r="AE306" s="24">
        <f>NYC_SAT_Data[[#This Row],[Average Score (SAT Math)]] + NYC_SAT_Data[[#This Row],[Average Score (SAT Reading)]] + NYC_SAT_Data[[#This Row],[Average Score (SAT Writing)]]</f>
        <v>1218</v>
      </c>
      <c r="AF306" s="25">
        <f>_xlfn.PERCENTRANK.INC(Z:Z, NYC_SAT_Data[[#This Row],[Average Score (SAT Math)]])</f>
        <v>0.49099999999999999</v>
      </c>
      <c r="AG306" s="26">
        <f>_xlfn.PERCENTRANK.INC(AA:AA, NYC_SAT_Data[[#This Row],[Average Score (SAT Reading)]])</f>
        <v>0.41399999999999998</v>
      </c>
      <c r="AH306" s="26">
        <f>_xlfn.PERCENTRANK.INC(AD:AD, NYC_SAT_Data[[#This Row],[SAT 1600]])</f>
        <v>0.48599999999999999</v>
      </c>
      <c r="AI306" s="27">
        <f>_xlfn.XLOOKUP(10 * ROUND(NYC_SAT_Data[[#This Row],[Average Score (SAT Math)]] / 10, 0), 'SAT Section Percentiles'!$A:$A, 'SAT Section Percentiles'!$D:$D, 0)</f>
        <v>0.17</v>
      </c>
      <c r="AJ306" s="28">
        <f>_xlfn.XLOOKUP(10 * ROUND(NYC_SAT_Data[[#This Row],[Average Score (SAT Reading)]] / 10, 0), 'SAT Section Percentiles'!$A:$A, 'SAT Section Percentiles'!$B:$B, 0)</f>
        <v>0.19</v>
      </c>
      <c r="AK306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306" s="1" t="b">
        <f>IF(RANK(NYC_SAT_Data[[#This Row],[SAT 1600]], AD:AD, 0) &lt;= 50, TRUE, FALSE)</f>
        <v>0</v>
      </c>
      <c r="AM306" s="7" t="b">
        <f>IF(NYC_SAT_Data[[#This Row],[National Sample LOOKUP Total]] &gt; 0.5, TRUE, FALSE)</f>
        <v>0</v>
      </c>
      <c r="AN3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7" spans="1:40" x14ac:dyDescent="0.25">
      <c r="A307" s="21" t="s">
        <v>607</v>
      </c>
      <c r="B307" s="21" t="s">
        <v>608</v>
      </c>
      <c r="C307" s="21" t="b">
        <f>IF(ISNUMBER(SEARCH("SCIENCE", UPPER(NYC_SAT_Data[[#This Row],[School Name]]))), TRUE(), FALSE())</f>
        <v>0</v>
      </c>
      <c r="D307" s="21" t="b">
        <f>IF(ISNUMBER(SEARCH("MATH", UPPER(NYC_SAT_Data[[#This Row],[School Name]]))), TRUE(), FALSE())</f>
        <v>0</v>
      </c>
      <c r="E307" s="21" t="b">
        <f>IF(ISNUMBER(SEARCH("ART", UPPER(NYC_SAT_Data[[#This Row],[School Name]]))), TRUE(), FALSE())</f>
        <v>0</v>
      </c>
      <c r="F307" s="21" t="b">
        <f>IF(ISNUMBER(SEARCH("ACADEMY", UPPER(NYC_SAT_Data[[#This Row],[School Name]]))), TRUE(), FALSE())</f>
        <v>1</v>
      </c>
      <c r="G307" s="21" t="s">
        <v>431</v>
      </c>
      <c r="H307" s="21" t="s">
        <v>609</v>
      </c>
      <c r="I307" s="21" t="s">
        <v>610</v>
      </c>
      <c r="J307" s="21" t="s">
        <v>431</v>
      </c>
      <c r="K307" s="21" t="s">
        <v>51</v>
      </c>
      <c r="L307" s="1">
        <v>10463</v>
      </c>
      <c r="M307" s="1">
        <v>40.888370000000002</v>
      </c>
      <c r="N307" s="1">
        <v>-73.914090000000002</v>
      </c>
      <c r="O307" s="21" t="s">
        <v>611</v>
      </c>
      <c r="P307" s="22">
        <v>0.34722222222222221</v>
      </c>
      <c r="Q307" s="22">
        <v>0.61111111111111116</v>
      </c>
      <c r="R307" s="36">
        <f xml:space="preserve"> 24* (NYC_SAT_Data[[#This Row],[End Time]] - NYC_SAT_Data[[#This Row],[Start Time]])</f>
        <v>6.3333333333333348</v>
      </c>
      <c r="S30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07" s="33">
        <v>1381</v>
      </c>
      <c r="U307" s="31">
        <v>0.23699999999999999</v>
      </c>
      <c r="V307" s="31">
        <v>0.123</v>
      </c>
      <c r="W307" s="31">
        <v>0.55700000000000005</v>
      </c>
      <c r="X307" s="31">
        <v>7.6999999999999999E-2</v>
      </c>
      <c r="Y307" s="31">
        <f>1 - SUM(NYC_SAT_Data[[#This Row],[Percent White]:[Percent Asian]])</f>
        <v>6.0000000000000053E-3</v>
      </c>
      <c r="Z307" s="1">
        <v>496</v>
      </c>
      <c r="AA307" s="1">
        <v>485</v>
      </c>
      <c r="AB307" s="1">
        <v>476</v>
      </c>
      <c r="AC307" s="31">
        <v>0.69399999999999995</v>
      </c>
      <c r="AD307" s="23">
        <f>NYC_SAT_Data[[#This Row],[Average Score (SAT Math)]] + NYC_SAT_Data[[#This Row],[Average Score (SAT Reading)]]</f>
        <v>981</v>
      </c>
      <c r="AE307" s="24">
        <f>NYC_SAT_Data[[#This Row],[Average Score (SAT Math)]] + NYC_SAT_Data[[#This Row],[Average Score (SAT Reading)]] + NYC_SAT_Data[[#This Row],[Average Score (SAT Writing)]]</f>
        <v>1457</v>
      </c>
      <c r="AF307" s="25">
        <f>_xlfn.PERCENTRANK.INC(Z:Z, NYC_SAT_Data[[#This Row],[Average Score (SAT Math)]])</f>
        <v>0.85199999999999998</v>
      </c>
      <c r="AG307" s="26">
        <f>_xlfn.PERCENTRANK.INC(AA:AA, NYC_SAT_Data[[#This Row],[Average Score (SAT Reading)]])</f>
        <v>0.88500000000000001</v>
      </c>
      <c r="AH307" s="26">
        <f>_xlfn.PERCENTRANK.INC(AD:AD, NYC_SAT_Data[[#This Row],[SAT 1600]])</f>
        <v>0.874</v>
      </c>
      <c r="AI307" s="27">
        <f>_xlfn.XLOOKUP(10 * ROUND(NYC_SAT_Data[[#This Row],[Average Score (SAT Math)]] / 10, 0), 'SAT Section Percentiles'!$A:$A, 'SAT Section Percentiles'!$D:$D, 0)</f>
        <v>0.47</v>
      </c>
      <c r="AJ307" s="28">
        <f>_xlfn.XLOOKUP(10 * ROUND(NYC_SAT_Data[[#This Row],[Average Score (SAT Reading)]] / 10, 0), 'SAT Section Percentiles'!$A:$A, 'SAT Section Percentiles'!$B:$B, 0)</f>
        <v>0.44</v>
      </c>
      <c r="AK307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307" s="1" t="b">
        <f>IF(RANK(NYC_SAT_Data[[#This Row],[SAT 1600]], AD:AD, 0) &lt;= 50, TRUE, FALSE)</f>
        <v>1</v>
      </c>
      <c r="AM307" s="7" t="b">
        <f>IF(NYC_SAT_Data[[#This Row],[National Sample LOOKUP Total]] &gt; 0.5, TRUE, FALSE)</f>
        <v>0</v>
      </c>
      <c r="AN3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8" spans="1:40" x14ac:dyDescent="0.25">
      <c r="A308" s="21" t="s">
        <v>1353</v>
      </c>
      <c r="B308" s="21" t="s">
        <v>1354</v>
      </c>
      <c r="C308" s="21" t="b">
        <f>IF(ISNUMBER(SEARCH("SCIENCE", UPPER(NYC_SAT_Data[[#This Row],[School Name]]))), TRUE(), FALSE())</f>
        <v>0</v>
      </c>
      <c r="D308" s="21" t="b">
        <f>IF(ISNUMBER(SEARCH("MATH", UPPER(NYC_SAT_Data[[#This Row],[School Name]]))), TRUE(), FALSE())</f>
        <v>0</v>
      </c>
      <c r="E308" s="21" t="b">
        <f>IF(ISNUMBER(SEARCH("ART", UPPER(NYC_SAT_Data[[#This Row],[School Name]]))), TRUE(), FALSE())</f>
        <v>0</v>
      </c>
      <c r="F308" s="21" t="b">
        <f>IF(ISNUMBER(SEARCH("ACADEMY", UPPER(NYC_SAT_Data[[#This Row],[School Name]]))), TRUE(), FALSE())</f>
        <v>0</v>
      </c>
      <c r="G308" s="21" t="s">
        <v>1249</v>
      </c>
      <c r="H308" s="21" t="s">
        <v>1355</v>
      </c>
      <c r="I308" s="21" t="s">
        <v>1356</v>
      </c>
      <c r="J308" s="21" t="s">
        <v>1323</v>
      </c>
      <c r="K308" s="21" t="s">
        <v>51</v>
      </c>
      <c r="L308" s="1">
        <v>11366</v>
      </c>
      <c r="M308" s="1">
        <v>40.7256</v>
      </c>
      <c r="N308" s="1">
        <v>-73.810720000000003</v>
      </c>
      <c r="O308" s="21" t="s">
        <v>1357</v>
      </c>
      <c r="P308" s="22">
        <v>0.33333333333333331</v>
      </c>
      <c r="Q308" s="22">
        <v>0.60416666666666663</v>
      </c>
      <c r="R308" s="36">
        <f xml:space="preserve"> 24* (NYC_SAT_Data[[#This Row],[End Time]] - NYC_SAT_Data[[#This Row],[Start Time]])</f>
        <v>6.5</v>
      </c>
      <c r="S30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08" s="33">
        <v>701</v>
      </c>
      <c r="U308" s="31">
        <v>0.183</v>
      </c>
      <c r="V308" s="31">
        <v>0.13</v>
      </c>
      <c r="W308" s="31">
        <v>0.35499999999999998</v>
      </c>
      <c r="X308" s="31">
        <v>0.312</v>
      </c>
      <c r="Y308" s="31">
        <f>1 - SUM(NYC_SAT_Data[[#This Row],[Percent White]:[Percent Asian]])</f>
        <v>2.0000000000000018E-2</v>
      </c>
      <c r="Z308" s="1">
        <v>460</v>
      </c>
      <c r="AA308" s="1">
        <v>426</v>
      </c>
      <c r="AB308" s="1">
        <v>423</v>
      </c>
      <c r="AC308" s="31">
        <v>0.67300000000000004</v>
      </c>
      <c r="AD308" s="23">
        <f>NYC_SAT_Data[[#This Row],[Average Score (SAT Math)]] + NYC_SAT_Data[[#This Row],[Average Score (SAT Reading)]]</f>
        <v>886</v>
      </c>
      <c r="AE308" s="24">
        <f>NYC_SAT_Data[[#This Row],[Average Score (SAT Math)]] + NYC_SAT_Data[[#This Row],[Average Score (SAT Reading)]] + NYC_SAT_Data[[#This Row],[Average Score (SAT Writing)]]</f>
        <v>1309</v>
      </c>
      <c r="AF308" s="25">
        <f>_xlfn.PERCENTRANK.INC(Z:Z, NYC_SAT_Data[[#This Row],[Average Score (SAT Math)]])</f>
        <v>0.754</v>
      </c>
      <c r="AG308" s="26">
        <f>_xlfn.PERCENTRANK.INC(AA:AA, NYC_SAT_Data[[#This Row],[Average Score (SAT Reading)]])</f>
        <v>0.63600000000000001</v>
      </c>
      <c r="AH308" s="26">
        <f>_xlfn.PERCENTRANK.INC(AD:AD, NYC_SAT_Data[[#This Row],[SAT 1600]])</f>
        <v>0.72099999999999997</v>
      </c>
      <c r="AI308" s="27">
        <f>_xlfn.XLOOKUP(10 * ROUND(NYC_SAT_Data[[#This Row],[Average Score (SAT Math)]] / 10, 0), 'SAT Section Percentiles'!$A:$A, 'SAT Section Percentiles'!$D:$D, 0)</f>
        <v>0.32</v>
      </c>
      <c r="AJ308" s="28">
        <f>_xlfn.XLOOKUP(10 * ROUND(NYC_SAT_Data[[#This Row],[Average Score (SAT Reading)]] / 10, 0), 'SAT Section Percentiles'!$A:$A, 'SAT Section Percentiles'!$B:$B, 0)</f>
        <v>0.24</v>
      </c>
      <c r="AK308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308" s="1" t="b">
        <f>IF(RANK(NYC_SAT_Data[[#This Row],[SAT 1600]], AD:AD, 0) &lt;= 50, TRUE, FALSE)</f>
        <v>0</v>
      </c>
      <c r="AM308" s="7" t="b">
        <f>IF(NYC_SAT_Data[[#This Row],[National Sample LOOKUP Total]] &gt; 0.5, TRUE, FALSE)</f>
        <v>0</v>
      </c>
      <c r="AN3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9" spans="1:40" x14ac:dyDescent="0.25">
      <c r="A309" s="21" t="s">
        <v>1296</v>
      </c>
      <c r="B309" s="21" t="s">
        <v>1297</v>
      </c>
      <c r="C309" s="21" t="b">
        <f>IF(ISNUMBER(SEARCH("SCIENCE", UPPER(NYC_SAT_Data[[#This Row],[School Name]]))), TRUE(), FALSE())</f>
        <v>0</v>
      </c>
      <c r="D309" s="21" t="b">
        <f>IF(ISNUMBER(SEARCH("MATH", UPPER(NYC_SAT_Data[[#This Row],[School Name]]))), TRUE(), FALSE())</f>
        <v>0</v>
      </c>
      <c r="E309" s="21" t="b">
        <f>IF(ISNUMBER(SEARCH("ART", UPPER(NYC_SAT_Data[[#This Row],[School Name]]))), TRUE(), FALSE())</f>
        <v>1</v>
      </c>
      <c r="F309" s="21" t="b">
        <f>IF(ISNUMBER(SEARCH("ACADEMY", UPPER(NYC_SAT_Data[[#This Row],[School Name]]))), TRUE(), FALSE())</f>
        <v>0</v>
      </c>
      <c r="G309" s="21" t="s">
        <v>1249</v>
      </c>
      <c r="H309" s="21" t="s">
        <v>1298</v>
      </c>
      <c r="I309" s="21" t="s">
        <v>1299</v>
      </c>
      <c r="J309" s="21" t="s">
        <v>1257</v>
      </c>
      <c r="K309" s="21" t="s">
        <v>51</v>
      </c>
      <c r="L309" s="1">
        <v>11101</v>
      </c>
      <c r="M309" s="1">
        <v>40.742260000000002</v>
      </c>
      <c r="N309" s="1">
        <v>-73.936880000000002</v>
      </c>
      <c r="O309" s="21" t="s">
        <v>1300</v>
      </c>
      <c r="P309" s="22">
        <v>0.33333333333333331</v>
      </c>
      <c r="Q309" s="22">
        <v>0.625</v>
      </c>
      <c r="R309" s="36">
        <f xml:space="preserve"> 24* (NYC_SAT_Data[[#This Row],[End Time]] - NYC_SAT_Data[[#This Row],[Start Time]])</f>
        <v>7</v>
      </c>
      <c r="S30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9" s="33">
        <v>610</v>
      </c>
      <c r="U309" s="31">
        <v>0.109</v>
      </c>
      <c r="V309" s="31">
        <v>4.9000000000000002E-2</v>
      </c>
      <c r="W309" s="31">
        <v>0.64300000000000002</v>
      </c>
      <c r="X309" s="31">
        <v>0.192</v>
      </c>
      <c r="Y309" s="31">
        <f>1 - SUM(NYC_SAT_Data[[#This Row],[Percent White]:[Percent Asian]])</f>
        <v>6.9999999999998952E-3</v>
      </c>
      <c r="Z309" s="1">
        <v>478</v>
      </c>
      <c r="AA309" s="1">
        <v>445</v>
      </c>
      <c r="AB309" s="1">
        <v>445</v>
      </c>
      <c r="AC309" s="31">
        <v>0.71099999999999997</v>
      </c>
      <c r="AD309" s="23">
        <f>NYC_SAT_Data[[#This Row],[Average Score (SAT Math)]] + NYC_SAT_Data[[#This Row],[Average Score (SAT Reading)]]</f>
        <v>923</v>
      </c>
      <c r="AE309" s="24">
        <f>NYC_SAT_Data[[#This Row],[Average Score (SAT Math)]] + NYC_SAT_Data[[#This Row],[Average Score (SAT Reading)]] + NYC_SAT_Data[[#This Row],[Average Score (SAT Writing)]]</f>
        <v>1368</v>
      </c>
      <c r="AF309" s="25">
        <f>_xlfn.PERCENTRANK.INC(Z:Z, NYC_SAT_Data[[#This Row],[Average Score (SAT Math)]])</f>
        <v>0.79900000000000004</v>
      </c>
      <c r="AG309" s="26">
        <f>_xlfn.PERCENTRANK.INC(AA:AA, NYC_SAT_Data[[#This Row],[Average Score (SAT Reading)]])</f>
        <v>0.748</v>
      </c>
      <c r="AH309" s="26">
        <f>_xlfn.PERCENTRANK.INC(AD:AD, NYC_SAT_Data[[#This Row],[SAT 1600]])</f>
        <v>0.79600000000000004</v>
      </c>
      <c r="AI309" s="27">
        <f>_xlfn.XLOOKUP(10 * ROUND(NYC_SAT_Data[[#This Row],[Average Score (SAT Math)]] / 10, 0), 'SAT Section Percentiles'!$A:$A, 'SAT Section Percentiles'!$D:$D, 0)</f>
        <v>0.4</v>
      </c>
      <c r="AJ309" s="28">
        <f>_xlfn.XLOOKUP(10 * ROUND(NYC_SAT_Data[[#This Row],[Average Score (SAT Reading)]] / 10, 0), 'SAT Section Percentiles'!$A:$A, 'SAT Section Percentiles'!$B:$B, 0)</f>
        <v>0.31</v>
      </c>
      <c r="AK309" s="29">
        <f>_xlfn.XLOOKUP(10 * ROUND((NYC_SAT_Data[[#This Row],[Average Score (SAT Math)]] + NYC_SAT_Data[[#This Row],[Average Score (SAT Reading)]]) / 10, 0), 'Total SAT Percentiles'!$A:$A, 'Total SAT Percentiles'!$B:$B, 0)</f>
        <v>0.33</v>
      </c>
      <c r="AL309" s="1" t="b">
        <f>IF(RANK(NYC_SAT_Data[[#This Row],[SAT 1600]], AD:AD, 0) &lt;= 50, TRUE, FALSE)</f>
        <v>0</v>
      </c>
      <c r="AM309" s="7" t="b">
        <f>IF(NYC_SAT_Data[[#This Row],[National Sample LOOKUP Total]] &gt; 0.5, TRUE, FALSE)</f>
        <v>0</v>
      </c>
      <c r="AN3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0" spans="1:40" x14ac:dyDescent="0.25">
      <c r="A310" s="21" t="s">
        <v>1402</v>
      </c>
      <c r="B310" s="21" t="s">
        <v>1403</v>
      </c>
      <c r="C310" s="21" t="b">
        <f>IF(ISNUMBER(SEARCH("SCIENCE", UPPER(NYC_SAT_Data[[#This Row],[School Name]]))), TRUE(), FALSE())</f>
        <v>0</v>
      </c>
      <c r="D310" s="21" t="b">
        <f>IF(ISNUMBER(SEARCH("MATH", UPPER(NYC_SAT_Data[[#This Row],[School Name]]))), TRUE(), FALSE())</f>
        <v>0</v>
      </c>
      <c r="E310" s="21" t="b">
        <f>IF(ISNUMBER(SEARCH("ART", UPPER(NYC_SAT_Data[[#This Row],[School Name]]))), TRUE(), FALSE())</f>
        <v>1</v>
      </c>
      <c r="F310" s="21" t="b">
        <f>IF(ISNUMBER(SEARCH("ACADEMY", UPPER(NYC_SAT_Data[[#This Row],[School Name]]))), TRUE(), FALSE())</f>
        <v>0</v>
      </c>
      <c r="G310" s="21" t="s">
        <v>1249</v>
      </c>
      <c r="H310" s="21" t="s">
        <v>1404</v>
      </c>
      <c r="I310" s="21" t="s">
        <v>1405</v>
      </c>
      <c r="J310" s="21" t="s">
        <v>1406</v>
      </c>
      <c r="K310" s="21" t="s">
        <v>51</v>
      </c>
      <c r="L310" s="1">
        <v>11417</v>
      </c>
      <c r="M310" s="1">
        <v>40.671770000000002</v>
      </c>
      <c r="N310" s="1">
        <v>-73.844980000000007</v>
      </c>
      <c r="O310" s="21" t="s">
        <v>1407</v>
      </c>
      <c r="P310" s="22">
        <v>0.30902777777777779</v>
      </c>
      <c r="Q310" s="22">
        <v>0.59375</v>
      </c>
      <c r="R310" s="36">
        <f xml:space="preserve"> 24* (NYC_SAT_Data[[#This Row],[End Time]] - NYC_SAT_Data[[#This Row],[Start Time]])</f>
        <v>6.833333333333333</v>
      </c>
      <c r="S31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10" s="33">
        <v>602</v>
      </c>
      <c r="U310" s="31">
        <v>0.17599999999999999</v>
      </c>
      <c r="V310" s="31">
        <v>7.2999999999999995E-2</v>
      </c>
      <c r="W310" s="31">
        <v>0.41699999999999998</v>
      </c>
      <c r="X310" s="31">
        <v>0.29399999999999998</v>
      </c>
      <c r="Y310" s="31">
        <f>1 - SUM(NYC_SAT_Data[[#This Row],[Percent White]:[Percent Asian]])</f>
        <v>4.0000000000000036E-2</v>
      </c>
      <c r="Z310" s="1">
        <v>426</v>
      </c>
      <c r="AA310" s="1">
        <v>435</v>
      </c>
      <c r="AB310" s="1">
        <v>424</v>
      </c>
      <c r="AC310" s="31">
        <v>0.85099999999999998</v>
      </c>
      <c r="AD310" s="23">
        <f>NYC_SAT_Data[[#This Row],[Average Score (SAT Math)]] + NYC_SAT_Data[[#This Row],[Average Score (SAT Reading)]]</f>
        <v>861</v>
      </c>
      <c r="AE310" s="24">
        <f>NYC_SAT_Data[[#This Row],[Average Score (SAT Math)]] + NYC_SAT_Data[[#This Row],[Average Score (SAT Reading)]] + NYC_SAT_Data[[#This Row],[Average Score (SAT Writing)]]</f>
        <v>1285</v>
      </c>
      <c r="AF310" s="25">
        <f>_xlfn.PERCENTRANK.INC(Z:Z, NYC_SAT_Data[[#This Row],[Average Score (SAT Math)]])</f>
        <v>0.59599999999999997</v>
      </c>
      <c r="AG310" s="26">
        <f>_xlfn.PERCENTRANK.INC(AA:AA, NYC_SAT_Data[[#This Row],[Average Score (SAT Reading)]])</f>
        <v>0.70299999999999996</v>
      </c>
      <c r="AH310" s="26">
        <f>_xlfn.PERCENTRANK.INC(AD:AD, NYC_SAT_Data[[#This Row],[SAT 1600]])</f>
        <v>0.64100000000000001</v>
      </c>
      <c r="AI310" s="27">
        <f>_xlfn.XLOOKUP(10 * ROUND(NYC_SAT_Data[[#This Row],[Average Score (SAT Math)]] / 10, 0), 'SAT Section Percentiles'!$A:$A, 'SAT Section Percentiles'!$D:$D, 0)</f>
        <v>0.23</v>
      </c>
      <c r="AJ310" s="28">
        <f>_xlfn.XLOOKUP(10 * ROUND(NYC_SAT_Data[[#This Row],[Average Score (SAT Reading)]] / 10, 0), 'SAT Section Percentiles'!$A:$A, 'SAT Section Percentiles'!$B:$B, 0)</f>
        <v>0.28000000000000003</v>
      </c>
      <c r="AK310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310" s="1" t="b">
        <f>IF(RANK(NYC_SAT_Data[[#This Row],[SAT 1600]], AD:AD, 0) &lt;= 50, TRUE, FALSE)</f>
        <v>0</v>
      </c>
      <c r="AM310" s="7" t="b">
        <f>IF(NYC_SAT_Data[[#This Row],[National Sample LOOKUP Total]] &gt; 0.5, TRUE, FALSE)</f>
        <v>0</v>
      </c>
      <c r="AN3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1" spans="1:40" x14ac:dyDescent="0.25">
      <c r="A311" s="21" t="s">
        <v>1419</v>
      </c>
      <c r="B311" s="21" t="s">
        <v>1420</v>
      </c>
      <c r="C311" s="21" t="b">
        <f>IF(ISNUMBER(SEARCH("SCIENCE", UPPER(NYC_SAT_Data[[#This Row],[School Name]]))), TRUE(), FALSE())</f>
        <v>0</v>
      </c>
      <c r="D311" s="21" t="b">
        <f>IF(ISNUMBER(SEARCH("MATH", UPPER(NYC_SAT_Data[[#This Row],[School Name]]))), TRUE(), FALSE())</f>
        <v>0</v>
      </c>
      <c r="E311" s="21" t="b">
        <f>IF(ISNUMBER(SEARCH("ART", UPPER(NYC_SAT_Data[[#This Row],[School Name]]))), TRUE(), FALSE())</f>
        <v>0</v>
      </c>
      <c r="F311" s="21" t="b">
        <f>IF(ISNUMBER(SEARCH("ACADEMY", UPPER(NYC_SAT_Data[[#This Row],[School Name]]))), TRUE(), FALSE())</f>
        <v>0</v>
      </c>
      <c r="G311" s="21" t="s">
        <v>1249</v>
      </c>
      <c r="H311" s="21" t="s">
        <v>1395</v>
      </c>
      <c r="I311" s="21" t="s">
        <v>1396</v>
      </c>
      <c r="J311" s="21" t="s">
        <v>1397</v>
      </c>
      <c r="K311" s="21" t="s">
        <v>51</v>
      </c>
      <c r="L311" s="1">
        <v>11694</v>
      </c>
      <c r="M311" s="1">
        <v>40.586010000000002</v>
      </c>
      <c r="N311" s="1">
        <v>-73.823089999999993</v>
      </c>
      <c r="O311" s="21" t="s">
        <v>1421</v>
      </c>
      <c r="P311" s="22">
        <v>0.35416666666666669</v>
      </c>
      <c r="Q311" s="22">
        <v>0.68055555555555558</v>
      </c>
      <c r="R311" s="36">
        <f xml:space="preserve"> 24* (NYC_SAT_Data[[#This Row],[End Time]] - NYC_SAT_Data[[#This Row],[Start Time]])</f>
        <v>7.8333333333333339</v>
      </c>
      <c r="S31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311" s="33">
        <v>397</v>
      </c>
      <c r="U311" s="31">
        <v>3.7999999999999999E-2</v>
      </c>
      <c r="V311" s="31">
        <v>0.52600000000000002</v>
      </c>
      <c r="W311" s="31">
        <v>0.33500000000000002</v>
      </c>
      <c r="X311" s="31">
        <v>0.05</v>
      </c>
      <c r="Y311" s="31">
        <f>1 - SUM(NYC_SAT_Data[[#This Row],[Percent White]:[Percent Asian]])</f>
        <v>5.0999999999999934E-2</v>
      </c>
      <c r="Z311" s="1">
        <v>399</v>
      </c>
      <c r="AA311" s="1">
        <v>403</v>
      </c>
      <c r="AB311" s="1">
        <v>405</v>
      </c>
      <c r="AC311" s="31">
        <v>0.46500000000000002</v>
      </c>
      <c r="AD311" s="23">
        <f>NYC_SAT_Data[[#This Row],[Average Score (SAT Math)]] + NYC_SAT_Data[[#This Row],[Average Score (SAT Reading)]]</f>
        <v>802</v>
      </c>
      <c r="AE311" s="24">
        <f>NYC_SAT_Data[[#This Row],[Average Score (SAT Math)]] + NYC_SAT_Data[[#This Row],[Average Score (SAT Reading)]] + NYC_SAT_Data[[#This Row],[Average Score (SAT Writing)]]</f>
        <v>1207</v>
      </c>
      <c r="AF311" s="25">
        <f>_xlfn.PERCENTRANK.INC(Z:Z, NYC_SAT_Data[[#This Row],[Average Score (SAT Math)]])</f>
        <v>0.39300000000000002</v>
      </c>
      <c r="AG311" s="26">
        <f>_xlfn.PERCENTRANK.INC(AA:AA, NYC_SAT_Data[[#This Row],[Average Score (SAT Reading)]])</f>
        <v>0.40100000000000002</v>
      </c>
      <c r="AH311" s="26">
        <f>_xlfn.PERCENTRANK.INC(AD:AD, NYC_SAT_Data[[#This Row],[SAT 1600]])</f>
        <v>0.41099999999999998</v>
      </c>
      <c r="AI311" s="27">
        <f>_xlfn.XLOOKUP(10 * ROUND(NYC_SAT_Data[[#This Row],[Average Score (SAT Math)]] / 10, 0), 'SAT Section Percentiles'!$A:$A, 'SAT Section Percentiles'!$D:$D, 0)</f>
        <v>0.15</v>
      </c>
      <c r="AJ311" s="28">
        <f>_xlfn.XLOOKUP(10 * ROUND(NYC_SAT_Data[[#This Row],[Average Score (SAT Reading)]] / 10, 0), 'SAT Section Percentiles'!$A:$A, 'SAT Section Percentiles'!$B:$B, 0)</f>
        <v>0.16</v>
      </c>
      <c r="AK311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11" s="1" t="b">
        <f>IF(RANK(NYC_SAT_Data[[#This Row],[SAT 1600]], AD:AD, 0) &lt;= 50, TRUE, FALSE)</f>
        <v>0</v>
      </c>
      <c r="AM311" s="7" t="b">
        <f>IF(NYC_SAT_Data[[#This Row],[National Sample LOOKUP Total]] &gt; 0.5, TRUE, FALSE)</f>
        <v>0</v>
      </c>
      <c r="AN3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2" spans="1:40" x14ac:dyDescent="0.25">
      <c r="A312" s="21" t="s">
        <v>1416</v>
      </c>
      <c r="B312" s="21" t="s">
        <v>1417</v>
      </c>
      <c r="C312" s="21" t="b">
        <f>IF(ISNUMBER(SEARCH("SCIENCE", UPPER(NYC_SAT_Data[[#This Row],[School Name]]))), TRUE(), FALSE())</f>
        <v>0</v>
      </c>
      <c r="D312" s="21" t="b">
        <f>IF(ISNUMBER(SEARCH("MATH", UPPER(NYC_SAT_Data[[#This Row],[School Name]]))), TRUE(), FALSE())</f>
        <v>0</v>
      </c>
      <c r="E312" s="21" t="b">
        <f>IF(ISNUMBER(SEARCH("ART", UPPER(NYC_SAT_Data[[#This Row],[School Name]]))), TRUE(), FALSE())</f>
        <v>0</v>
      </c>
      <c r="F312" s="21" t="b">
        <f>IF(ISNUMBER(SEARCH("ACADEMY", UPPER(NYC_SAT_Data[[#This Row],[School Name]]))), TRUE(), FALSE())</f>
        <v>0</v>
      </c>
      <c r="G312" s="21" t="s">
        <v>1249</v>
      </c>
      <c r="H312" s="21" t="s">
        <v>1395</v>
      </c>
      <c r="I312" s="21" t="s">
        <v>1396</v>
      </c>
      <c r="J312" s="21" t="s">
        <v>1397</v>
      </c>
      <c r="K312" s="21" t="s">
        <v>51</v>
      </c>
      <c r="L312" s="1">
        <v>11694</v>
      </c>
      <c r="M312" s="1">
        <v>40.586010000000002</v>
      </c>
      <c r="N312" s="1">
        <v>-73.823089999999993</v>
      </c>
      <c r="O312" s="21" t="s">
        <v>1418</v>
      </c>
      <c r="P312" s="22">
        <v>0.36458333333333331</v>
      </c>
      <c r="Q312" s="22">
        <v>0.64583333333333337</v>
      </c>
      <c r="R312" s="36">
        <f xml:space="preserve"> 24* (NYC_SAT_Data[[#This Row],[End Time]] - NYC_SAT_Data[[#This Row],[Start Time]])</f>
        <v>6.7500000000000018</v>
      </c>
      <c r="S31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12" s="33">
        <v>368</v>
      </c>
      <c r="U312" s="31">
        <v>0.14699999999999999</v>
      </c>
      <c r="V312" s="31">
        <v>0.46700000000000003</v>
      </c>
      <c r="W312" s="31">
        <v>0.30199999999999999</v>
      </c>
      <c r="X312" s="31">
        <v>3.5000000000000003E-2</v>
      </c>
      <c r="Y312" s="31">
        <f>1 - SUM(NYC_SAT_Data[[#This Row],[Percent White]:[Percent Asian]])</f>
        <v>4.9000000000000044E-2</v>
      </c>
      <c r="Z312" s="1">
        <v>357</v>
      </c>
      <c r="AA312" s="1">
        <v>381</v>
      </c>
      <c r="AB312" s="1">
        <v>376</v>
      </c>
      <c r="AC312" s="31">
        <v>0.38500000000000001</v>
      </c>
      <c r="AD312" s="23">
        <f>NYC_SAT_Data[[#This Row],[Average Score (SAT Math)]] + NYC_SAT_Data[[#This Row],[Average Score (SAT Reading)]]</f>
        <v>738</v>
      </c>
      <c r="AE312" s="24">
        <f>NYC_SAT_Data[[#This Row],[Average Score (SAT Math)]] + NYC_SAT_Data[[#This Row],[Average Score (SAT Reading)]] + NYC_SAT_Data[[#This Row],[Average Score (SAT Writing)]]</f>
        <v>1114</v>
      </c>
      <c r="AF312" s="25">
        <f>_xlfn.PERCENTRANK.INC(Z:Z, NYC_SAT_Data[[#This Row],[Average Score (SAT Math)]])</f>
        <v>0.04</v>
      </c>
      <c r="AG312" s="26">
        <f>_xlfn.PERCENTRANK.INC(AA:AA, NYC_SAT_Data[[#This Row],[Average Score (SAT Reading)]])</f>
        <v>0.18099999999999999</v>
      </c>
      <c r="AH312" s="26">
        <f>_xlfn.PERCENTRANK.INC(AD:AD, NYC_SAT_Data[[#This Row],[SAT 1600]])</f>
        <v>0.08</v>
      </c>
      <c r="AI312" s="27">
        <f>_xlfn.XLOOKUP(10 * ROUND(NYC_SAT_Data[[#This Row],[Average Score (SAT Math)]] / 10, 0), 'SAT Section Percentiles'!$A:$A, 'SAT Section Percentiles'!$D:$D, 0)</f>
        <v>7.0000000000000007E-2</v>
      </c>
      <c r="AJ312" s="28">
        <f>_xlfn.XLOOKUP(10 * ROUND(NYC_SAT_Data[[#This Row],[Average Score (SAT Reading)]] / 10, 0), 'SAT Section Percentiles'!$A:$A, 'SAT Section Percentiles'!$B:$B, 0)</f>
        <v>0.11</v>
      </c>
      <c r="AK312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312" s="1" t="b">
        <f>IF(RANK(NYC_SAT_Data[[#This Row],[SAT 1600]], AD:AD, 0) &lt;= 50, TRUE, FALSE)</f>
        <v>0</v>
      </c>
      <c r="AM312" s="7" t="b">
        <f>IF(NYC_SAT_Data[[#This Row],[National Sample LOOKUP Total]] &gt; 0.5, TRUE, FALSE)</f>
        <v>0</v>
      </c>
      <c r="AN3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3" spans="1:40" x14ac:dyDescent="0.25">
      <c r="A313" s="21" t="s">
        <v>1411</v>
      </c>
      <c r="B313" s="21" t="s">
        <v>1412</v>
      </c>
      <c r="C313" s="21" t="b">
        <f>IF(ISNUMBER(SEARCH("SCIENCE", UPPER(NYC_SAT_Data[[#This Row],[School Name]]))), TRUE(), FALSE())</f>
        <v>0</v>
      </c>
      <c r="D313" s="21" t="b">
        <f>IF(ISNUMBER(SEARCH("MATH", UPPER(NYC_SAT_Data[[#This Row],[School Name]]))), TRUE(), FALSE())</f>
        <v>0</v>
      </c>
      <c r="E313" s="21" t="b">
        <f>IF(ISNUMBER(SEARCH("ART", UPPER(NYC_SAT_Data[[#This Row],[School Name]]))), TRUE(), FALSE())</f>
        <v>0</v>
      </c>
      <c r="F313" s="21" t="b">
        <f>IF(ISNUMBER(SEARCH("ACADEMY", UPPER(NYC_SAT_Data[[#This Row],[School Name]]))), TRUE(), FALSE())</f>
        <v>1</v>
      </c>
      <c r="G313" s="21" t="s">
        <v>1249</v>
      </c>
      <c r="H313" s="21" t="s">
        <v>1413</v>
      </c>
      <c r="I313" s="21" t="s">
        <v>1414</v>
      </c>
      <c r="J313" s="21" t="s">
        <v>1397</v>
      </c>
      <c r="K313" s="21" t="s">
        <v>51</v>
      </c>
      <c r="L313" s="1">
        <v>11694</v>
      </c>
      <c r="M313" s="1">
        <v>40.584130000000002</v>
      </c>
      <c r="N313" s="1">
        <v>-73.825680000000006</v>
      </c>
      <c r="O313" s="21" t="s">
        <v>1415</v>
      </c>
      <c r="P313" s="22">
        <v>0.36458333333333331</v>
      </c>
      <c r="Q313" s="22">
        <v>0.625</v>
      </c>
      <c r="R313" s="36">
        <f xml:space="preserve"> 24* (NYC_SAT_Data[[#This Row],[End Time]] - NYC_SAT_Data[[#This Row],[Start Time]])</f>
        <v>6.25</v>
      </c>
      <c r="S31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13" s="33">
        <v>1302</v>
      </c>
      <c r="U313" s="31">
        <v>0.34699999999999998</v>
      </c>
      <c r="V313" s="31">
        <v>0.22700000000000001</v>
      </c>
      <c r="W313" s="31">
        <v>0.19600000000000001</v>
      </c>
      <c r="X313" s="31">
        <v>0.214</v>
      </c>
      <c r="Y313" s="31">
        <f>1 - SUM(NYC_SAT_Data[[#This Row],[Percent White]:[Percent Asian]])</f>
        <v>1.6000000000000014E-2</v>
      </c>
      <c r="Z313" s="1">
        <v>588</v>
      </c>
      <c r="AA313" s="1">
        <v>560</v>
      </c>
      <c r="AB313" s="1">
        <v>568</v>
      </c>
      <c r="AC313" s="31">
        <v>0.99199999999999999</v>
      </c>
      <c r="AD313" s="23">
        <f>NYC_SAT_Data[[#This Row],[Average Score (SAT Math)]] + NYC_SAT_Data[[#This Row],[Average Score (SAT Reading)]]</f>
        <v>1148</v>
      </c>
      <c r="AE313" s="24">
        <f>NYC_SAT_Data[[#This Row],[Average Score (SAT Math)]] + NYC_SAT_Data[[#This Row],[Average Score (SAT Reading)]] + NYC_SAT_Data[[#This Row],[Average Score (SAT Writing)]]</f>
        <v>1716</v>
      </c>
      <c r="AF313" s="25">
        <f>_xlfn.PERCENTRANK.INC(Z:Z, NYC_SAT_Data[[#This Row],[Average Score (SAT Math)]])</f>
        <v>0.95099999999999996</v>
      </c>
      <c r="AG313" s="26">
        <f>_xlfn.PERCENTRANK.INC(AA:AA, NYC_SAT_Data[[#This Row],[Average Score (SAT Reading)]])</f>
        <v>0.95099999999999996</v>
      </c>
      <c r="AH313" s="26">
        <f>_xlfn.PERCENTRANK.INC(AD:AD, NYC_SAT_Data[[#This Row],[SAT 1600]])</f>
        <v>0.95699999999999996</v>
      </c>
      <c r="AI313" s="27">
        <f>_xlfn.XLOOKUP(10 * ROUND(NYC_SAT_Data[[#This Row],[Average Score (SAT Math)]] / 10, 0), 'SAT Section Percentiles'!$A:$A, 'SAT Section Percentiles'!$D:$D, 0)</f>
        <v>0.79</v>
      </c>
      <c r="AJ313" s="28">
        <f>_xlfn.XLOOKUP(10 * ROUND(NYC_SAT_Data[[#This Row],[Average Score (SAT Reading)]] / 10, 0), 'SAT Section Percentiles'!$A:$A, 'SAT Section Percentiles'!$B:$B, 0)</f>
        <v>0.68</v>
      </c>
      <c r="AK313" s="29">
        <f>_xlfn.XLOOKUP(10 * ROUND((NYC_SAT_Data[[#This Row],[Average Score (SAT Math)]] + NYC_SAT_Data[[#This Row],[Average Score (SAT Reading)]]) / 10, 0), 'Total SAT Percentiles'!$A:$A, 'Total SAT Percentiles'!$B:$B, 0)</f>
        <v>0.74</v>
      </c>
      <c r="AL313" s="1" t="b">
        <f>IF(RANK(NYC_SAT_Data[[#This Row],[SAT 1600]], AD:AD, 0) &lt;= 50, TRUE, FALSE)</f>
        <v>1</v>
      </c>
      <c r="AM313" s="7" t="b">
        <f>IF(NYC_SAT_Data[[#This Row],[National Sample LOOKUP Total]] &gt; 0.5, TRUE, FALSE)</f>
        <v>1</v>
      </c>
      <c r="AN3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4" spans="1:40" x14ac:dyDescent="0.25">
      <c r="A314" s="21" t="s">
        <v>1139</v>
      </c>
      <c r="B314" s="21" t="s">
        <v>1140</v>
      </c>
      <c r="C314" s="21" t="b">
        <f>IF(ISNUMBER(SEARCH("SCIENCE", UPPER(NYC_SAT_Data[[#This Row],[School Name]]))), TRUE(), FALSE())</f>
        <v>0</v>
      </c>
      <c r="D314" s="21" t="b">
        <f>IF(ISNUMBER(SEARCH("MATH", UPPER(NYC_SAT_Data[[#This Row],[School Name]]))), TRUE(), FALSE())</f>
        <v>0</v>
      </c>
      <c r="E314" s="21" t="b">
        <f>IF(ISNUMBER(SEARCH("ART", UPPER(NYC_SAT_Data[[#This Row],[School Name]]))), TRUE(), FALSE())</f>
        <v>0</v>
      </c>
      <c r="F314" s="21" t="b">
        <f>IF(ISNUMBER(SEARCH("ACADEMY", UPPER(NYC_SAT_Data[[#This Row],[School Name]]))), TRUE(), FALSE())</f>
        <v>1</v>
      </c>
      <c r="G314" s="21" t="s">
        <v>822</v>
      </c>
      <c r="H314" s="21" t="s">
        <v>1141</v>
      </c>
      <c r="I314" s="21" t="s">
        <v>1142</v>
      </c>
      <c r="J314" s="21" t="s">
        <v>822</v>
      </c>
      <c r="K314" s="21" t="s">
        <v>51</v>
      </c>
      <c r="L314" s="1">
        <v>11208</v>
      </c>
      <c r="M314" s="1">
        <v>40.670679999999997</v>
      </c>
      <c r="N314" s="1">
        <v>-73.874219999999994</v>
      </c>
      <c r="O314" s="21" t="s">
        <v>1143</v>
      </c>
      <c r="P314" s="22">
        <v>0.33333333333333331</v>
      </c>
      <c r="Q314" s="22">
        <v>0.625</v>
      </c>
      <c r="R314" s="36">
        <f xml:space="preserve"> 24* (NYC_SAT_Data[[#This Row],[End Time]] - NYC_SAT_Data[[#This Row],[Start Time]])</f>
        <v>7</v>
      </c>
      <c r="S31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14" s="33">
        <v>308</v>
      </c>
      <c r="U314" s="31">
        <v>4.2000000000000003E-2</v>
      </c>
      <c r="V314" s="31">
        <v>0.60699999999999998</v>
      </c>
      <c r="W314" s="31">
        <v>0.26</v>
      </c>
      <c r="X314" s="31">
        <v>7.8E-2</v>
      </c>
      <c r="Y314" s="31">
        <f>1 - SUM(NYC_SAT_Data[[#This Row],[Percent White]:[Percent Asian]])</f>
        <v>1.3000000000000012E-2</v>
      </c>
      <c r="Z314" s="1">
        <v>387</v>
      </c>
      <c r="AA314" s="1">
        <v>391</v>
      </c>
      <c r="AB314" s="1">
        <v>383</v>
      </c>
      <c r="AC314" s="31">
        <v>0.52800000000000002</v>
      </c>
      <c r="AD314" s="23">
        <f>NYC_SAT_Data[[#This Row],[Average Score (SAT Math)]] + NYC_SAT_Data[[#This Row],[Average Score (SAT Reading)]]</f>
        <v>778</v>
      </c>
      <c r="AE314" s="24">
        <f>NYC_SAT_Data[[#This Row],[Average Score (SAT Math)]] + NYC_SAT_Data[[#This Row],[Average Score (SAT Reading)]] + NYC_SAT_Data[[#This Row],[Average Score (SAT Writing)]]</f>
        <v>1161</v>
      </c>
      <c r="AF314" s="25">
        <f>_xlfn.PERCENTRANK.INC(Z:Z, NYC_SAT_Data[[#This Row],[Average Score (SAT Math)]])</f>
        <v>0.26200000000000001</v>
      </c>
      <c r="AG314" s="26">
        <f>_xlfn.PERCENTRANK.INC(AA:AA, NYC_SAT_Data[[#This Row],[Average Score (SAT Reading)]])</f>
        <v>0.28299999999999997</v>
      </c>
      <c r="AH314" s="26">
        <f>_xlfn.PERCENTRANK.INC(AD:AD, NYC_SAT_Data[[#This Row],[SAT 1600]])</f>
        <v>0.28299999999999997</v>
      </c>
      <c r="AI314" s="27">
        <f>_xlfn.XLOOKUP(10 * ROUND(NYC_SAT_Data[[#This Row],[Average Score (SAT Math)]] / 10, 0), 'SAT Section Percentiles'!$A:$A, 'SAT Section Percentiles'!$D:$D, 0)</f>
        <v>0.13</v>
      </c>
      <c r="AJ314" s="28">
        <f>_xlfn.XLOOKUP(10 * ROUND(NYC_SAT_Data[[#This Row],[Average Score (SAT Reading)]] / 10, 0), 'SAT Section Percentiles'!$A:$A, 'SAT Section Percentiles'!$B:$B, 0)</f>
        <v>0.13</v>
      </c>
      <c r="AK314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14" s="1" t="b">
        <f>IF(RANK(NYC_SAT_Data[[#This Row],[SAT 1600]], AD:AD, 0) &lt;= 50, TRUE, FALSE)</f>
        <v>0</v>
      </c>
      <c r="AM314" s="7" t="b">
        <f>IF(NYC_SAT_Data[[#This Row],[National Sample LOOKUP Total]] &gt; 0.5, TRUE, FALSE)</f>
        <v>0</v>
      </c>
      <c r="AN3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15" spans="1:40" x14ac:dyDescent="0.25">
      <c r="A315" s="21" t="s">
        <v>1016</v>
      </c>
      <c r="B315" s="21" t="s">
        <v>1017</v>
      </c>
      <c r="C315" s="21" t="b">
        <f>IF(ISNUMBER(SEARCH("SCIENCE", UPPER(NYC_SAT_Data[[#This Row],[School Name]]))), TRUE(), FALSE())</f>
        <v>0</v>
      </c>
      <c r="D315" s="21" t="b">
        <f>IF(ISNUMBER(SEARCH("MATH", UPPER(NYC_SAT_Data[[#This Row],[School Name]]))), TRUE(), FALSE())</f>
        <v>0</v>
      </c>
      <c r="E315" s="21" t="b">
        <f>IF(ISNUMBER(SEARCH("ART", UPPER(NYC_SAT_Data[[#This Row],[School Name]]))), TRUE(), FALSE())</f>
        <v>0</v>
      </c>
      <c r="F315" s="21" t="b">
        <f>IF(ISNUMBER(SEARCH("ACADEMY", UPPER(NYC_SAT_Data[[#This Row],[School Name]]))), TRUE(), FALSE())</f>
        <v>0</v>
      </c>
      <c r="G315" s="21" t="s">
        <v>822</v>
      </c>
      <c r="H315" s="21" t="s">
        <v>1013</v>
      </c>
      <c r="I315" s="21" t="s">
        <v>1014</v>
      </c>
      <c r="J315" s="21" t="s">
        <v>822</v>
      </c>
      <c r="K315" s="21" t="s">
        <v>51</v>
      </c>
      <c r="L315" s="1">
        <v>11203</v>
      </c>
      <c r="M315" s="1">
        <v>40.659520000000001</v>
      </c>
      <c r="N315" s="1">
        <v>-73.942549999999997</v>
      </c>
      <c r="O315" s="21" t="s">
        <v>1018</v>
      </c>
      <c r="P315" s="22">
        <v>0.33333333333333331</v>
      </c>
      <c r="Q315" s="22">
        <v>0.61805555555555558</v>
      </c>
      <c r="R315" s="36">
        <f xml:space="preserve"> 24* (NYC_SAT_Data[[#This Row],[End Time]] - NYC_SAT_Data[[#This Row],[Start Time]])</f>
        <v>6.8333333333333339</v>
      </c>
      <c r="S31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15" s="33">
        <v>319</v>
      </c>
      <c r="U315" s="31">
        <v>2.3E-2</v>
      </c>
      <c r="V315" s="31">
        <v>0.876</v>
      </c>
      <c r="W315" s="31">
        <v>7.3999999999999996E-2</v>
      </c>
      <c r="X315" s="31">
        <v>8.0000000000000002E-3</v>
      </c>
      <c r="Y315" s="31">
        <f>1 - SUM(NYC_SAT_Data[[#This Row],[Percent White]:[Percent Asian]])</f>
        <v>1.9000000000000017E-2</v>
      </c>
      <c r="Z315" s="1">
        <v>386</v>
      </c>
      <c r="AA315" s="1">
        <v>385</v>
      </c>
      <c r="AB315" s="1">
        <v>390</v>
      </c>
      <c r="AC315" s="31">
        <v>0.53500000000000003</v>
      </c>
      <c r="AD315" s="23">
        <f>NYC_SAT_Data[[#This Row],[Average Score (SAT Math)]] + NYC_SAT_Data[[#This Row],[Average Score (SAT Reading)]]</f>
        <v>771</v>
      </c>
      <c r="AE315" s="24">
        <f>NYC_SAT_Data[[#This Row],[Average Score (SAT Math)]] + NYC_SAT_Data[[#This Row],[Average Score (SAT Reading)]] + NYC_SAT_Data[[#This Row],[Average Score (SAT Writing)]]</f>
        <v>1161</v>
      </c>
      <c r="AF315" s="25">
        <f>_xlfn.PERCENTRANK.INC(Z:Z, NYC_SAT_Data[[#This Row],[Average Score (SAT Math)]])</f>
        <v>0.245</v>
      </c>
      <c r="AG315" s="26">
        <f>_xlfn.PERCENTRANK.INC(AA:AA, NYC_SAT_Data[[#This Row],[Average Score (SAT Reading)]])</f>
        <v>0.221</v>
      </c>
      <c r="AH315" s="26">
        <f>_xlfn.PERCENTRANK.INC(AD:AD, NYC_SAT_Data[[#This Row],[SAT 1600]])</f>
        <v>0.22900000000000001</v>
      </c>
      <c r="AI315" s="27">
        <f>_xlfn.XLOOKUP(10 * ROUND(NYC_SAT_Data[[#This Row],[Average Score (SAT Math)]] / 10, 0), 'SAT Section Percentiles'!$A:$A, 'SAT Section Percentiles'!$D:$D, 0)</f>
        <v>0.13</v>
      </c>
      <c r="AJ315" s="28">
        <f>_xlfn.XLOOKUP(10 * ROUND(NYC_SAT_Data[[#This Row],[Average Score (SAT Reading)]] / 10, 0), 'SAT Section Percentiles'!$A:$A, 'SAT Section Percentiles'!$B:$B, 0)</f>
        <v>0.13</v>
      </c>
      <c r="AK315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315" s="1" t="b">
        <f>IF(RANK(NYC_SAT_Data[[#This Row],[SAT 1600]], AD:AD, 0) &lt;= 50, TRUE, FALSE)</f>
        <v>0</v>
      </c>
      <c r="AM315" s="7" t="b">
        <f>IF(NYC_SAT_Data[[#This Row],[National Sample LOOKUP Total]] &gt; 0.5, TRUE, FALSE)</f>
        <v>0</v>
      </c>
      <c r="AN3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16" spans="1:40" x14ac:dyDescent="0.25">
      <c r="A316" s="21" t="s">
        <v>580</v>
      </c>
      <c r="B316" s="21" t="s">
        <v>581</v>
      </c>
      <c r="C316" s="21" t="b">
        <f>IF(ISNUMBER(SEARCH("SCIENCE", UPPER(NYC_SAT_Data[[#This Row],[School Name]]))), TRUE(), FALSE())</f>
        <v>0</v>
      </c>
      <c r="D316" s="21" t="b">
        <f>IF(ISNUMBER(SEARCH("MATH", UPPER(NYC_SAT_Data[[#This Row],[School Name]]))), TRUE(), FALSE())</f>
        <v>0</v>
      </c>
      <c r="E316" s="21" t="b">
        <f>IF(ISNUMBER(SEARCH("ART", UPPER(NYC_SAT_Data[[#This Row],[School Name]]))), TRUE(), FALSE())</f>
        <v>0</v>
      </c>
      <c r="F316" s="21" t="b">
        <f>IF(ISNUMBER(SEARCH("ACADEMY", UPPER(NYC_SAT_Data[[#This Row],[School Name]]))), TRUE(), FALSE())</f>
        <v>0</v>
      </c>
      <c r="G316" s="21" t="s">
        <v>431</v>
      </c>
      <c r="H316" s="21" t="s">
        <v>561</v>
      </c>
      <c r="I316" s="21" t="s">
        <v>562</v>
      </c>
      <c r="J316" s="21" t="s">
        <v>431</v>
      </c>
      <c r="K316" s="21" t="s">
        <v>51</v>
      </c>
      <c r="L316" s="1">
        <v>10456</v>
      </c>
      <c r="M316" s="1">
        <v>40.827599999999997</v>
      </c>
      <c r="N316" s="1">
        <v>-73.904480000000007</v>
      </c>
      <c r="O316" s="21" t="s">
        <v>582</v>
      </c>
      <c r="P316" s="22">
        <v>0.34375</v>
      </c>
      <c r="Q316" s="22">
        <v>0.61458333333333337</v>
      </c>
      <c r="R316" s="36">
        <f xml:space="preserve"> 24* (NYC_SAT_Data[[#This Row],[End Time]] - NYC_SAT_Data[[#This Row],[Start Time]])</f>
        <v>6.5000000000000009</v>
      </c>
      <c r="S31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16" s="33">
        <v>421</v>
      </c>
      <c r="U316" s="31">
        <v>0.01</v>
      </c>
      <c r="V316" s="31">
        <v>0.26600000000000001</v>
      </c>
      <c r="W316" s="31">
        <v>0.70799999999999996</v>
      </c>
      <c r="X316" s="31">
        <v>7.0000000000000001E-3</v>
      </c>
      <c r="Y316" s="31">
        <f>1 - SUM(NYC_SAT_Data[[#This Row],[Percent White]:[Percent Asian]])</f>
        <v>9.000000000000008E-3</v>
      </c>
      <c r="Z316" s="1">
        <v>377</v>
      </c>
      <c r="AA316" s="1">
        <v>385</v>
      </c>
      <c r="AB316" s="1">
        <v>383</v>
      </c>
      <c r="AC316" s="31">
        <v>0.38400000000000001</v>
      </c>
      <c r="AD316" s="23">
        <f>NYC_SAT_Data[[#This Row],[Average Score (SAT Math)]] + NYC_SAT_Data[[#This Row],[Average Score (SAT Reading)]]</f>
        <v>762</v>
      </c>
      <c r="AE316" s="24">
        <f>NYC_SAT_Data[[#This Row],[Average Score (SAT Math)]] + NYC_SAT_Data[[#This Row],[Average Score (SAT Reading)]] + NYC_SAT_Data[[#This Row],[Average Score (SAT Writing)]]</f>
        <v>1145</v>
      </c>
      <c r="AF316" s="25">
        <f>_xlfn.PERCENTRANK.INC(Z:Z, NYC_SAT_Data[[#This Row],[Average Score (SAT Math)]])</f>
        <v>0.14699999999999999</v>
      </c>
      <c r="AG316" s="26">
        <f>_xlfn.PERCENTRANK.INC(AA:AA, NYC_SAT_Data[[#This Row],[Average Score (SAT Reading)]])</f>
        <v>0.221</v>
      </c>
      <c r="AH316" s="26">
        <f>_xlfn.PERCENTRANK.INC(AD:AD, NYC_SAT_Data[[#This Row],[SAT 1600]])</f>
        <v>0.17100000000000001</v>
      </c>
      <c r="AI316" s="27">
        <f>_xlfn.XLOOKUP(10 * ROUND(NYC_SAT_Data[[#This Row],[Average Score (SAT Math)]] / 10, 0), 'SAT Section Percentiles'!$A:$A, 'SAT Section Percentiles'!$D:$D, 0)</f>
        <v>0.1</v>
      </c>
      <c r="AJ316" s="28">
        <f>_xlfn.XLOOKUP(10 * ROUND(NYC_SAT_Data[[#This Row],[Average Score (SAT Reading)]] / 10, 0), 'SAT Section Percentiles'!$A:$A, 'SAT Section Percentiles'!$B:$B, 0)</f>
        <v>0.13</v>
      </c>
      <c r="AK316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316" s="1" t="b">
        <f>IF(RANK(NYC_SAT_Data[[#This Row],[SAT 1600]], AD:AD, 0) &lt;= 50, TRUE, FALSE)</f>
        <v>0</v>
      </c>
      <c r="AM316" s="7" t="b">
        <f>IF(NYC_SAT_Data[[#This Row],[National Sample LOOKUP Total]] &gt; 0.5, TRUE, FALSE)</f>
        <v>0</v>
      </c>
      <c r="AN3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7" spans="1:40" x14ac:dyDescent="0.25">
      <c r="A317" s="21" t="s">
        <v>1011</v>
      </c>
      <c r="B317" s="21" t="s">
        <v>1012</v>
      </c>
      <c r="C317" s="21" t="b">
        <f>IF(ISNUMBER(SEARCH("SCIENCE", UPPER(NYC_SAT_Data[[#This Row],[School Name]]))), TRUE(), FALSE())</f>
        <v>0</v>
      </c>
      <c r="D317" s="21" t="b">
        <f>IF(ISNUMBER(SEARCH("MATH", UPPER(NYC_SAT_Data[[#This Row],[School Name]]))), TRUE(), FALSE())</f>
        <v>0</v>
      </c>
      <c r="E317" s="21" t="b">
        <f>IF(ISNUMBER(SEARCH("ART", UPPER(NYC_SAT_Data[[#This Row],[School Name]]))), TRUE(), FALSE())</f>
        <v>0</v>
      </c>
      <c r="F317" s="21" t="b">
        <f>IF(ISNUMBER(SEARCH("ACADEMY", UPPER(NYC_SAT_Data[[#This Row],[School Name]]))), TRUE(), FALSE())</f>
        <v>0</v>
      </c>
      <c r="G317" s="21" t="s">
        <v>822</v>
      </c>
      <c r="H317" s="21" t="s">
        <v>1013</v>
      </c>
      <c r="I317" s="21" t="s">
        <v>1014</v>
      </c>
      <c r="J317" s="21" t="s">
        <v>822</v>
      </c>
      <c r="K317" s="21" t="s">
        <v>51</v>
      </c>
      <c r="L317" s="1">
        <v>11203</v>
      </c>
      <c r="M317" s="1">
        <v>40.659520000000001</v>
      </c>
      <c r="N317" s="1">
        <v>-73.942549999999997</v>
      </c>
      <c r="O317" s="21" t="s">
        <v>1015</v>
      </c>
      <c r="P317" s="22">
        <v>0.33333333333333331</v>
      </c>
      <c r="Q317" s="22">
        <v>0.625</v>
      </c>
      <c r="R317" s="36">
        <f xml:space="preserve"> 24* (NYC_SAT_Data[[#This Row],[End Time]] - NYC_SAT_Data[[#This Row],[Start Time]])</f>
        <v>7</v>
      </c>
      <c r="S31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17" s="33">
        <v>424</v>
      </c>
      <c r="U317" s="31">
        <v>0.01</v>
      </c>
      <c r="V317" s="31">
        <v>0.90700000000000003</v>
      </c>
      <c r="W317" s="31">
        <v>6.5000000000000002E-2</v>
      </c>
      <c r="X317" s="31">
        <v>1.4E-2</v>
      </c>
      <c r="Y317" s="31">
        <f>1 - SUM(NYC_SAT_Data[[#This Row],[Percent White]:[Percent Asian]])</f>
        <v>4.0000000000000036E-3</v>
      </c>
      <c r="Z317" s="1">
        <v>398</v>
      </c>
      <c r="AA317" s="1">
        <v>411</v>
      </c>
      <c r="AB317" s="1">
        <v>400</v>
      </c>
      <c r="AC317" s="31">
        <v>0.60799999999999998</v>
      </c>
      <c r="AD317" s="23">
        <f>NYC_SAT_Data[[#This Row],[Average Score (SAT Math)]] + NYC_SAT_Data[[#This Row],[Average Score (SAT Reading)]]</f>
        <v>809</v>
      </c>
      <c r="AE317" s="24">
        <f>NYC_SAT_Data[[#This Row],[Average Score (SAT Math)]] + NYC_SAT_Data[[#This Row],[Average Score (SAT Reading)]] + NYC_SAT_Data[[#This Row],[Average Score (SAT Writing)]]</f>
        <v>1209</v>
      </c>
      <c r="AF317" s="25">
        <f>_xlfn.PERCENTRANK.INC(Z:Z, NYC_SAT_Data[[#This Row],[Average Score (SAT Math)]])</f>
        <v>0.377</v>
      </c>
      <c r="AG317" s="26">
        <f>_xlfn.PERCENTRANK.INC(AA:AA, NYC_SAT_Data[[#This Row],[Average Score (SAT Reading)]])</f>
        <v>0.48099999999999998</v>
      </c>
      <c r="AH317" s="26">
        <f>_xlfn.PERCENTRANK.INC(AD:AD, NYC_SAT_Data[[#This Row],[SAT 1600]])</f>
        <v>0.441</v>
      </c>
      <c r="AI317" s="27">
        <f>_xlfn.XLOOKUP(10 * ROUND(NYC_SAT_Data[[#This Row],[Average Score (SAT Math)]] / 10, 0), 'SAT Section Percentiles'!$A:$A, 'SAT Section Percentiles'!$D:$D, 0)</f>
        <v>0.15</v>
      </c>
      <c r="AJ317" s="28">
        <f>_xlfn.XLOOKUP(10 * ROUND(NYC_SAT_Data[[#This Row],[Average Score (SAT Reading)]] / 10, 0), 'SAT Section Percentiles'!$A:$A, 'SAT Section Percentiles'!$B:$B, 0)</f>
        <v>0.19</v>
      </c>
      <c r="AK317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317" s="1" t="b">
        <f>IF(RANK(NYC_SAT_Data[[#This Row],[SAT 1600]], AD:AD, 0) &lt;= 50, TRUE, FALSE)</f>
        <v>0</v>
      </c>
      <c r="AM317" s="7" t="b">
        <f>IF(NYC_SAT_Data[[#This Row],[National Sample LOOKUP Total]] &gt; 0.5, TRUE, FALSE)</f>
        <v>0</v>
      </c>
      <c r="AN3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8" spans="1:40" x14ac:dyDescent="0.25">
      <c r="A318" s="21" t="s">
        <v>949</v>
      </c>
      <c r="B318" s="21" t="s">
        <v>950</v>
      </c>
      <c r="C318" s="21" t="b">
        <f>IF(ISNUMBER(SEARCH("SCIENCE", UPPER(NYC_SAT_Data[[#This Row],[School Name]]))), TRUE(), FALSE())</f>
        <v>0</v>
      </c>
      <c r="D318" s="21" t="b">
        <f>IF(ISNUMBER(SEARCH("MATH", UPPER(NYC_SAT_Data[[#This Row],[School Name]]))), TRUE(), FALSE())</f>
        <v>0</v>
      </c>
      <c r="E318" s="21" t="b">
        <f>IF(ISNUMBER(SEARCH("ART", UPPER(NYC_SAT_Data[[#This Row],[School Name]]))), TRUE(), FALSE())</f>
        <v>0</v>
      </c>
      <c r="F318" s="21" t="b">
        <f>IF(ISNUMBER(SEARCH("ACADEMY", UPPER(NYC_SAT_Data[[#This Row],[School Name]]))), TRUE(), FALSE())</f>
        <v>0</v>
      </c>
      <c r="G318" s="21" t="s">
        <v>822</v>
      </c>
      <c r="H318" s="21" t="s">
        <v>930</v>
      </c>
      <c r="I318" s="21" t="s">
        <v>931</v>
      </c>
      <c r="J318" s="21" t="s">
        <v>822</v>
      </c>
      <c r="K318" s="21" t="s">
        <v>51</v>
      </c>
      <c r="L318" s="1">
        <v>11201</v>
      </c>
      <c r="M318" s="1">
        <v>40.685450000000003</v>
      </c>
      <c r="N318" s="1">
        <v>-73.993489999999994</v>
      </c>
      <c r="O318" s="21" t="s">
        <v>951</v>
      </c>
      <c r="P318" s="22">
        <v>0.35416666666666669</v>
      </c>
      <c r="Q318" s="22">
        <v>0.63541666666666663</v>
      </c>
      <c r="R318" s="36">
        <f xml:space="preserve"> 24* (NYC_SAT_Data[[#This Row],[End Time]] - NYC_SAT_Data[[#This Row],[Start Time]])</f>
        <v>6.7499999999999982</v>
      </c>
      <c r="S31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18" s="33">
        <v>466</v>
      </c>
      <c r="U318" s="31">
        <v>9.9000000000000005E-2</v>
      </c>
      <c r="V318" s="31">
        <v>0.47899999999999998</v>
      </c>
      <c r="W318" s="31">
        <v>0.36299999999999999</v>
      </c>
      <c r="X318" s="31">
        <v>4.2000000000000003E-2</v>
      </c>
      <c r="Y318" s="31">
        <f>1 - SUM(NYC_SAT_Data[[#This Row],[Percent White]:[Percent Asian]])</f>
        <v>1.7000000000000015E-2</v>
      </c>
      <c r="Z318" s="1">
        <v>417</v>
      </c>
      <c r="AA318" s="1">
        <v>406</v>
      </c>
      <c r="AB318" s="1">
        <v>394</v>
      </c>
      <c r="AC318" s="31">
        <v>0.65100000000000002</v>
      </c>
      <c r="AD318" s="23">
        <f>NYC_SAT_Data[[#This Row],[Average Score (SAT Math)]] + NYC_SAT_Data[[#This Row],[Average Score (SAT Reading)]]</f>
        <v>823</v>
      </c>
      <c r="AE318" s="24">
        <f>NYC_SAT_Data[[#This Row],[Average Score (SAT Math)]] + NYC_SAT_Data[[#This Row],[Average Score (SAT Reading)]] + NYC_SAT_Data[[#This Row],[Average Score (SAT Writing)]]</f>
        <v>1217</v>
      </c>
      <c r="AF318" s="25">
        <f>_xlfn.PERCENTRANK.INC(Z:Z, NYC_SAT_Data[[#This Row],[Average Score (SAT Math)]])</f>
        <v>0.51800000000000002</v>
      </c>
      <c r="AG318" s="26">
        <f>_xlfn.PERCENTRANK.INC(AA:AA, NYC_SAT_Data[[#This Row],[Average Score (SAT Reading)]])</f>
        <v>0.41399999999999998</v>
      </c>
      <c r="AH318" s="26">
        <f>_xlfn.PERCENTRANK.INC(AD:AD, NYC_SAT_Data[[#This Row],[SAT 1600]])</f>
        <v>0.49399999999999999</v>
      </c>
      <c r="AI318" s="27">
        <f>_xlfn.XLOOKUP(10 * ROUND(NYC_SAT_Data[[#This Row],[Average Score (SAT Math)]] / 10, 0), 'SAT Section Percentiles'!$A:$A, 'SAT Section Percentiles'!$D:$D, 0)</f>
        <v>0.2</v>
      </c>
      <c r="AJ318" s="28">
        <f>_xlfn.XLOOKUP(10 * ROUND(NYC_SAT_Data[[#This Row],[Average Score (SAT Reading)]] / 10, 0), 'SAT Section Percentiles'!$A:$A, 'SAT Section Percentiles'!$B:$B, 0)</f>
        <v>0.19</v>
      </c>
      <c r="AK318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318" s="1" t="b">
        <f>IF(RANK(NYC_SAT_Data[[#This Row],[SAT 1600]], AD:AD, 0) &lt;= 50, TRUE, FALSE)</f>
        <v>0</v>
      </c>
      <c r="AM318" s="7" t="b">
        <f>IF(NYC_SAT_Data[[#This Row],[National Sample LOOKUP Total]] &gt; 0.5, TRUE, FALSE)</f>
        <v>0</v>
      </c>
      <c r="AN3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9" spans="1:40" x14ac:dyDescent="0.25">
      <c r="A319" s="21" t="s">
        <v>896</v>
      </c>
      <c r="B319" s="21" t="s">
        <v>897</v>
      </c>
      <c r="C319" s="21" t="b">
        <f>IF(ISNUMBER(SEARCH("SCIENCE", UPPER(NYC_SAT_Data[[#This Row],[School Name]]))), TRUE(), FALSE())</f>
        <v>0</v>
      </c>
      <c r="D319" s="21" t="b">
        <f>IF(ISNUMBER(SEARCH("MATH", UPPER(NYC_SAT_Data[[#This Row],[School Name]]))), TRUE(), FALSE())</f>
        <v>0</v>
      </c>
      <c r="E319" s="21" t="b">
        <f>IF(ISNUMBER(SEARCH("ART", UPPER(NYC_SAT_Data[[#This Row],[School Name]]))), TRUE(), FALSE())</f>
        <v>0</v>
      </c>
      <c r="F319" s="21" t="b">
        <f>IF(ISNUMBER(SEARCH("ACADEMY", UPPER(NYC_SAT_Data[[#This Row],[School Name]]))), TRUE(), FALSE())</f>
        <v>0</v>
      </c>
      <c r="G319" s="21" t="s">
        <v>822</v>
      </c>
      <c r="H319" s="21" t="s">
        <v>893</v>
      </c>
      <c r="I319" s="21" t="s">
        <v>894</v>
      </c>
      <c r="J319" s="21" t="s">
        <v>822</v>
      </c>
      <c r="K319" s="21" t="s">
        <v>51</v>
      </c>
      <c r="L319" s="1">
        <v>11211</v>
      </c>
      <c r="M319" s="1">
        <v>40.711959999999998</v>
      </c>
      <c r="N319" s="1">
        <v>-73.940430000000006</v>
      </c>
      <c r="O319" s="21" t="s">
        <v>898</v>
      </c>
      <c r="P319" s="22">
        <v>0.33333333333333331</v>
      </c>
      <c r="Q319" s="22">
        <v>0.64583333333333337</v>
      </c>
      <c r="R319" s="36">
        <f xml:space="preserve"> 24* (NYC_SAT_Data[[#This Row],[End Time]] - NYC_SAT_Data[[#This Row],[Start Time]])</f>
        <v>7.5000000000000018</v>
      </c>
      <c r="S31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19" s="33">
        <v>598</v>
      </c>
      <c r="U319" s="31">
        <v>1.2999999999999999E-2</v>
      </c>
      <c r="V319" s="31">
        <v>0.45800000000000002</v>
      </c>
      <c r="W319" s="31">
        <v>0.5</v>
      </c>
      <c r="X319" s="31">
        <v>0.01</v>
      </c>
      <c r="Y319" s="31">
        <f>1 - SUM(NYC_SAT_Data[[#This Row],[Percent White]:[Percent Asian]])</f>
        <v>1.8999999999999906E-2</v>
      </c>
      <c r="Z319" s="1">
        <v>393</v>
      </c>
      <c r="AA319" s="1">
        <v>390</v>
      </c>
      <c r="AB319" s="1">
        <v>394</v>
      </c>
      <c r="AC319" s="31">
        <v>0.34799999999999998</v>
      </c>
      <c r="AD319" s="23">
        <f>NYC_SAT_Data[[#This Row],[Average Score (SAT Math)]] + NYC_SAT_Data[[#This Row],[Average Score (SAT Reading)]]</f>
        <v>783</v>
      </c>
      <c r="AE319" s="24">
        <f>NYC_SAT_Data[[#This Row],[Average Score (SAT Math)]] + NYC_SAT_Data[[#This Row],[Average Score (SAT Reading)]] + NYC_SAT_Data[[#This Row],[Average Score (SAT Writing)]]</f>
        <v>1177</v>
      </c>
      <c r="AF319" s="25">
        <f>_xlfn.PERCENTRANK.INC(Z:Z, NYC_SAT_Data[[#This Row],[Average Score (SAT Math)]])</f>
        <v>0.32</v>
      </c>
      <c r="AG319" s="26">
        <f>_xlfn.PERCENTRANK.INC(AA:AA, NYC_SAT_Data[[#This Row],[Average Score (SAT Reading)]])</f>
        <v>0.27800000000000002</v>
      </c>
      <c r="AH319" s="26">
        <f>_xlfn.PERCENTRANK.INC(AD:AD, NYC_SAT_Data[[#This Row],[SAT 1600]])</f>
        <v>0.31</v>
      </c>
      <c r="AI319" s="27">
        <f>_xlfn.XLOOKUP(10 * ROUND(NYC_SAT_Data[[#This Row],[Average Score (SAT Math)]] / 10, 0), 'SAT Section Percentiles'!$A:$A, 'SAT Section Percentiles'!$D:$D, 0)</f>
        <v>0.13</v>
      </c>
      <c r="AJ319" s="28">
        <f>_xlfn.XLOOKUP(10 * ROUND(NYC_SAT_Data[[#This Row],[Average Score (SAT Reading)]] / 10, 0), 'SAT Section Percentiles'!$A:$A, 'SAT Section Percentiles'!$B:$B, 0)</f>
        <v>0.13</v>
      </c>
      <c r="AK319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19" s="1" t="b">
        <f>IF(RANK(NYC_SAT_Data[[#This Row],[SAT 1600]], AD:AD, 0) &lt;= 50, TRUE, FALSE)</f>
        <v>0</v>
      </c>
      <c r="AM319" s="7" t="b">
        <f>IF(NYC_SAT_Data[[#This Row],[National Sample LOOKUP Total]] &gt; 0.5, TRUE, FALSE)</f>
        <v>0</v>
      </c>
      <c r="AN3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20" spans="1:40" x14ac:dyDescent="0.25">
      <c r="A320" s="21" t="s">
        <v>163</v>
      </c>
      <c r="B320" s="21" t="s">
        <v>164</v>
      </c>
      <c r="C320" s="21" t="b">
        <f>IF(ISNUMBER(SEARCH("SCIENCE", UPPER(NYC_SAT_Data[[#This Row],[School Name]]))), TRUE(), FALSE())</f>
        <v>0</v>
      </c>
      <c r="D320" s="21" t="b">
        <f>IF(ISNUMBER(SEARCH("MATH", UPPER(NYC_SAT_Data[[#This Row],[School Name]]))), TRUE(), FALSE())</f>
        <v>0</v>
      </c>
      <c r="E320" s="21" t="b">
        <f>IF(ISNUMBER(SEARCH("ART", UPPER(NYC_SAT_Data[[#This Row],[School Name]]))), TRUE(), FALSE())</f>
        <v>0</v>
      </c>
      <c r="F320" s="21" t="b">
        <f>IF(ISNUMBER(SEARCH("ACADEMY", UPPER(NYC_SAT_Data[[#This Row],[School Name]]))), TRUE(), FALSE())</f>
        <v>0</v>
      </c>
      <c r="G320" s="21" t="s">
        <v>48</v>
      </c>
      <c r="H320" s="21" t="s">
        <v>165</v>
      </c>
      <c r="I320" s="21" t="s">
        <v>166</v>
      </c>
      <c r="J320" s="21" t="s">
        <v>48</v>
      </c>
      <c r="K320" s="21" t="s">
        <v>51</v>
      </c>
      <c r="L320" s="1">
        <v>10010</v>
      </c>
      <c r="M320" s="1">
        <v>40.738950000000003</v>
      </c>
      <c r="N320" s="1">
        <v>-73.985410000000002</v>
      </c>
      <c r="O320" s="21" t="s">
        <v>167</v>
      </c>
      <c r="P320" s="22">
        <v>0.3576388888888889</v>
      </c>
      <c r="Q320" s="22">
        <v>0.63194444444444442</v>
      </c>
      <c r="R320" s="36">
        <f xml:space="preserve"> 24* (NYC_SAT_Data[[#This Row],[End Time]] - NYC_SAT_Data[[#This Row],[Start Time]])</f>
        <v>6.5833333333333321</v>
      </c>
      <c r="S32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320" s="33">
        <v>713</v>
      </c>
      <c r="U320" s="31">
        <v>0.35899999999999999</v>
      </c>
      <c r="V320" s="31">
        <v>0.11700000000000001</v>
      </c>
      <c r="W320" s="31">
        <v>0.30399999999999999</v>
      </c>
      <c r="X320" s="31">
        <v>0.14399999999999999</v>
      </c>
      <c r="Y320" s="31">
        <f>1 - SUM(NYC_SAT_Data[[#This Row],[Percent White]:[Percent Asian]])</f>
        <v>7.5999999999999956E-2</v>
      </c>
      <c r="Z320" s="1">
        <v>534</v>
      </c>
      <c r="AA320" s="1">
        <v>533</v>
      </c>
      <c r="AB320" s="1">
        <v>522</v>
      </c>
      <c r="AC320" s="31">
        <v>0.89900000000000002</v>
      </c>
      <c r="AD320" s="23">
        <f>NYC_SAT_Data[[#This Row],[Average Score (SAT Math)]] + NYC_SAT_Data[[#This Row],[Average Score (SAT Reading)]]</f>
        <v>1067</v>
      </c>
      <c r="AE320" s="24">
        <f>NYC_SAT_Data[[#This Row],[Average Score (SAT Math)]] + NYC_SAT_Data[[#This Row],[Average Score (SAT Reading)]] + NYC_SAT_Data[[#This Row],[Average Score (SAT Writing)]]</f>
        <v>1589</v>
      </c>
      <c r="AF320" s="25">
        <f>_xlfn.PERCENTRANK.INC(Z:Z, NYC_SAT_Data[[#This Row],[Average Score (SAT Math)]])</f>
        <v>0.91700000000000004</v>
      </c>
      <c r="AG320" s="26">
        <f>_xlfn.PERCENTRANK.INC(AA:AA, NYC_SAT_Data[[#This Row],[Average Score (SAT Reading)]])</f>
        <v>0.93500000000000005</v>
      </c>
      <c r="AH320" s="26">
        <f>_xlfn.PERCENTRANK.INC(AD:AD, NYC_SAT_Data[[#This Row],[SAT 1600]])</f>
        <v>0.92700000000000005</v>
      </c>
      <c r="AI320" s="27">
        <f>_xlfn.XLOOKUP(10 * ROUND(NYC_SAT_Data[[#This Row],[Average Score (SAT Math)]] / 10, 0), 'SAT Section Percentiles'!$A:$A, 'SAT Section Percentiles'!$D:$D, 0)</f>
        <v>0.61</v>
      </c>
      <c r="AJ320" s="28">
        <f>_xlfn.XLOOKUP(10 * ROUND(NYC_SAT_Data[[#This Row],[Average Score (SAT Reading)]] / 10, 0), 'SAT Section Percentiles'!$A:$A, 'SAT Section Percentiles'!$B:$B, 0)</f>
        <v>0.57999999999999996</v>
      </c>
      <c r="AK320" s="29">
        <f>_xlfn.XLOOKUP(10 * ROUND((NYC_SAT_Data[[#This Row],[Average Score (SAT Math)]] + NYC_SAT_Data[[#This Row],[Average Score (SAT Reading)]]) / 10, 0), 'Total SAT Percentiles'!$A:$A, 'Total SAT Percentiles'!$B:$B, 0)</f>
        <v>0.61</v>
      </c>
      <c r="AL320" s="1" t="b">
        <f>IF(RANK(NYC_SAT_Data[[#This Row],[SAT 1600]], AD:AD, 0) &lt;= 50, TRUE, FALSE)</f>
        <v>1</v>
      </c>
      <c r="AM320" s="7" t="b">
        <f>IF(NYC_SAT_Data[[#This Row],[National Sample LOOKUP Total]] &gt; 0.5, TRUE, FALSE)</f>
        <v>1</v>
      </c>
      <c r="AN3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1" spans="1:40" x14ac:dyDescent="0.25">
      <c r="A321" s="21" t="s">
        <v>836</v>
      </c>
      <c r="B321" s="21" t="s">
        <v>837</v>
      </c>
      <c r="C321" s="21" t="b">
        <f>IF(ISNUMBER(SEARCH("SCIENCE", UPPER(NYC_SAT_Data[[#This Row],[School Name]]))), TRUE(), FALSE())</f>
        <v>1</v>
      </c>
      <c r="D321" s="21" t="b">
        <f>IF(ISNUMBER(SEARCH("MATH", UPPER(NYC_SAT_Data[[#This Row],[School Name]]))), TRUE(), FALSE())</f>
        <v>0</v>
      </c>
      <c r="E321" s="21" t="b">
        <f>IF(ISNUMBER(SEARCH("ART", UPPER(NYC_SAT_Data[[#This Row],[School Name]]))), TRUE(), FALSE())</f>
        <v>1</v>
      </c>
      <c r="F321" s="21" t="b">
        <f>IF(ISNUMBER(SEARCH("ACADEMY", UPPER(NYC_SAT_Data[[#This Row],[School Name]]))), TRUE(), FALSE())</f>
        <v>0</v>
      </c>
      <c r="G321" s="21" t="s">
        <v>822</v>
      </c>
      <c r="H321" s="21" t="s">
        <v>828</v>
      </c>
      <c r="I321" s="21" t="s">
        <v>829</v>
      </c>
      <c r="J321" s="21" t="s">
        <v>822</v>
      </c>
      <c r="K321" s="21" t="s">
        <v>51</v>
      </c>
      <c r="L321" s="1">
        <v>11201</v>
      </c>
      <c r="M321" s="1">
        <v>40.69717</v>
      </c>
      <c r="N321" s="1">
        <v>-73.984960000000001</v>
      </c>
      <c r="O321" s="21" t="s">
        <v>838</v>
      </c>
      <c r="P321" s="22">
        <v>0.33819444444444446</v>
      </c>
      <c r="Q321" s="22">
        <v>0.65277777777777779</v>
      </c>
      <c r="R321" s="36">
        <f xml:space="preserve"> 24* (NYC_SAT_Data[[#This Row],[End Time]] - NYC_SAT_Data[[#This Row],[Start Time]])</f>
        <v>7.55</v>
      </c>
      <c r="S32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33min</v>
      </c>
      <c r="T321" s="33">
        <v>528</v>
      </c>
      <c r="U321" s="31">
        <v>2.1000000000000001E-2</v>
      </c>
      <c r="V321" s="31">
        <v>0.70499999999999996</v>
      </c>
      <c r="W321" s="31">
        <v>0.184</v>
      </c>
      <c r="X321" s="31">
        <v>6.8000000000000005E-2</v>
      </c>
      <c r="Y321" s="31">
        <f>1 - SUM(NYC_SAT_Data[[#This Row],[Percent White]:[Percent Asian]])</f>
        <v>2.200000000000002E-2</v>
      </c>
      <c r="Z321" s="1">
        <v>399</v>
      </c>
      <c r="AA321" s="1">
        <v>397</v>
      </c>
      <c r="AB321" s="1">
        <v>386</v>
      </c>
      <c r="AC321" s="31">
        <v>0.65900000000000003</v>
      </c>
      <c r="AD321" s="23">
        <f>NYC_SAT_Data[[#This Row],[Average Score (SAT Math)]] + NYC_SAT_Data[[#This Row],[Average Score (SAT Reading)]]</f>
        <v>796</v>
      </c>
      <c r="AE321" s="24">
        <f>NYC_SAT_Data[[#This Row],[Average Score (SAT Math)]] + NYC_SAT_Data[[#This Row],[Average Score (SAT Reading)]] + NYC_SAT_Data[[#This Row],[Average Score (SAT Writing)]]</f>
        <v>1182</v>
      </c>
      <c r="AF321" s="25">
        <f>_xlfn.PERCENTRANK.INC(Z:Z, NYC_SAT_Data[[#This Row],[Average Score (SAT Math)]])</f>
        <v>0.39300000000000002</v>
      </c>
      <c r="AG321" s="26">
        <f>_xlfn.PERCENTRANK.INC(AA:AA, NYC_SAT_Data[[#This Row],[Average Score (SAT Reading)]])</f>
        <v>0.34699999999999998</v>
      </c>
      <c r="AH321" s="26">
        <f>_xlfn.PERCENTRANK.INC(AD:AD, NYC_SAT_Data[[#This Row],[SAT 1600]])</f>
        <v>0.36599999999999999</v>
      </c>
      <c r="AI321" s="27">
        <f>_xlfn.XLOOKUP(10 * ROUND(NYC_SAT_Data[[#This Row],[Average Score (SAT Math)]] / 10, 0), 'SAT Section Percentiles'!$A:$A, 'SAT Section Percentiles'!$D:$D, 0)</f>
        <v>0.15</v>
      </c>
      <c r="AJ321" s="28">
        <f>_xlfn.XLOOKUP(10 * ROUND(NYC_SAT_Data[[#This Row],[Average Score (SAT Reading)]] / 10, 0), 'SAT Section Percentiles'!$A:$A, 'SAT Section Percentiles'!$B:$B, 0)</f>
        <v>0.16</v>
      </c>
      <c r="AK321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21" s="1" t="b">
        <f>IF(RANK(NYC_SAT_Data[[#This Row],[SAT 1600]], AD:AD, 0) &lt;= 50, TRUE, FALSE)</f>
        <v>0</v>
      </c>
      <c r="AM321" s="7" t="b">
        <f>IF(NYC_SAT_Data[[#This Row],[National Sample LOOKUP Total]] &gt; 0.5, TRUE, FALSE)</f>
        <v>0</v>
      </c>
      <c r="AN3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2" spans="1:40" x14ac:dyDescent="0.25">
      <c r="A322" s="21" t="s">
        <v>1025</v>
      </c>
      <c r="B322" s="21" t="s">
        <v>1026</v>
      </c>
      <c r="C322" s="21" t="b">
        <f>IF(ISNUMBER(SEARCH("SCIENCE", UPPER(NYC_SAT_Data[[#This Row],[School Name]]))), TRUE(), FALSE())</f>
        <v>1</v>
      </c>
      <c r="D322" s="21" t="b">
        <f>IF(ISNUMBER(SEARCH("MATH", UPPER(NYC_SAT_Data[[#This Row],[School Name]]))), TRUE(), FALSE())</f>
        <v>0</v>
      </c>
      <c r="E322" s="21" t="b">
        <f>IF(ISNUMBER(SEARCH("ART", UPPER(NYC_SAT_Data[[#This Row],[School Name]]))), TRUE(), FALSE())</f>
        <v>0</v>
      </c>
      <c r="F322" s="21" t="b">
        <f>IF(ISNUMBER(SEARCH("ACADEMY", UPPER(NYC_SAT_Data[[#This Row],[School Name]]))), TRUE(), FALSE())</f>
        <v>0</v>
      </c>
      <c r="G322" s="21" t="s">
        <v>822</v>
      </c>
      <c r="H322" s="21" t="s">
        <v>997</v>
      </c>
      <c r="I322" s="21" t="s">
        <v>998</v>
      </c>
      <c r="J322" s="21" t="s">
        <v>822</v>
      </c>
      <c r="K322" s="21" t="s">
        <v>51</v>
      </c>
      <c r="L322" s="1">
        <v>11226</v>
      </c>
      <c r="M322" s="1">
        <v>40.649439999999998</v>
      </c>
      <c r="N322" s="1">
        <v>-73.958430000000007</v>
      </c>
      <c r="O322" s="21" t="s">
        <v>1027</v>
      </c>
      <c r="P322" s="22">
        <v>0.33333333333333331</v>
      </c>
      <c r="Q322" s="22">
        <v>0.61458333333333337</v>
      </c>
      <c r="R322" s="36">
        <f xml:space="preserve"> 24* (NYC_SAT_Data[[#This Row],[End Time]] - NYC_SAT_Data[[#This Row],[Start Time]])</f>
        <v>6.7500000000000018</v>
      </c>
      <c r="S32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2" s="33">
        <v>516</v>
      </c>
      <c r="U322" s="31">
        <v>8.9999999999999993E-3</v>
      </c>
      <c r="V322" s="31">
        <v>0.871</v>
      </c>
      <c r="W322" s="31">
        <v>6.4000000000000001E-2</v>
      </c>
      <c r="X322" s="31">
        <v>0.04</v>
      </c>
      <c r="Y322" s="31">
        <f>1 - SUM(NYC_SAT_Data[[#This Row],[Percent White]:[Percent Asian]])</f>
        <v>1.6000000000000014E-2</v>
      </c>
      <c r="Z322" s="1">
        <v>496</v>
      </c>
      <c r="AA322" s="1">
        <v>491</v>
      </c>
      <c r="AB322" s="1">
        <v>484</v>
      </c>
      <c r="AC322" s="31">
        <v>0.91500000000000004</v>
      </c>
      <c r="AD322" s="23">
        <f>NYC_SAT_Data[[#This Row],[Average Score (SAT Math)]] + NYC_SAT_Data[[#This Row],[Average Score (SAT Reading)]]</f>
        <v>987</v>
      </c>
      <c r="AE322" s="24">
        <f>NYC_SAT_Data[[#This Row],[Average Score (SAT Math)]] + NYC_SAT_Data[[#This Row],[Average Score (SAT Reading)]] + NYC_SAT_Data[[#This Row],[Average Score (SAT Writing)]]</f>
        <v>1471</v>
      </c>
      <c r="AF322" s="25">
        <f>_xlfn.PERCENTRANK.INC(Z:Z, NYC_SAT_Data[[#This Row],[Average Score (SAT Math)]])</f>
        <v>0.85199999999999998</v>
      </c>
      <c r="AG322" s="26">
        <f>_xlfn.PERCENTRANK.INC(AA:AA, NYC_SAT_Data[[#This Row],[Average Score (SAT Reading)]])</f>
        <v>0.89300000000000002</v>
      </c>
      <c r="AH322" s="26">
        <f>_xlfn.PERCENTRANK.INC(AD:AD, NYC_SAT_Data[[#This Row],[SAT 1600]])</f>
        <v>0.88500000000000001</v>
      </c>
      <c r="AI322" s="27">
        <f>_xlfn.XLOOKUP(10 * ROUND(NYC_SAT_Data[[#This Row],[Average Score (SAT Math)]] / 10, 0), 'SAT Section Percentiles'!$A:$A, 'SAT Section Percentiles'!$D:$D, 0)</f>
        <v>0.47</v>
      </c>
      <c r="AJ322" s="28">
        <f>_xlfn.XLOOKUP(10 * ROUND(NYC_SAT_Data[[#This Row],[Average Score (SAT Reading)]] / 10, 0), 'SAT Section Percentiles'!$A:$A, 'SAT Section Percentiles'!$B:$B, 0)</f>
        <v>0.44</v>
      </c>
      <c r="AK322" s="29">
        <f>_xlfn.XLOOKUP(10 * ROUND((NYC_SAT_Data[[#This Row],[Average Score (SAT Math)]] + NYC_SAT_Data[[#This Row],[Average Score (SAT Reading)]]) / 10, 0), 'Total SAT Percentiles'!$A:$A, 'Total SAT Percentiles'!$B:$B, 0)</f>
        <v>0.46</v>
      </c>
      <c r="AL322" s="1" t="b">
        <f>IF(RANK(NYC_SAT_Data[[#This Row],[SAT 1600]], AD:AD, 0) &lt;= 50, TRUE, FALSE)</f>
        <v>1</v>
      </c>
      <c r="AM322" s="7" t="b">
        <f>IF(NYC_SAT_Data[[#This Row],[National Sample LOOKUP Total]] &gt; 0.5, TRUE, FALSE)</f>
        <v>0</v>
      </c>
      <c r="AN3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3" spans="1:40" x14ac:dyDescent="0.25">
      <c r="A323" s="21" t="s">
        <v>943</v>
      </c>
      <c r="B323" s="21" t="s">
        <v>944</v>
      </c>
      <c r="C323" s="21" t="b">
        <f>IF(ISNUMBER(SEARCH("SCIENCE", UPPER(NYC_SAT_Data[[#This Row],[School Name]]))), TRUE(), FALSE())</f>
        <v>0</v>
      </c>
      <c r="D323" s="21" t="b">
        <f>IF(ISNUMBER(SEARCH("MATH", UPPER(NYC_SAT_Data[[#This Row],[School Name]]))), TRUE(), FALSE())</f>
        <v>0</v>
      </c>
      <c r="E323" s="21" t="b">
        <f>IF(ISNUMBER(SEARCH("ART", UPPER(NYC_SAT_Data[[#This Row],[School Name]]))), TRUE(), FALSE())</f>
        <v>0</v>
      </c>
      <c r="F323" s="21" t="b">
        <f>IF(ISNUMBER(SEARCH("ACADEMY", UPPER(NYC_SAT_Data[[#This Row],[School Name]]))), TRUE(), FALSE())</f>
        <v>0</v>
      </c>
      <c r="G323" s="21" t="s">
        <v>822</v>
      </c>
      <c r="H323" s="21" t="s">
        <v>940</v>
      </c>
      <c r="I323" s="21" t="s">
        <v>941</v>
      </c>
      <c r="J323" s="21" t="s">
        <v>822</v>
      </c>
      <c r="K323" s="21" t="s">
        <v>51</v>
      </c>
      <c r="L323" s="1">
        <v>11215</v>
      </c>
      <c r="M323" s="1">
        <v>40.669600000000003</v>
      </c>
      <c r="N323" s="1">
        <v>-73.979259999999996</v>
      </c>
      <c r="O323" s="21" t="s">
        <v>945</v>
      </c>
      <c r="P323" s="22">
        <v>0.35069444444444442</v>
      </c>
      <c r="Q323" s="22">
        <v>0.6333333333333333</v>
      </c>
      <c r="R323" s="36">
        <f xml:space="preserve"> 24* (NYC_SAT_Data[[#This Row],[End Time]] - NYC_SAT_Data[[#This Row],[Start Time]])</f>
        <v>6.7833333333333332</v>
      </c>
      <c r="S32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323" s="33">
        <v>285</v>
      </c>
      <c r="U323" s="31">
        <v>6.3E-2</v>
      </c>
      <c r="V323" s="31">
        <v>0.46700000000000003</v>
      </c>
      <c r="W323" s="31">
        <v>0.375</v>
      </c>
      <c r="X323" s="31">
        <v>7.3999999999999996E-2</v>
      </c>
      <c r="Y323" s="31">
        <f>1 - SUM(NYC_SAT_Data[[#This Row],[Percent White]:[Percent Asian]])</f>
        <v>2.1000000000000019E-2</v>
      </c>
      <c r="Z323" s="1">
        <v>408</v>
      </c>
      <c r="AA323" s="1">
        <v>435</v>
      </c>
      <c r="AB323" s="1">
        <v>415</v>
      </c>
      <c r="AC323" s="31">
        <v>0.58799999999999997</v>
      </c>
      <c r="AD323" s="23">
        <f>NYC_SAT_Data[[#This Row],[Average Score (SAT Math)]] + NYC_SAT_Data[[#This Row],[Average Score (SAT Reading)]]</f>
        <v>843</v>
      </c>
      <c r="AE323" s="24">
        <f>NYC_SAT_Data[[#This Row],[Average Score (SAT Math)]] + NYC_SAT_Data[[#This Row],[Average Score (SAT Reading)]] + NYC_SAT_Data[[#This Row],[Average Score (SAT Writing)]]</f>
        <v>1258</v>
      </c>
      <c r="AF323" s="25">
        <f>_xlfn.PERCENTRANK.INC(Z:Z, NYC_SAT_Data[[#This Row],[Average Score (SAT Math)]])</f>
        <v>0.46200000000000002</v>
      </c>
      <c r="AG323" s="26">
        <f>_xlfn.PERCENTRANK.INC(AA:AA, NYC_SAT_Data[[#This Row],[Average Score (SAT Reading)]])</f>
        <v>0.70299999999999996</v>
      </c>
      <c r="AH323" s="26">
        <f>_xlfn.PERCENTRANK.INC(AD:AD, NYC_SAT_Data[[#This Row],[SAT 1600]])</f>
        <v>0.57699999999999996</v>
      </c>
      <c r="AI323" s="27">
        <f>_xlfn.XLOOKUP(10 * ROUND(NYC_SAT_Data[[#This Row],[Average Score (SAT Math)]] / 10, 0), 'SAT Section Percentiles'!$A:$A, 'SAT Section Percentiles'!$D:$D, 0)</f>
        <v>0.17</v>
      </c>
      <c r="AJ323" s="28">
        <f>_xlfn.XLOOKUP(10 * ROUND(NYC_SAT_Data[[#This Row],[Average Score (SAT Reading)]] / 10, 0), 'SAT Section Percentiles'!$A:$A, 'SAT Section Percentiles'!$B:$B, 0)</f>
        <v>0.28000000000000003</v>
      </c>
      <c r="AK323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23" s="1" t="b">
        <f>IF(RANK(NYC_SAT_Data[[#This Row],[SAT 1600]], AD:AD, 0) &lt;= 50, TRUE, FALSE)</f>
        <v>0</v>
      </c>
      <c r="AM323" s="7" t="b">
        <f>IF(NYC_SAT_Data[[#This Row],[National Sample LOOKUP Total]] &gt; 0.5, TRUE, FALSE)</f>
        <v>0</v>
      </c>
      <c r="AN3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4" spans="1:40" x14ac:dyDescent="0.25">
      <c r="A324" s="21" t="s">
        <v>938</v>
      </c>
      <c r="B324" s="21" t="s">
        <v>939</v>
      </c>
      <c r="C324" s="21" t="b">
        <f>IF(ISNUMBER(SEARCH("SCIENCE", UPPER(NYC_SAT_Data[[#This Row],[School Name]]))), TRUE(), FALSE())</f>
        <v>0</v>
      </c>
      <c r="D324" s="21" t="b">
        <f>IF(ISNUMBER(SEARCH("MATH", UPPER(NYC_SAT_Data[[#This Row],[School Name]]))), TRUE(), FALSE())</f>
        <v>0</v>
      </c>
      <c r="E324" s="21" t="b">
        <f>IF(ISNUMBER(SEARCH("ART", UPPER(NYC_SAT_Data[[#This Row],[School Name]]))), TRUE(), FALSE())</f>
        <v>0</v>
      </c>
      <c r="F324" s="21" t="b">
        <f>IF(ISNUMBER(SEARCH("ACADEMY", UPPER(NYC_SAT_Data[[#This Row],[School Name]]))), TRUE(), FALSE())</f>
        <v>0</v>
      </c>
      <c r="G324" s="21" t="s">
        <v>822</v>
      </c>
      <c r="H324" s="21" t="s">
        <v>940</v>
      </c>
      <c r="I324" s="21" t="s">
        <v>941</v>
      </c>
      <c r="J324" s="21" t="s">
        <v>822</v>
      </c>
      <c r="K324" s="21" t="s">
        <v>51</v>
      </c>
      <c r="L324" s="1">
        <v>11215</v>
      </c>
      <c r="M324" s="1">
        <v>40.669600000000003</v>
      </c>
      <c r="N324" s="1">
        <v>-73.979259999999996</v>
      </c>
      <c r="O324" s="21" t="s">
        <v>942</v>
      </c>
      <c r="P324" s="22">
        <v>0.35069444444444442</v>
      </c>
      <c r="Q324" s="22">
        <v>0.6333333333333333</v>
      </c>
      <c r="R324" s="36">
        <f xml:space="preserve"> 24* (NYC_SAT_Data[[#This Row],[End Time]] - NYC_SAT_Data[[#This Row],[Start Time]])</f>
        <v>6.7833333333333332</v>
      </c>
      <c r="S32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324" s="33">
        <v>351</v>
      </c>
      <c r="U324" s="31">
        <v>3.4000000000000002E-2</v>
      </c>
      <c r="V324" s="31">
        <v>0.66400000000000003</v>
      </c>
      <c r="W324" s="31">
        <v>0.25900000000000001</v>
      </c>
      <c r="X324" s="31">
        <v>0.02</v>
      </c>
      <c r="Y324" s="31">
        <f>1 - SUM(NYC_SAT_Data[[#This Row],[Percent White]:[Percent Asian]])</f>
        <v>2.2999999999999909E-2</v>
      </c>
      <c r="Z324" s="1">
        <v>420</v>
      </c>
      <c r="AA324" s="1">
        <v>424</v>
      </c>
      <c r="AB324" s="1">
        <v>414</v>
      </c>
      <c r="AC324" s="31">
        <v>0.747</v>
      </c>
      <c r="AD324" s="23">
        <f>NYC_SAT_Data[[#This Row],[Average Score (SAT Math)]] + NYC_SAT_Data[[#This Row],[Average Score (SAT Reading)]]</f>
        <v>844</v>
      </c>
      <c r="AE324" s="24">
        <f>NYC_SAT_Data[[#This Row],[Average Score (SAT Math)]] + NYC_SAT_Data[[#This Row],[Average Score (SAT Reading)]] + NYC_SAT_Data[[#This Row],[Average Score (SAT Writing)]]</f>
        <v>1258</v>
      </c>
      <c r="AF324" s="25">
        <f>_xlfn.PERCENTRANK.INC(Z:Z, NYC_SAT_Data[[#This Row],[Average Score (SAT Math)]])</f>
        <v>0.55800000000000005</v>
      </c>
      <c r="AG324" s="26">
        <f>_xlfn.PERCENTRANK.INC(AA:AA, NYC_SAT_Data[[#This Row],[Average Score (SAT Reading)]])</f>
        <v>0.61699999999999999</v>
      </c>
      <c r="AH324" s="26">
        <f>_xlfn.PERCENTRANK.INC(AD:AD, NYC_SAT_Data[[#This Row],[SAT 1600]])</f>
        <v>0.58199999999999996</v>
      </c>
      <c r="AI324" s="27">
        <f>_xlfn.XLOOKUP(10 * ROUND(NYC_SAT_Data[[#This Row],[Average Score (SAT Math)]] / 10, 0), 'SAT Section Percentiles'!$A:$A, 'SAT Section Percentiles'!$D:$D, 0)</f>
        <v>0.2</v>
      </c>
      <c r="AJ324" s="28">
        <f>_xlfn.XLOOKUP(10 * ROUND(NYC_SAT_Data[[#This Row],[Average Score (SAT Reading)]] / 10, 0), 'SAT Section Percentiles'!$A:$A, 'SAT Section Percentiles'!$B:$B, 0)</f>
        <v>0.22</v>
      </c>
      <c r="AK324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24" s="1" t="b">
        <f>IF(RANK(NYC_SAT_Data[[#This Row],[SAT 1600]], AD:AD, 0) &lt;= 50, TRUE, FALSE)</f>
        <v>0</v>
      </c>
      <c r="AM324" s="7" t="b">
        <f>IF(NYC_SAT_Data[[#This Row],[National Sample LOOKUP Total]] &gt; 0.5, TRUE, FALSE)</f>
        <v>0</v>
      </c>
      <c r="AN3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5" spans="1:40" x14ac:dyDescent="0.25">
      <c r="A325" s="21" t="s">
        <v>429</v>
      </c>
      <c r="B325" s="21" t="s">
        <v>430</v>
      </c>
      <c r="C325" s="21" t="b">
        <f>IF(ISNUMBER(SEARCH("SCIENCE", UPPER(NYC_SAT_Data[[#This Row],[School Name]]))), TRUE(), FALSE())</f>
        <v>0</v>
      </c>
      <c r="D325" s="21" t="b">
        <f>IF(ISNUMBER(SEARCH("MATH", UPPER(NYC_SAT_Data[[#This Row],[School Name]]))), TRUE(), FALSE())</f>
        <v>0</v>
      </c>
      <c r="E325" s="21" t="b">
        <f>IF(ISNUMBER(SEARCH("ART", UPPER(NYC_SAT_Data[[#This Row],[School Name]]))), TRUE(), FALSE())</f>
        <v>0</v>
      </c>
      <c r="F325" s="21" t="b">
        <f>IF(ISNUMBER(SEARCH("ACADEMY", UPPER(NYC_SAT_Data[[#This Row],[School Name]]))), TRUE(), FALSE())</f>
        <v>0</v>
      </c>
      <c r="G325" s="21" t="s">
        <v>431</v>
      </c>
      <c r="H325" s="21" t="s">
        <v>432</v>
      </c>
      <c r="I325" s="21" t="s">
        <v>433</v>
      </c>
      <c r="J325" s="21" t="s">
        <v>431</v>
      </c>
      <c r="K325" s="21" t="s">
        <v>51</v>
      </c>
      <c r="L325" s="1">
        <v>10454</v>
      </c>
      <c r="M325" s="1">
        <v>40.814010000000003</v>
      </c>
      <c r="N325" s="1">
        <v>-73.920839999999998</v>
      </c>
      <c r="O325" s="21" t="s">
        <v>434</v>
      </c>
      <c r="P325" s="22">
        <v>0.33333333333333331</v>
      </c>
      <c r="Q325" s="22">
        <v>0.625</v>
      </c>
      <c r="R325" s="36">
        <f xml:space="preserve"> 24* (NYC_SAT_Data[[#This Row],[End Time]] - NYC_SAT_Data[[#This Row],[Start Time]])</f>
        <v>7</v>
      </c>
      <c r="S32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25" s="33">
        <v>654</v>
      </c>
      <c r="U325" s="31">
        <v>1.4E-2</v>
      </c>
      <c r="V325" s="31">
        <v>0.252</v>
      </c>
      <c r="W325" s="31">
        <v>0.70299999999999996</v>
      </c>
      <c r="X325" s="31">
        <v>1.7000000000000001E-2</v>
      </c>
      <c r="Y325" s="31">
        <f>1 - SUM(NYC_SAT_Data[[#This Row],[Percent White]:[Percent Asian]])</f>
        <v>1.4000000000000012E-2</v>
      </c>
      <c r="Z325" s="1">
        <v>419</v>
      </c>
      <c r="AA325" s="1">
        <v>414</v>
      </c>
      <c r="AB325" s="1">
        <v>394</v>
      </c>
      <c r="AC325" s="31">
        <v>0.76900000000000002</v>
      </c>
      <c r="AD325" s="23">
        <f>NYC_SAT_Data[[#This Row],[Average Score (SAT Math)]] + NYC_SAT_Data[[#This Row],[Average Score (SAT Reading)]]</f>
        <v>833</v>
      </c>
      <c r="AE325" s="24">
        <f>NYC_SAT_Data[[#This Row],[Average Score (SAT Math)]] + NYC_SAT_Data[[#This Row],[Average Score (SAT Reading)]] + NYC_SAT_Data[[#This Row],[Average Score (SAT Writing)]]</f>
        <v>1227</v>
      </c>
      <c r="AF325" s="25">
        <f>_xlfn.PERCENTRANK.INC(Z:Z, NYC_SAT_Data[[#This Row],[Average Score (SAT Math)]])</f>
        <v>0.55300000000000005</v>
      </c>
      <c r="AG325" s="26">
        <f>_xlfn.PERCENTRANK.INC(AA:AA, NYC_SAT_Data[[#This Row],[Average Score (SAT Reading)]])</f>
        <v>0.51600000000000001</v>
      </c>
      <c r="AH325" s="26">
        <f>_xlfn.PERCENTRANK.INC(AD:AD, NYC_SAT_Data[[#This Row],[SAT 1600]])</f>
        <v>0.53400000000000003</v>
      </c>
      <c r="AI325" s="27">
        <f>_xlfn.XLOOKUP(10 * ROUND(NYC_SAT_Data[[#This Row],[Average Score (SAT Math)]] / 10, 0), 'SAT Section Percentiles'!$A:$A, 'SAT Section Percentiles'!$D:$D, 0)</f>
        <v>0.2</v>
      </c>
      <c r="AJ325" s="28">
        <f>_xlfn.XLOOKUP(10 * ROUND(NYC_SAT_Data[[#This Row],[Average Score (SAT Reading)]] / 10, 0), 'SAT Section Percentiles'!$A:$A, 'SAT Section Percentiles'!$B:$B, 0)</f>
        <v>0.19</v>
      </c>
      <c r="AK325" s="29">
        <f>_xlfn.XLOOKUP(10 * ROUND((NYC_SAT_Data[[#This Row],[Average Score (SAT Math)]] + NYC_SAT_Data[[#This Row],[Average Score (SAT Reading)]]) / 10, 0), 'Total SAT Percentiles'!$A:$A, 'Total SAT Percentiles'!$B:$B, 0)</f>
        <v>0.18</v>
      </c>
      <c r="AL325" s="1" t="b">
        <f>IF(RANK(NYC_SAT_Data[[#This Row],[SAT 1600]], AD:AD, 0) &lt;= 50, TRUE, FALSE)</f>
        <v>0</v>
      </c>
      <c r="AM325" s="7" t="b">
        <f>IF(NYC_SAT_Data[[#This Row],[National Sample LOOKUP Total]] &gt; 0.5, TRUE, FALSE)</f>
        <v>0</v>
      </c>
      <c r="AN3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6" spans="1:40" x14ac:dyDescent="0.25">
      <c r="A326" s="21" t="s">
        <v>1630</v>
      </c>
      <c r="B326" s="21" t="s">
        <v>1631</v>
      </c>
      <c r="C326" s="21" t="b">
        <f>IF(ISNUMBER(SEARCH("SCIENCE", UPPER(NYC_SAT_Data[[#This Row],[School Name]]))), TRUE(), FALSE())</f>
        <v>0</v>
      </c>
      <c r="D326" s="21" t="b">
        <f>IF(ISNUMBER(SEARCH("MATH", UPPER(NYC_SAT_Data[[#This Row],[School Name]]))), TRUE(), FALSE())</f>
        <v>0</v>
      </c>
      <c r="E326" s="21" t="b">
        <f>IF(ISNUMBER(SEARCH("ART", UPPER(NYC_SAT_Data[[#This Row],[School Name]]))), TRUE(), FALSE())</f>
        <v>0</v>
      </c>
      <c r="F326" s="21" t="b">
        <f>IF(ISNUMBER(SEARCH("ACADEMY", UPPER(NYC_SAT_Data[[#This Row],[School Name]]))), TRUE(), FALSE())</f>
        <v>0</v>
      </c>
      <c r="G326" s="21" t="s">
        <v>1588</v>
      </c>
      <c r="H326" s="21" t="s">
        <v>1632</v>
      </c>
      <c r="I326" s="21" t="s">
        <v>1633</v>
      </c>
      <c r="J326" s="21" t="s">
        <v>1588</v>
      </c>
      <c r="K326" s="21" t="s">
        <v>51</v>
      </c>
      <c r="L326" s="1">
        <v>10306</v>
      </c>
      <c r="M326" s="1">
        <v>40.567909999999998</v>
      </c>
      <c r="N326" s="1">
        <v>-74.115359999999995</v>
      </c>
      <c r="O326" s="21" t="s">
        <v>1634</v>
      </c>
      <c r="P326" s="22">
        <v>0.32291666666666669</v>
      </c>
      <c r="Q326" s="22">
        <v>0.60416666666666663</v>
      </c>
      <c r="R326" s="36">
        <f xml:space="preserve"> 24* (NYC_SAT_Data[[#This Row],[End Time]] - NYC_SAT_Data[[#This Row],[Start Time]])</f>
        <v>6.7499999999999982</v>
      </c>
      <c r="S32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6" s="33">
        <v>1247</v>
      </c>
      <c r="U326" s="31">
        <v>0.52200000000000002</v>
      </c>
      <c r="V326" s="31">
        <v>0.01</v>
      </c>
      <c r="W326" s="31">
        <v>5.1999999999999998E-2</v>
      </c>
      <c r="X326" s="31">
        <v>0.41099999999999998</v>
      </c>
      <c r="Y326" s="31">
        <f>1 - SUM(NYC_SAT_Data[[#This Row],[Percent White]:[Percent Asian]])</f>
        <v>4.9999999999998934E-3</v>
      </c>
      <c r="Z326" s="1">
        <v>711</v>
      </c>
      <c r="AA326" s="1">
        <v>660</v>
      </c>
      <c r="AB326" s="1">
        <v>670</v>
      </c>
      <c r="AC326" s="31">
        <v>0.997</v>
      </c>
      <c r="AD326" s="23">
        <f>NYC_SAT_Data[[#This Row],[Average Score (SAT Math)]] + NYC_SAT_Data[[#This Row],[Average Score (SAT Reading)]]</f>
        <v>1371</v>
      </c>
      <c r="AE326" s="24">
        <f>NYC_SAT_Data[[#This Row],[Average Score (SAT Math)]] + NYC_SAT_Data[[#This Row],[Average Score (SAT Reading)]] + NYC_SAT_Data[[#This Row],[Average Score (SAT Writing)]]</f>
        <v>2041</v>
      </c>
      <c r="AF326" s="25">
        <f>_xlfn.PERCENTRANK.INC(Z:Z, NYC_SAT_Data[[#This Row],[Average Score (SAT Math)]])</f>
        <v>0.99399999999999999</v>
      </c>
      <c r="AG326" s="26">
        <f>_xlfn.PERCENTRANK.INC(AA:AA, NYC_SAT_Data[[#This Row],[Average Score (SAT Reading)]])</f>
        <v>0.99099999999999999</v>
      </c>
      <c r="AH326" s="26">
        <f>_xlfn.PERCENTRANK.INC(AD:AD, NYC_SAT_Data[[#This Row],[SAT 1600]])</f>
        <v>0.99399999999999999</v>
      </c>
      <c r="AI326" s="27">
        <f>_xlfn.XLOOKUP(10 * ROUND(NYC_SAT_Data[[#This Row],[Average Score (SAT Math)]] / 10, 0), 'SAT Section Percentiles'!$A:$A, 'SAT Section Percentiles'!$D:$D, 0)</f>
        <v>0.96</v>
      </c>
      <c r="AJ326" s="28">
        <f>_xlfn.XLOOKUP(10 * ROUND(NYC_SAT_Data[[#This Row],[Average Score (SAT Reading)]] / 10, 0), 'SAT Section Percentiles'!$A:$A, 'SAT Section Percentiles'!$B:$B, 0)</f>
        <v>0.92</v>
      </c>
      <c r="AK326" s="29">
        <f>_xlfn.XLOOKUP(10 * ROUND((NYC_SAT_Data[[#This Row],[Average Score (SAT Math)]] + NYC_SAT_Data[[#This Row],[Average Score (SAT Reading)]]) / 10, 0), 'Total SAT Percentiles'!$A:$A, 'Total SAT Percentiles'!$B:$B, 0)</f>
        <v>0.96</v>
      </c>
      <c r="AL326" s="1" t="b">
        <f>IF(RANK(NYC_SAT_Data[[#This Row],[SAT 1600]], AD:AD, 0) &lt;= 50, TRUE, FALSE)</f>
        <v>1</v>
      </c>
      <c r="AM326" s="7" t="b">
        <f>IF(NYC_SAT_Data[[#This Row],[National Sample LOOKUP Total]] &gt; 0.5, TRUE, FALSE)</f>
        <v>1</v>
      </c>
      <c r="AN3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7" spans="1:40" x14ac:dyDescent="0.25">
      <c r="A327" s="21" t="s">
        <v>216</v>
      </c>
      <c r="B327" s="21" t="s">
        <v>217</v>
      </c>
      <c r="C327" s="21" t="b">
        <f>IF(ISNUMBER(SEARCH("SCIENCE", UPPER(NYC_SAT_Data[[#This Row],[School Name]]))), TRUE(), FALSE())</f>
        <v>0</v>
      </c>
      <c r="D327" s="21" t="b">
        <f>IF(ISNUMBER(SEARCH("MATH", UPPER(NYC_SAT_Data[[#This Row],[School Name]]))), TRUE(), FALSE())</f>
        <v>0</v>
      </c>
      <c r="E327" s="21" t="b">
        <f>IF(ISNUMBER(SEARCH("ART", UPPER(NYC_SAT_Data[[#This Row],[School Name]]))), TRUE(), FALSE())</f>
        <v>0</v>
      </c>
      <c r="F327" s="21" t="b">
        <f>IF(ISNUMBER(SEARCH("ACADEMY", UPPER(NYC_SAT_Data[[#This Row],[School Name]]))), TRUE(), FALSE())</f>
        <v>0</v>
      </c>
      <c r="G327" s="21" t="s">
        <v>48</v>
      </c>
      <c r="H327" s="21" t="s">
        <v>218</v>
      </c>
      <c r="I327" s="21" t="s">
        <v>219</v>
      </c>
      <c r="J327" s="21" t="s">
        <v>48</v>
      </c>
      <c r="K327" s="21" t="s">
        <v>51</v>
      </c>
      <c r="L327" s="1">
        <v>10282</v>
      </c>
      <c r="M327" s="1">
        <v>40.717750000000002</v>
      </c>
      <c r="N327" s="1">
        <v>-74.014049999999997</v>
      </c>
      <c r="O327" s="21" t="s">
        <v>220</v>
      </c>
      <c r="P327" s="22">
        <v>0.33333333333333331</v>
      </c>
      <c r="Q327" s="22">
        <v>0.64583333333333337</v>
      </c>
      <c r="R327" s="36">
        <f xml:space="preserve"> 24* (NYC_SAT_Data[[#This Row],[End Time]] - NYC_SAT_Data[[#This Row],[Start Time]])</f>
        <v>7.5000000000000018</v>
      </c>
      <c r="S32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27" s="33">
        <v>3296</v>
      </c>
      <c r="U327" s="31">
        <v>0.20399999999999999</v>
      </c>
      <c r="V327" s="31">
        <v>8.0000000000000002E-3</v>
      </c>
      <c r="W327" s="31">
        <v>2.5999999999999999E-2</v>
      </c>
      <c r="X327" s="31">
        <v>0.73399999999999999</v>
      </c>
      <c r="Y327" s="31">
        <f>1 - SUM(NYC_SAT_Data[[#This Row],[Percent White]:[Percent Asian]])</f>
        <v>2.8000000000000025E-2</v>
      </c>
      <c r="Z327" s="1">
        <v>754</v>
      </c>
      <c r="AA327" s="1">
        <v>697</v>
      </c>
      <c r="AB327" s="1">
        <v>693</v>
      </c>
      <c r="AC327" s="31">
        <v>0.97399999999999998</v>
      </c>
      <c r="AD327" s="23">
        <f>NYC_SAT_Data[[#This Row],[Average Score (SAT Math)]] + NYC_SAT_Data[[#This Row],[Average Score (SAT Reading)]]</f>
        <v>1451</v>
      </c>
      <c r="AE327" s="24">
        <f>NYC_SAT_Data[[#This Row],[Average Score (SAT Math)]] + NYC_SAT_Data[[#This Row],[Average Score (SAT Reading)]] + NYC_SAT_Data[[#This Row],[Average Score (SAT Writing)]]</f>
        <v>2144</v>
      </c>
      <c r="AF327" s="25">
        <f>_xlfn.PERCENTRANK.INC(Z:Z, NYC_SAT_Data[[#This Row],[Average Score (SAT Math)]])</f>
        <v>1</v>
      </c>
      <c r="AG327" s="26">
        <f>_xlfn.PERCENTRANK.INC(AA:AA, NYC_SAT_Data[[#This Row],[Average Score (SAT Reading)]])</f>
        <v>1</v>
      </c>
      <c r="AH327" s="26">
        <f>_xlfn.PERCENTRANK.INC(AD:AD, NYC_SAT_Data[[#This Row],[SAT 1600]])</f>
        <v>1</v>
      </c>
      <c r="AI327" s="27">
        <f>_xlfn.XLOOKUP(10 * ROUND(NYC_SAT_Data[[#This Row],[Average Score (SAT Math)]] / 10, 0), 'SAT Section Percentiles'!$A:$A, 'SAT Section Percentiles'!$D:$D, 0)</f>
        <v>0.98</v>
      </c>
      <c r="AJ327" s="28">
        <f>_xlfn.XLOOKUP(10 * ROUND(NYC_SAT_Data[[#This Row],[Average Score (SAT Reading)]] / 10, 0), 'SAT Section Percentiles'!$A:$A, 'SAT Section Percentiles'!$B:$B, 0)</f>
        <v>0.97</v>
      </c>
      <c r="AK327" s="29">
        <f>_xlfn.XLOOKUP(10 * ROUND((NYC_SAT_Data[[#This Row],[Average Score (SAT Math)]] + NYC_SAT_Data[[#This Row],[Average Score (SAT Reading)]]) / 10, 0), 'Total SAT Percentiles'!$A:$A, 'Total SAT Percentiles'!$B:$B, 0)</f>
        <v>0.99</v>
      </c>
      <c r="AL327" s="1" t="b">
        <f>IF(RANK(NYC_SAT_Data[[#This Row],[SAT 1600]], AD:AD, 0) &lt;= 50, TRUE, FALSE)</f>
        <v>1</v>
      </c>
      <c r="AM327" s="7" t="b">
        <f>IF(NYC_SAT_Data[[#This Row],[National Sample LOOKUP Total]] &gt; 0.5, TRUE, FALSE)</f>
        <v>1</v>
      </c>
      <c r="AN3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8" spans="1:40" x14ac:dyDescent="0.25">
      <c r="A328" s="21" t="s">
        <v>962</v>
      </c>
      <c r="B328" s="21" t="s">
        <v>963</v>
      </c>
      <c r="C328" s="21" t="b">
        <f>IF(ISNUMBER(SEARCH("SCIENCE", UPPER(NYC_SAT_Data[[#This Row],[School Name]]))), TRUE(), FALSE())</f>
        <v>0</v>
      </c>
      <c r="D328" s="21" t="b">
        <f>IF(ISNUMBER(SEARCH("MATH", UPPER(NYC_SAT_Data[[#This Row],[School Name]]))), TRUE(), FALSE())</f>
        <v>0</v>
      </c>
      <c r="E328" s="21" t="b">
        <f>IF(ISNUMBER(SEARCH("ART", UPPER(NYC_SAT_Data[[#This Row],[School Name]]))), TRUE(), FALSE())</f>
        <v>0</v>
      </c>
      <c r="F328" s="21" t="b">
        <f>IF(ISNUMBER(SEARCH("ACADEMY", UPPER(NYC_SAT_Data[[#This Row],[School Name]]))), TRUE(), FALSE())</f>
        <v>0</v>
      </c>
      <c r="G328" s="21" t="s">
        <v>822</v>
      </c>
      <c r="H328" s="21" t="s">
        <v>964</v>
      </c>
      <c r="I328" s="21" t="s">
        <v>965</v>
      </c>
      <c r="J328" s="21" t="s">
        <v>822</v>
      </c>
      <c r="K328" s="21" t="s">
        <v>51</v>
      </c>
      <c r="L328" s="1">
        <v>11232</v>
      </c>
      <c r="M328" s="1">
        <v>40.655949999999997</v>
      </c>
      <c r="N328" s="1">
        <v>-74.005499999999998</v>
      </c>
      <c r="O328" s="21" t="s">
        <v>966</v>
      </c>
      <c r="P328" s="22">
        <v>0.36458333333333331</v>
      </c>
      <c r="Q328" s="22">
        <v>0.64583333333333337</v>
      </c>
      <c r="R328" s="36">
        <f xml:space="preserve"> 24* (NYC_SAT_Data[[#This Row],[End Time]] - NYC_SAT_Data[[#This Row],[Start Time]])</f>
        <v>6.7500000000000018</v>
      </c>
      <c r="S32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8" s="33">
        <v>1333</v>
      </c>
      <c r="U328" s="31">
        <v>6.8000000000000005E-2</v>
      </c>
      <c r="V328" s="31">
        <v>8.5000000000000006E-2</v>
      </c>
      <c r="W328" s="31">
        <v>0.77300000000000002</v>
      </c>
      <c r="X328" s="31">
        <v>7.2999999999999995E-2</v>
      </c>
      <c r="Y328" s="31">
        <f>1 - SUM(NYC_SAT_Data[[#This Row],[Percent White]:[Percent Asian]])</f>
        <v>1.0000000000000009E-3</v>
      </c>
      <c r="Z328" s="1">
        <v>398</v>
      </c>
      <c r="AA328" s="1">
        <v>380</v>
      </c>
      <c r="AB328" s="1">
        <v>381</v>
      </c>
      <c r="AC328" s="31">
        <v>0.61599999999999999</v>
      </c>
      <c r="AD328" s="23">
        <f>NYC_SAT_Data[[#This Row],[Average Score (SAT Math)]] + NYC_SAT_Data[[#This Row],[Average Score (SAT Reading)]]</f>
        <v>778</v>
      </c>
      <c r="AE328" s="24">
        <f>NYC_SAT_Data[[#This Row],[Average Score (SAT Math)]] + NYC_SAT_Data[[#This Row],[Average Score (SAT Reading)]] + NYC_SAT_Data[[#This Row],[Average Score (SAT Writing)]]</f>
        <v>1159</v>
      </c>
      <c r="AF328" s="25">
        <f>_xlfn.PERCENTRANK.INC(Z:Z, NYC_SAT_Data[[#This Row],[Average Score (SAT Math)]])</f>
        <v>0.377</v>
      </c>
      <c r="AG328" s="26">
        <f>_xlfn.PERCENTRANK.INC(AA:AA, NYC_SAT_Data[[#This Row],[Average Score (SAT Reading)]])</f>
        <v>0.17100000000000001</v>
      </c>
      <c r="AH328" s="26">
        <f>_xlfn.PERCENTRANK.INC(AD:AD, NYC_SAT_Data[[#This Row],[SAT 1600]])</f>
        <v>0.28299999999999997</v>
      </c>
      <c r="AI328" s="27">
        <f>_xlfn.XLOOKUP(10 * ROUND(NYC_SAT_Data[[#This Row],[Average Score (SAT Math)]] / 10, 0), 'SAT Section Percentiles'!$A:$A, 'SAT Section Percentiles'!$D:$D, 0)</f>
        <v>0.15</v>
      </c>
      <c r="AJ328" s="28">
        <f>_xlfn.XLOOKUP(10 * ROUND(NYC_SAT_Data[[#This Row],[Average Score (SAT Reading)]] / 10, 0), 'SAT Section Percentiles'!$A:$A, 'SAT Section Percentiles'!$B:$B, 0)</f>
        <v>0.11</v>
      </c>
      <c r="AK328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28" s="1" t="b">
        <f>IF(RANK(NYC_SAT_Data[[#This Row],[SAT 1600]], AD:AD, 0) &lt;= 50, TRUE, FALSE)</f>
        <v>0</v>
      </c>
      <c r="AM328" s="7" t="b">
        <f>IF(NYC_SAT_Data[[#This Row],[National Sample LOOKUP Total]] &gt; 0.5, TRUE, FALSE)</f>
        <v>0</v>
      </c>
      <c r="AN3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9" spans="1:40" x14ac:dyDescent="0.25">
      <c r="A329" s="21" t="s">
        <v>1620</v>
      </c>
      <c r="B329" s="21" t="s">
        <v>1621</v>
      </c>
      <c r="C329" s="21" t="b">
        <f>IF(ISNUMBER(SEARCH("SCIENCE", UPPER(NYC_SAT_Data[[#This Row],[School Name]]))), TRUE(), FALSE())</f>
        <v>0</v>
      </c>
      <c r="D329" s="21" t="b">
        <f>IF(ISNUMBER(SEARCH("MATH", UPPER(NYC_SAT_Data[[#This Row],[School Name]]))), TRUE(), FALSE())</f>
        <v>0</v>
      </c>
      <c r="E329" s="21" t="b">
        <f>IF(ISNUMBER(SEARCH("ART", UPPER(NYC_SAT_Data[[#This Row],[School Name]]))), TRUE(), FALSE())</f>
        <v>0</v>
      </c>
      <c r="F329" s="21" t="b">
        <f>IF(ISNUMBER(SEARCH("ACADEMY", UPPER(NYC_SAT_Data[[#This Row],[School Name]]))), TRUE(), FALSE())</f>
        <v>0</v>
      </c>
      <c r="G329" s="21" t="s">
        <v>1588</v>
      </c>
      <c r="H329" s="21" t="s">
        <v>1622</v>
      </c>
      <c r="I329" s="21" t="s">
        <v>1623</v>
      </c>
      <c r="J329" s="21" t="s">
        <v>1588</v>
      </c>
      <c r="K329" s="21" t="s">
        <v>51</v>
      </c>
      <c r="L329" s="1">
        <v>10314</v>
      </c>
      <c r="M329" s="1">
        <v>40.598649999999999</v>
      </c>
      <c r="N329" s="1">
        <v>-74.123099999999994</v>
      </c>
      <c r="O329" s="21" t="s">
        <v>1624</v>
      </c>
      <c r="P329" s="22">
        <v>0.34444444444444444</v>
      </c>
      <c r="Q329" s="22">
        <v>0.625</v>
      </c>
      <c r="R329" s="36">
        <f xml:space="preserve"> 24* (NYC_SAT_Data[[#This Row],[End Time]] - NYC_SAT_Data[[#This Row],[Start Time]])</f>
        <v>6.7333333333333334</v>
      </c>
      <c r="S32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44min</v>
      </c>
      <c r="T329" s="33">
        <v>3363</v>
      </c>
      <c r="U329" s="31">
        <v>0.47699999999999998</v>
      </c>
      <c r="V329" s="31">
        <v>0.109</v>
      </c>
      <c r="W329" s="31">
        <v>0.27</v>
      </c>
      <c r="X329" s="31">
        <v>0.13400000000000001</v>
      </c>
      <c r="Y329" s="31">
        <f>1 - SUM(NYC_SAT_Data[[#This Row],[Percent White]:[Percent Asian]])</f>
        <v>1.0000000000000009E-2</v>
      </c>
      <c r="Z329" s="1">
        <v>496</v>
      </c>
      <c r="AA329" s="1">
        <v>490</v>
      </c>
      <c r="AB329" s="1">
        <v>487</v>
      </c>
      <c r="AC329" s="31">
        <v>0.66300000000000003</v>
      </c>
      <c r="AD329" s="23">
        <f>NYC_SAT_Data[[#This Row],[Average Score (SAT Math)]] + NYC_SAT_Data[[#This Row],[Average Score (SAT Reading)]]</f>
        <v>986</v>
      </c>
      <c r="AE329" s="24">
        <f>NYC_SAT_Data[[#This Row],[Average Score (SAT Math)]] + NYC_SAT_Data[[#This Row],[Average Score (SAT Reading)]] + NYC_SAT_Data[[#This Row],[Average Score (SAT Writing)]]</f>
        <v>1473</v>
      </c>
      <c r="AF329" s="25">
        <f>_xlfn.PERCENTRANK.INC(Z:Z, NYC_SAT_Data[[#This Row],[Average Score (SAT Math)]])</f>
        <v>0.85199999999999998</v>
      </c>
      <c r="AG329" s="26">
        <f>_xlfn.PERCENTRANK.INC(AA:AA, NYC_SAT_Data[[#This Row],[Average Score (SAT Reading)]])</f>
        <v>0.89</v>
      </c>
      <c r="AH329" s="26">
        <f>_xlfn.PERCENTRANK.INC(AD:AD, NYC_SAT_Data[[#This Row],[SAT 1600]])</f>
        <v>0.88200000000000001</v>
      </c>
      <c r="AI329" s="27">
        <f>_xlfn.XLOOKUP(10 * ROUND(NYC_SAT_Data[[#This Row],[Average Score (SAT Math)]] / 10, 0), 'SAT Section Percentiles'!$A:$A, 'SAT Section Percentiles'!$D:$D, 0)</f>
        <v>0.47</v>
      </c>
      <c r="AJ329" s="28">
        <f>_xlfn.XLOOKUP(10 * ROUND(NYC_SAT_Data[[#This Row],[Average Score (SAT Reading)]] / 10, 0), 'SAT Section Percentiles'!$A:$A, 'SAT Section Percentiles'!$B:$B, 0)</f>
        <v>0.44</v>
      </c>
      <c r="AK329" s="29">
        <f>_xlfn.XLOOKUP(10 * ROUND((NYC_SAT_Data[[#This Row],[Average Score (SAT Math)]] + NYC_SAT_Data[[#This Row],[Average Score (SAT Reading)]]) / 10, 0), 'Total SAT Percentiles'!$A:$A, 'Total SAT Percentiles'!$B:$B, 0)</f>
        <v>0.46</v>
      </c>
      <c r="AL329" s="1" t="b">
        <f>IF(RANK(NYC_SAT_Data[[#This Row],[SAT 1600]], AD:AD, 0) &lt;= 50, TRUE, FALSE)</f>
        <v>1</v>
      </c>
      <c r="AM329" s="7" t="b">
        <f>IF(NYC_SAT_Data[[#This Row],[National Sample LOOKUP Total]] &gt; 0.5, TRUE, FALSE)</f>
        <v>0</v>
      </c>
      <c r="AN3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0" spans="1:40" x14ac:dyDescent="0.25">
      <c r="A330" s="21" t="s">
        <v>232</v>
      </c>
      <c r="B330" s="21" t="s">
        <v>233</v>
      </c>
      <c r="C330" s="21" t="b">
        <f>IF(ISNUMBER(SEARCH("SCIENCE", UPPER(NYC_SAT_Data[[#This Row],[School Name]]))), TRUE(), FALSE())</f>
        <v>0</v>
      </c>
      <c r="D330" s="21" t="b">
        <f>IF(ISNUMBER(SEARCH("MATH", UPPER(NYC_SAT_Data[[#This Row],[School Name]]))), TRUE(), FALSE())</f>
        <v>0</v>
      </c>
      <c r="E330" s="21" t="b">
        <f>IF(ISNUMBER(SEARCH("ART", UPPER(NYC_SAT_Data[[#This Row],[School Name]]))), TRUE(), FALSE())</f>
        <v>0</v>
      </c>
      <c r="F330" s="21" t="b">
        <f>IF(ISNUMBER(SEARCH("ACADEMY", UPPER(NYC_SAT_Data[[#This Row],[School Name]]))), TRUE(), FALSE())</f>
        <v>0</v>
      </c>
      <c r="G330" s="21" t="s">
        <v>48</v>
      </c>
      <c r="H330" s="21" t="s">
        <v>210</v>
      </c>
      <c r="I330" s="21" t="s">
        <v>211</v>
      </c>
      <c r="J330" s="21" t="s">
        <v>48</v>
      </c>
      <c r="K330" s="21" t="s">
        <v>51</v>
      </c>
      <c r="L330" s="1">
        <v>10065</v>
      </c>
      <c r="M330" s="1">
        <v>40.765450000000001</v>
      </c>
      <c r="N330" s="1">
        <v>-73.960210000000004</v>
      </c>
      <c r="O330" s="21" t="s">
        <v>234</v>
      </c>
      <c r="P330" s="22">
        <v>0.34027777777777779</v>
      </c>
      <c r="Q330" s="22">
        <v>0.63888888888888884</v>
      </c>
      <c r="R330" s="36">
        <f xml:space="preserve"> 24* (NYC_SAT_Data[[#This Row],[End Time]] - NYC_SAT_Data[[#This Row],[Start Time]])</f>
        <v>7.1666666666666652</v>
      </c>
      <c r="S33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330" s="33">
        <v>506</v>
      </c>
      <c r="U330" s="31">
        <v>0.20399999999999999</v>
      </c>
      <c r="V330" s="31">
        <v>0.33400000000000002</v>
      </c>
      <c r="W330" s="31">
        <v>0.39900000000000002</v>
      </c>
      <c r="X330" s="31">
        <v>4.9000000000000002E-2</v>
      </c>
      <c r="Y330" s="31">
        <f>1 - SUM(NYC_SAT_Data[[#This Row],[Percent White]:[Percent Asian]])</f>
        <v>1.3999999999999901E-2</v>
      </c>
      <c r="Z330" s="1">
        <v>485</v>
      </c>
      <c r="AA330" s="1">
        <v>498</v>
      </c>
      <c r="AB330" s="1">
        <v>496</v>
      </c>
      <c r="AC330" s="31">
        <v>0.89300000000000002</v>
      </c>
      <c r="AD330" s="23">
        <f>NYC_SAT_Data[[#This Row],[Average Score (SAT Math)]] + NYC_SAT_Data[[#This Row],[Average Score (SAT Reading)]]</f>
        <v>983</v>
      </c>
      <c r="AE330" s="24">
        <f>NYC_SAT_Data[[#This Row],[Average Score (SAT Math)]] + NYC_SAT_Data[[#This Row],[Average Score (SAT Reading)]] + NYC_SAT_Data[[#This Row],[Average Score (SAT Writing)]]</f>
        <v>1479</v>
      </c>
      <c r="AF330" s="25">
        <f>_xlfn.PERCENTRANK.INC(Z:Z, NYC_SAT_Data[[#This Row],[Average Score (SAT Math)]])</f>
        <v>0.82</v>
      </c>
      <c r="AG330" s="26">
        <f>_xlfn.PERCENTRANK.INC(AA:AA, NYC_SAT_Data[[#This Row],[Average Score (SAT Reading)]])</f>
        <v>0.90600000000000003</v>
      </c>
      <c r="AH330" s="26">
        <f>_xlfn.PERCENTRANK.INC(AD:AD, NYC_SAT_Data[[#This Row],[SAT 1600]])</f>
        <v>0.879</v>
      </c>
      <c r="AI330" s="27">
        <f>_xlfn.XLOOKUP(10 * ROUND(NYC_SAT_Data[[#This Row],[Average Score (SAT Math)]] / 10, 0), 'SAT Section Percentiles'!$A:$A, 'SAT Section Percentiles'!$D:$D, 0)</f>
        <v>0.44</v>
      </c>
      <c r="AJ330" s="28">
        <f>_xlfn.XLOOKUP(10 * ROUND(NYC_SAT_Data[[#This Row],[Average Score (SAT Reading)]] / 10, 0), 'SAT Section Percentiles'!$A:$A, 'SAT Section Percentiles'!$B:$B, 0)</f>
        <v>0.48</v>
      </c>
      <c r="AK330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330" s="1" t="b">
        <f>IF(RANK(NYC_SAT_Data[[#This Row],[SAT 1600]], AD:AD, 0) &lt;= 50, TRUE, FALSE)</f>
        <v>1</v>
      </c>
      <c r="AM330" s="7" t="b">
        <f>IF(NYC_SAT_Data[[#This Row],[National Sample LOOKUP Total]] &gt; 0.5, TRUE, FALSE)</f>
        <v>0</v>
      </c>
      <c r="AN3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1" spans="1:40" x14ac:dyDescent="0.25">
      <c r="A331" s="21" t="s">
        <v>1246</v>
      </c>
      <c r="B331" s="21" t="s">
        <v>1247</v>
      </c>
      <c r="C331" s="21" t="b">
        <f>IF(ISNUMBER(SEARCH("SCIENCE", UPPER(NYC_SAT_Data[[#This Row],[School Name]]))), TRUE(), FALSE())</f>
        <v>0</v>
      </c>
      <c r="D331" s="21" t="b">
        <f>IF(ISNUMBER(SEARCH("MATH", UPPER(NYC_SAT_Data[[#This Row],[School Name]]))), TRUE(), FALSE())</f>
        <v>0</v>
      </c>
      <c r="E331" s="21" t="b">
        <f>IF(ISNUMBER(SEARCH("ART", UPPER(NYC_SAT_Data[[#This Row],[School Name]]))), TRUE(), FALSE())</f>
        <v>0</v>
      </c>
      <c r="F331" s="21" t="b">
        <f>IF(ISNUMBER(SEARCH("ACADEMY", UPPER(NYC_SAT_Data[[#This Row],[School Name]]))), TRUE(), FALSE())</f>
        <v>0</v>
      </c>
      <c r="G331" s="21" t="s">
        <v>822</v>
      </c>
      <c r="H331" s="21" t="s">
        <v>1243</v>
      </c>
      <c r="I331" s="21" t="s">
        <v>1244</v>
      </c>
      <c r="J331" s="21" t="s">
        <v>822</v>
      </c>
      <c r="K331" s="21" t="s">
        <v>51</v>
      </c>
      <c r="L331" s="1">
        <v>11212</v>
      </c>
      <c r="M331" s="1">
        <v>40.66581</v>
      </c>
      <c r="N331" s="1">
        <v>-73.911699999999996</v>
      </c>
      <c r="O331" s="21" t="s">
        <v>1248</v>
      </c>
      <c r="P331" s="22">
        <v>0.34722222222222221</v>
      </c>
      <c r="Q331" s="22">
        <v>0.61111111111111116</v>
      </c>
      <c r="R331" s="36">
        <f xml:space="preserve"> 24* (NYC_SAT_Data[[#This Row],[End Time]] - NYC_SAT_Data[[#This Row],[Start Time]])</f>
        <v>6.3333333333333348</v>
      </c>
      <c r="S33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31" s="33">
        <v>390</v>
      </c>
      <c r="U331" s="31">
        <v>6.0000000000000001E-3</v>
      </c>
      <c r="V331" s="31">
        <v>0.83</v>
      </c>
      <c r="W331" s="31">
        <v>0.157</v>
      </c>
      <c r="X331" s="31">
        <v>3.0000000000000001E-3</v>
      </c>
      <c r="Y331" s="31">
        <f>1 - SUM(NYC_SAT_Data[[#This Row],[Percent White]:[Percent Asian]])</f>
        <v>4.0000000000000036E-3</v>
      </c>
      <c r="Z331" s="1">
        <v>394</v>
      </c>
      <c r="AA331" s="1">
        <v>399</v>
      </c>
      <c r="AB331" s="1">
        <v>412</v>
      </c>
      <c r="AC331" s="31">
        <v>0.56599999999999995</v>
      </c>
      <c r="AD331" s="23">
        <f>NYC_SAT_Data[[#This Row],[Average Score (SAT Math)]] + NYC_SAT_Data[[#This Row],[Average Score (SAT Reading)]]</f>
        <v>793</v>
      </c>
      <c r="AE331" s="24">
        <f>NYC_SAT_Data[[#This Row],[Average Score (SAT Math)]] + NYC_SAT_Data[[#This Row],[Average Score (SAT Reading)]] + NYC_SAT_Data[[#This Row],[Average Score (SAT Writing)]]</f>
        <v>1205</v>
      </c>
      <c r="AF331" s="25">
        <f>_xlfn.PERCENTRANK.INC(Z:Z, NYC_SAT_Data[[#This Row],[Average Score (SAT Math)]])</f>
        <v>0.33400000000000002</v>
      </c>
      <c r="AG331" s="26">
        <f>_xlfn.PERCENTRANK.INC(AA:AA, NYC_SAT_Data[[#This Row],[Average Score (SAT Reading)]])</f>
        <v>0.36299999999999999</v>
      </c>
      <c r="AH331" s="26">
        <f>_xlfn.PERCENTRANK.INC(AD:AD, NYC_SAT_Data[[#This Row],[SAT 1600]])</f>
        <v>0.34699999999999998</v>
      </c>
      <c r="AI331" s="27">
        <f>_xlfn.XLOOKUP(10 * ROUND(NYC_SAT_Data[[#This Row],[Average Score (SAT Math)]] / 10, 0), 'SAT Section Percentiles'!$A:$A, 'SAT Section Percentiles'!$D:$D, 0)</f>
        <v>0.13</v>
      </c>
      <c r="AJ331" s="28">
        <f>_xlfn.XLOOKUP(10 * ROUND(NYC_SAT_Data[[#This Row],[Average Score (SAT Reading)]] / 10, 0), 'SAT Section Percentiles'!$A:$A, 'SAT Section Percentiles'!$B:$B, 0)</f>
        <v>0.16</v>
      </c>
      <c r="AK331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331" s="1" t="b">
        <f>IF(RANK(NYC_SAT_Data[[#This Row],[SAT 1600]], AD:AD, 0) &lt;= 50, TRUE, FALSE)</f>
        <v>0</v>
      </c>
      <c r="AM331" s="7" t="b">
        <f>IF(NYC_SAT_Data[[#This Row],[National Sample LOOKUP Total]] &gt; 0.5, TRUE, FALSE)</f>
        <v>0</v>
      </c>
      <c r="AN3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2" spans="1:40" x14ac:dyDescent="0.25">
      <c r="A332" s="21" t="s">
        <v>617</v>
      </c>
      <c r="B332" s="21" t="s">
        <v>618</v>
      </c>
      <c r="C332" s="21" t="b">
        <f>IF(ISNUMBER(SEARCH("SCIENCE", UPPER(NYC_SAT_Data[[#This Row],[School Name]]))), TRUE(), FALSE())</f>
        <v>0</v>
      </c>
      <c r="D332" s="21" t="b">
        <f>IF(ISNUMBER(SEARCH("MATH", UPPER(NYC_SAT_Data[[#This Row],[School Name]]))), TRUE(), FALSE())</f>
        <v>0</v>
      </c>
      <c r="E332" s="21" t="b">
        <f>IF(ISNUMBER(SEARCH("ART", UPPER(NYC_SAT_Data[[#This Row],[School Name]]))), TRUE(), FALSE())</f>
        <v>1</v>
      </c>
      <c r="F332" s="21" t="b">
        <f>IF(ISNUMBER(SEARCH("ACADEMY", UPPER(NYC_SAT_Data[[#This Row],[School Name]]))), TRUE(), FALSE())</f>
        <v>0</v>
      </c>
      <c r="G332" s="21" t="s">
        <v>431</v>
      </c>
      <c r="H332" s="21" t="s">
        <v>619</v>
      </c>
      <c r="I332" s="21" t="s">
        <v>620</v>
      </c>
      <c r="J332" s="21" t="s">
        <v>431</v>
      </c>
      <c r="K332" s="21" t="s">
        <v>51</v>
      </c>
      <c r="L332" s="1">
        <v>10457</v>
      </c>
      <c r="M332" s="1">
        <v>40.854649999999999</v>
      </c>
      <c r="N332" s="1">
        <v>-73.896649999999994</v>
      </c>
      <c r="O332" s="21" t="s">
        <v>621</v>
      </c>
      <c r="P332" s="22">
        <v>0.35416666666666669</v>
      </c>
      <c r="Q332" s="22">
        <v>0.64583333333333337</v>
      </c>
      <c r="R332" s="36">
        <f xml:space="preserve"> 24* (NYC_SAT_Data[[#This Row],[End Time]] - NYC_SAT_Data[[#This Row],[Start Time]])</f>
        <v>7</v>
      </c>
      <c r="S33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32" s="33">
        <v>632</v>
      </c>
      <c r="U332" s="31">
        <v>7.0000000000000001E-3</v>
      </c>
      <c r="V332" s="31">
        <v>0.29199999999999998</v>
      </c>
      <c r="W332" s="31">
        <v>0.66600000000000004</v>
      </c>
      <c r="X332" s="31">
        <v>1.2E-2</v>
      </c>
      <c r="Y332" s="31">
        <f>1 - SUM(NYC_SAT_Data[[#This Row],[Percent White]:[Percent Asian]])</f>
        <v>2.2999999999999909E-2</v>
      </c>
      <c r="Z332" s="1">
        <v>402</v>
      </c>
      <c r="AA332" s="1">
        <v>421</v>
      </c>
      <c r="AB332" s="1">
        <v>410</v>
      </c>
      <c r="AC332" s="31">
        <v>0.77700000000000002</v>
      </c>
      <c r="AD332" s="23">
        <f>NYC_SAT_Data[[#This Row],[Average Score (SAT Math)]] + NYC_SAT_Data[[#This Row],[Average Score (SAT Reading)]]</f>
        <v>823</v>
      </c>
      <c r="AE332" s="24">
        <f>NYC_SAT_Data[[#This Row],[Average Score (SAT Math)]] + NYC_SAT_Data[[#This Row],[Average Score (SAT Reading)]] + NYC_SAT_Data[[#This Row],[Average Score (SAT Writing)]]</f>
        <v>1233</v>
      </c>
      <c r="AF332" s="25">
        <f>_xlfn.PERCENTRANK.INC(Z:Z, NYC_SAT_Data[[#This Row],[Average Score (SAT Math)]])</f>
        <v>0.41899999999999998</v>
      </c>
      <c r="AG332" s="26">
        <f>_xlfn.PERCENTRANK.INC(AA:AA, NYC_SAT_Data[[#This Row],[Average Score (SAT Reading)]])</f>
        <v>0.57999999999999996</v>
      </c>
      <c r="AH332" s="26">
        <f>_xlfn.PERCENTRANK.INC(AD:AD, NYC_SAT_Data[[#This Row],[SAT 1600]])</f>
        <v>0.49399999999999999</v>
      </c>
      <c r="AI332" s="27">
        <f>_xlfn.XLOOKUP(10 * ROUND(NYC_SAT_Data[[#This Row],[Average Score (SAT Math)]] / 10, 0), 'SAT Section Percentiles'!$A:$A, 'SAT Section Percentiles'!$D:$D, 0)</f>
        <v>0.15</v>
      </c>
      <c r="AJ332" s="28">
        <f>_xlfn.XLOOKUP(10 * ROUND(NYC_SAT_Data[[#This Row],[Average Score (SAT Reading)]] / 10, 0), 'SAT Section Percentiles'!$A:$A, 'SAT Section Percentiles'!$B:$B, 0)</f>
        <v>0.22</v>
      </c>
      <c r="AK332" s="29">
        <f>_xlfn.XLOOKUP(10 * ROUND((NYC_SAT_Data[[#This Row],[Average Score (SAT Math)]] + NYC_SAT_Data[[#This Row],[Average Score (SAT Reading)]]) / 10, 0), 'Total SAT Percentiles'!$A:$A, 'Total SAT Percentiles'!$B:$B, 0)</f>
        <v>0.17</v>
      </c>
      <c r="AL332" s="1" t="b">
        <f>IF(RANK(NYC_SAT_Data[[#This Row],[SAT 1600]], AD:AD, 0) &lt;= 50, TRUE, FALSE)</f>
        <v>0</v>
      </c>
      <c r="AM332" s="7" t="b">
        <f>IF(NYC_SAT_Data[[#This Row],[National Sample LOOKUP Total]] &gt; 0.5, TRUE, FALSE)</f>
        <v>0</v>
      </c>
      <c r="AN3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3" spans="1:40" x14ac:dyDescent="0.25">
      <c r="A333" s="21" t="s">
        <v>1476</v>
      </c>
      <c r="B333" s="21" t="s">
        <v>1477</v>
      </c>
      <c r="C333" s="21" t="b">
        <f>IF(ISNUMBER(SEARCH("SCIENCE", UPPER(NYC_SAT_Data[[#This Row],[School Name]]))), TRUE(), FALSE())</f>
        <v>0</v>
      </c>
      <c r="D333" s="21" t="b">
        <f>IF(ISNUMBER(SEARCH("MATH", UPPER(NYC_SAT_Data[[#This Row],[School Name]]))), TRUE(), FALSE())</f>
        <v>0</v>
      </c>
      <c r="E333" s="21" t="b">
        <f>IF(ISNUMBER(SEARCH("ART", UPPER(NYC_SAT_Data[[#This Row],[School Name]]))), TRUE(), FALSE())</f>
        <v>0</v>
      </c>
      <c r="F333" s="21" t="b">
        <f>IF(ISNUMBER(SEARCH("ACADEMY", UPPER(NYC_SAT_Data[[#This Row],[School Name]]))), TRUE(), FALSE())</f>
        <v>0</v>
      </c>
      <c r="G333" s="21" t="s">
        <v>1249</v>
      </c>
      <c r="H333" s="21" t="s">
        <v>1478</v>
      </c>
      <c r="I333" s="21" t="s">
        <v>1479</v>
      </c>
      <c r="J333" s="21" t="s">
        <v>1426</v>
      </c>
      <c r="K333" s="21" t="s">
        <v>51</v>
      </c>
      <c r="L333" s="1">
        <v>11432</v>
      </c>
      <c r="M333" s="1">
        <v>40.715879999999999</v>
      </c>
      <c r="N333" s="1">
        <v>-73.798820000000006</v>
      </c>
      <c r="O333" s="21" t="s">
        <v>1480</v>
      </c>
      <c r="P333" s="22">
        <v>0.33333333333333331</v>
      </c>
      <c r="Q333" s="22">
        <v>0.64583333333333337</v>
      </c>
      <c r="R333" s="36">
        <f xml:space="preserve"> 24* (NYC_SAT_Data[[#This Row],[End Time]] - NYC_SAT_Data[[#This Row],[Start Time]])</f>
        <v>7.5000000000000018</v>
      </c>
      <c r="S33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33" s="33">
        <v>2098</v>
      </c>
      <c r="U333" s="31">
        <v>4.2000000000000003E-2</v>
      </c>
      <c r="V333" s="31">
        <v>0.20899999999999999</v>
      </c>
      <c r="W333" s="31">
        <v>0.224</v>
      </c>
      <c r="X333" s="31">
        <v>0.49</v>
      </c>
      <c r="Y333" s="31">
        <f>1 - SUM(NYC_SAT_Data[[#This Row],[Percent White]:[Percent Asian]])</f>
        <v>3.5000000000000031E-2</v>
      </c>
      <c r="Z333" s="1">
        <v>514</v>
      </c>
      <c r="AA333" s="1">
        <v>473</v>
      </c>
      <c r="AB333" s="1">
        <v>470</v>
      </c>
      <c r="AC333" s="31">
        <v>0.8</v>
      </c>
      <c r="AD333" s="23">
        <f>NYC_SAT_Data[[#This Row],[Average Score (SAT Math)]] + NYC_SAT_Data[[#This Row],[Average Score (SAT Reading)]]</f>
        <v>987</v>
      </c>
      <c r="AE333" s="24">
        <f>NYC_SAT_Data[[#This Row],[Average Score (SAT Math)]] + NYC_SAT_Data[[#This Row],[Average Score (SAT Reading)]] + NYC_SAT_Data[[#This Row],[Average Score (SAT Writing)]]</f>
        <v>1457</v>
      </c>
      <c r="AF333" s="25">
        <f>_xlfn.PERCENTRANK.INC(Z:Z, NYC_SAT_Data[[#This Row],[Average Score (SAT Math)]])</f>
        <v>0.89300000000000002</v>
      </c>
      <c r="AG333" s="26">
        <f>_xlfn.PERCENTRANK.INC(AA:AA, NYC_SAT_Data[[#This Row],[Average Score (SAT Reading)]])</f>
        <v>0.85199999999999998</v>
      </c>
      <c r="AH333" s="26">
        <f>_xlfn.PERCENTRANK.INC(AD:AD, NYC_SAT_Data[[#This Row],[SAT 1600]])</f>
        <v>0.88500000000000001</v>
      </c>
      <c r="AI333" s="27">
        <f>_xlfn.XLOOKUP(10 * ROUND(NYC_SAT_Data[[#This Row],[Average Score (SAT Math)]] / 10, 0), 'SAT Section Percentiles'!$A:$A, 'SAT Section Percentiles'!$D:$D, 0)</f>
        <v>0.52</v>
      </c>
      <c r="AJ333" s="28">
        <f>_xlfn.XLOOKUP(10 * ROUND(NYC_SAT_Data[[#This Row],[Average Score (SAT Reading)]] / 10, 0), 'SAT Section Percentiles'!$A:$A, 'SAT Section Percentiles'!$B:$B, 0)</f>
        <v>0.38</v>
      </c>
      <c r="AK333" s="29">
        <f>_xlfn.XLOOKUP(10 * ROUND((NYC_SAT_Data[[#This Row],[Average Score (SAT Math)]] + NYC_SAT_Data[[#This Row],[Average Score (SAT Reading)]]) / 10, 0), 'Total SAT Percentiles'!$A:$A, 'Total SAT Percentiles'!$B:$B, 0)</f>
        <v>0.46</v>
      </c>
      <c r="AL333" s="1" t="b">
        <f>IF(RANK(NYC_SAT_Data[[#This Row],[SAT 1600]], AD:AD, 0) &lt;= 50, TRUE, FALSE)</f>
        <v>1</v>
      </c>
      <c r="AM333" s="7" t="b">
        <f>IF(NYC_SAT_Data[[#This Row],[National Sample LOOKUP Total]] &gt; 0.5, TRUE, FALSE)</f>
        <v>0</v>
      </c>
      <c r="AN3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4" spans="1:40" x14ac:dyDescent="0.25">
      <c r="A334" s="21" t="s">
        <v>382</v>
      </c>
      <c r="B334" s="21" t="s">
        <v>383</v>
      </c>
      <c r="C334" s="21" t="b">
        <f>IF(ISNUMBER(SEARCH("SCIENCE", UPPER(NYC_SAT_Data[[#This Row],[School Name]]))), TRUE(), FALSE())</f>
        <v>0</v>
      </c>
      <c r="D334" s="21" t="b">
        <f>IF(ISNUMBER(SEARCH("MATH", UPPER(NYC_SAT_Data[[#This Row],[School Name]]))), TRUE(), FALSE())</f>
        <v>0</v>
      </c>
      <c r="E334" s="21" t="b">
        <f>IF(ISNUMBER(SEARCH("ART", UPPER(NYC_SAT_Data[[#This Row],[School Name]]))), TRUE(), FALSE())</f>
        <v>0</v>
      </c>
      <c r="F334" s="21" t="b">
        <f>IF(ISNUMBER(SEARCH("ACADEMY", UPPER(NYC_SAT_Data[[#This Row],[School Name]]))), TRUE(), FALSE())</f>
        <v>1</v>
      </c>
      <c r="G334" s="21" t="s">
        <v>48</v>
      </c>
      <c r="H334" s="21" t="s">
        <v>384</v>
      </c>
      <c r="I334" s="21" t="s">
        <v>385</v>
      </c>
      <c r="J334" s="21" t="s">
        <v>48</v>
      </c>
      <c r="K334" s="21" t="s">
        <v>51</v>
      </c>
      <c r="L334" s="1">
        <v>10030</v>
      </c>
      <c r="M334" s="1">
        <v>40.815359999999998</v>
      </c>
      <c r="N334" s="1">
        <v>-73.943899999999999</v>
      </c>
      <c r="O334" s="21" t="s">
        <v>386</v>
      </c>
      <c r="P334" s="22">
        <v>0.35416666666666669</v>
      </c>
      <c r="Q334" s="22">
        <v>0.625</v>
      </c>
      <c r="R334" s="36">
        <f xml:space="preserve"> 24* (NYC_SAT_Data[[#This Row],[End Time]] - NYC_SAT_Data[[#This Row],[Start Time]])</f>
        <v>6.5</v>
      </c>
      <c r="S33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34" s="33">
        <v>561</v>
      </c>
      <c r="U334" s="31">
        <v>8.0000000000000002E-3</v>
      </c>
      <c r="V334" s="31">
        <v>0.77600000000000002</v>
      </c>
      <c r="W334" s="31">
        <v>0.19600000000000001</v>
      </c>
      <c r="X334" s="31">
        <v>1.2999999999999999E-2</v>
      </c>
      <c r="Y334" s="31">
        <f>1 - SUM(NYC_SAT_Data[[#This Row],[Percent White]:[Percent Asian]])</f>
        <v>7.0000000000000062E-3</v>
      </c>
      <c r="Z334" s="1">
        <v>402</v>
      </c>
      <c r="AA334" s="1">
        <v>394</v>
      </c>
      <c r="AB334" s="1">
        <v>400</v>
      </c>
      <c r="AC334" s="31">
        <v>0.84699999999999998</v>
      </c>
      <c r="AD334" s="23">
        <f>NYC_SAT_Data[[#This Row],[Average Score (SAT Math)]] + NYC_SAT_Data[[#This Row],[Average Score (SAT Reading)]]</f>
        <v>796</v>
      </c>
      <c r="AE334" s="24">
        <f>NYC_SAT_Data[[#This Row],[Average Score (SAT Math)]] + NYC_SAT_Data[[#This Row],[Average Score (SAT Reading)]] + NYC_SAT_Data[[#This Row],[Average Score (SAT Writing)]]</f>
        <v>1196</v>
      </c>
      <c r="AF334" s="25">
        <f>_xlfn.PERCENTRANK.INC(Z:Z, NYC_SAT_Data[[#This Row],[Average Score (SAT Math)]])</f>
        <v>0.41899999999999998</v>
      </c>
      <c r="AG334" s="26">
        <f>_xlfn.PERCENTRANK.INC(AA:AA, NYC_SAT_Data[[#This Row],[Average Score (SAT Reading)]])</f>
        <v>0.307</v>
      </c>
      <c r="AH334" s="26">
        <f>_xlfn.PERCENTRANK.INC(AD:AD, NYC_SAT_Data[[#This Row],[SAT 1600]])</f>
        <v>0.36599999999999999</v>
      </c>
      <c r="AI334" s="27">
        <f>_xlfn.XLOOKUP(10 * ROUND(NYC_SAT_Data[[#This Row],[Average Score (SAT Math)]] / 10, 0), 'SAT Section Percentiles'!$A:$A, 'SAT Section Percentiles'!$D:$D, 0)</f>
        <v>0.15</v>
      </c>
      <c r="AJ334" s="28">
        <f>_xlfn.XLOOKUP(10 * ROUND(NYC_SAT_Data[[#This Row],[Average Score (SAT Reading)]] / 10, 0), 'SAT Section Percentiles'!$A:$A, 'SAT Section Percentiles'!$B:$B, 0)</f>
        <v>0.13</v>
      </c>
      <c r="AK334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34" s="1" t="b">
        <f>IF(RANK(NYC_SAT_Data[[#This Row],[SAT 1600]], AD:AD, 0) &lt;= 50, TRUE, FALSE)</f>
        <v>0</v>
      </c>
      <c r="AM334" s="7" t="b">
        <f>IF(NYC_SAT_Data[[#This Row],[National Sample LOOKUP Total]] &gt; 0.5, TRUE, FALSE)</f>
        <v>0</v>
      </c>
      <c r="AN3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5" spans="1:40" x14ac:dyDescent="0.25">
      <c r="A335" s="21" t="s">
        <v>1615</v>
      </c>
      <c r="B335" s="21" t="s">
        <v>1616</v>
      </c>
      <c r="C335" s="21" t="b">
        <f>IF(ISNUMBER(SEARCH("SCIENCE", UPPER(NYC_SAT_Data[[#This Row],[School Name]]))), TRUE(), FALSE())</f>
        <v>0</v>
      </c>
      <c r="D335" s="21" t="b">
        <f>IF(ISNUMBER(SEARCH("MATH", UPPER(NYC_SAT_Data[[#This Row],[School Name]]))), TRUE(), FALSE())</f>
        <v>0</v>
      </c>
      <c r="E335" s="21" t="b">
        <f>IF(ISNUMBER(SEARCH("ART", UPPER(NYC_SAT_Data[[#This Row],[School Name]]))), TRUE(), FALSE())</f>
        <v>0</v>
      </c>
      <c r="F335" s="21" t="b">
        <f>IF(ISNUMBER(SEARCH("ACADEMY", UPPER(NYC_SAT_Data[[#This Row],[School Name]]))), TRUE(), FALSE())</f>
        <v>0</v>
      </c>
      <c r="G335" s="21" t="s">
        <v>1588</v>
      </c>
      <c r="H335" s="21" t="s">
        <v>1617</v>
      </c>
      <c r="I335" s="21" t="s">
        <v>1618</v>
      </c>
      <c r="J335" s="21" t="s">
        <v>1588</v>
      </c>
      <c r="K335" s="21" t="s">
        <v>51</v>
      </c>
      <c r="L335" s="1">
        <v>10312</v>
      </c>
      <c r="M335" s="1">
        <v>40.528230000000001</v>
      </c>
      <c r="N335" s="1">
        <v>-74.192149999999998</v>
      </c>
      <c r="O335" s="21" t="s">
        <v>1619</v>
      </c>
      <c r="P335" s="22">
        <v>0.33333333333333331</v>
      </c>
      <c r="Q335" s="22">
        <v>0.61458333333333337</v>
      </c>
      <c r="R335" s="36">
        <f xml:space="preserve"> 24* (NYC_SAT_Data[[#This Row],[End Time]] - NYC_SAT_Data[[#This Row],[Start Time]])</f>
        <v>6.7500000000000018</v>
      </c>
      <c r="S33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35" s="33">
        <v>3982</v>
      </c>
      <c r="U335" s="31">
        <v>0.79900000000000004</v>
      </c>
      <c r="V335" s="31">
        <v>1.7999999999999999E-2</v>
      </c>
      <c r="W335" s="31">
        <v>0.11799999999999999</v>
      </c>
      <c r="X335" s="31">
        <v>5.0999999999999997E-2</v>
      </c>
      <c r="Y335" s="31">
        <f>1 - SUM(NYC_SAT_Data[[#This Row],[Percent White]:[Percent Asian]])</f>
        <v>1.3999999999999901E-2</v>
      </c>
      <c r="Z335" s="1">
        <v>494</v>
      </c>
      <c r="AA335" s="1">
        <v>476</v>
      </c>
      <c r="AB335" s="1">
        <v>476</v>
      </c>
      <c r="AC335" s="31">
        <v>0.78900000000000003</v>
      </c>
      <c r="AD335" s="23">
        <f>NYC_SAT_Data[[#This Row],[Average Score (SAT Math)]] + NYC_SAT_Data[[#This Row],[Average Score (SAT Reading)]]</f>
        <v>970</v>
      </c>
      <c r="AE335" s="24">
        <f>NYC_SAT_Data[[#This Row],[Average Score (SAT Math)]] + NYC_SAT_Data[[#This Row],[Average Score (SAT Reading)]] + NYC_SAT_Data[[#This Row],[Average Score (SAT Writing)]]</f>
        <v>1446</v>
      </c>
      <c r="AF335" s="25">
        <f>_xlfn.PERCENTRANK.INC(Z:Z, NYC_SAT_Data[[#This Row],[Average Score (SAT Math)]])</f>
        <v>0.84399999999999997</v>
      </c>
      <c r="AG335" s="26">
        <f>_xlfn.PERCENTRANK.INC(AA:AA, NYC_SAT_Data[[#This Row],[Average Score (SAT Reading)]])</f>
        <v>0.86</v>
      </c>
      <c r="AH335" s="26">
        <f>_xlfn.PERCENTRANK.INC(AD:AD, NYC_SAT_Data[[#This Row],[SAT 1600]])</f>
        <v>0.85</v>
      </c>
      <c r="AI335" s="27">
        <f>_xlfn.XLOOKUP(10 * ROUND(NYC_SAT_Data[[#This Row],[Average Score (SAT Math)]] / 10, 0), 'SAT Section Percentiles'!$A:$A, 'SAT Section Percentiles'!$D:$D, 0)</f>
        <v>0.44</v>
      </c>
      <c r="AJ335" s="28">
        <f>_xlfn.XLOOKUP(10 * ROUND(NYC_SAT_Data[[#This Row],[Average Score (SAT Reading)]] / 10, 0), 'SAT Section Percentiles'!$A:$A, 'SAT Section Percentiles'!$B:$B, 0)</f>
        <v>0.41</v>
      </c>
      <c r="AK335" s="29">
        <f>_xlfn.XLOOKUP(10 * ROUND((NYC_SAT_Data[[#This Row],[Average Score (SAT Math)]] + NYC_SAT_Data[[#This Row],[Average Score (SAT Reading)]]) / 10, 0), 'Total SAT Percentiles'!$A:$A, 'Total SAT Percentiles'!$B:$B, 0)</f>
        <v>0.42</v>
      </c>
      <c r="AL335" s="1" t="b">
        <f>IF(RANK(NYC_SAT_Data[[#This Row],[SAT 1600]], AD:AD, 0) &lt;= 50, TRUE, FALSE)</f>
        <v>0</v>
      </c>
      <c r="AM335" s="7" t="b">
        <f>IF(NYC_SAT_Data[[#This Row],[National Sample LOOKUP Total]] &gt; 0.5, TRUE, FALSE)</f>
        <v>0</v>
      </c>
      <c r="AN3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6" spans="1:40" x14ac:dyDescent="0.25">
      <c r="A336" s="21" t="s">
        <v>1348</v>
      </c>
      <c r="B336" s="21" t="s">
        <v>1349</v>
      </c>
      <c r="C336" s="21" t="b">
        <f>IF(ISNUMBER(SEARCH("SCIENCE", UPPER(NYC_SAT_Data[[#This Row],[School Name]]))), TRUE(), FALSE())</f>
        <v>0</v>
      </c>
      <c r="D336" s="21" t="b">
        <f>IF(ISNUMBER(SEARCH("MATH", UPPER(NYC_SAT_Data[[#This Row],[School Name]]))), TRUE(), FALSE())</f>
        <v>0</v>
      </c>
      <c r="E336" s="21" t="b">
        <f>IF(ISNUMBER(SEARCH("ART", UPPER(NYC_SAT_Data[[#This Row],[School Name]]))), TRUE(), FALSE())</f>
        <v>0</v>
      </c>
      <c r="F336" s="21" t="b">
        <f>IF(ISNUMBER(SEARCH("ACADEMY", UPPER(NYC_SAT_Data[[#This Row],[School Name]]))), TRUE(), FALSE())</f>
        <v>0</v>
      </c>
      <c r="G336" s="21" t="s">
        <v>1249</v>
      </c>
      <c r="H336" s="21" t="s">
        <v>1350</v>
      </c>
      <c r="I336" s="21" t="s">
        <v>1351</v>
      </c>
      <c r="J336" s="21" t="s">
        <v>1318</v>
      </c>
      <c r="K336" s="21" t="s">
        <v>51</v>
      </c>
      <c r="L336" s="1">
        <v>11367</v>
      </c>
      <c r="M336" s="1">
        <v>40.734409999999997</v>
      </c>
      <c r="N336" s="1">
        <v>-73.821420000000003</v>
      </c>
      <c r="O336" s="21" t="s">
        <v>1352</v>
      </c>
      <c r="P336" s="22">
        <v>0.34722222222222221</v>
      </c>
      <c r="Q336" s="22">
        <v>0.625</v>
      </c>
      <c r="R336" s="36">
        <f xml:space="preserve"> 24* (NYC_SAT_Data[[#This Row],[End Time]] - NYC_SAT_Data[[#This Row],[Start Time]])</f>
        <v>6.666666666666667</v>
      </c>
      <c r="S33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336" s="33">
        <v>1132</v>
      </c>
      <c r="U336" s="31">
        <v>0.219</v>
      </c>
      <c r="V336" s="31">
        <v>6.3E-2</v>
      </c>
      <c r="W336" s="31">
        <v>0.11600000000000001</v>
      </c>
      <c r="X336" s="31">
        <v>0.58599999999999997</v>
      </c>
      <c r="Y336" s="31">
        <f>1 - SUM(NYC_SAT_Data[[#This Row],[Percent White]:[Percent Asian]])</f>
        <v>1.6000000000000014E-2</v>
      </c>
      <c r="Z336" s="1">
        <v>680</v>
      </c>
      <c r="AA336" s="1">
        <v>640</v>
      </c>
      <c r="AB336" s="1">
        <v>661</v>
      </c>
      <c r="AC336" s="31">
        <v>0.97099999999999997</v>
      </c>
      <c r="AD336" s="23">
        <f>NYC_SAT_Data[[#This Row],[Average Score (SAT Math)]] + NYC_SAT_Data[[#This Row],[Average Score (SAT Reading)]]</f>
        <v>1320</v>
      </c>
      <c r="AE336" s="24">
        <f>NYC_SAT_Data[[#This Row],[Average Score (SAT Math)]] + NYC_SAT_Data[[#This Row],[Average Score (SAT Reading)]] + NYC_SAT_Data[[#This Row],[Average Score (SAT Writing)]]</f>
        <v>1981</v>
      </c>
      <c r="AF336" s="25">
        <f>_xlfn.PERCENTRANK.INC(Z:Z, NYC_SAT_Data[[#This Row],[Average Score (SAT Math)]])</f>
        <v>0.98299999999999998</v>
      </c>
      <c r="AG336" s="26">
        <f>_xlfn.PERCENTRANK.INC(AA:AA, NYC_SAT_Data[[#This Row],[Average Score (SAT Reading)]])</f>
        <v>0.98599999999999999</v>
      </c>
      <c r="AH336" s="26">
        <f>_xlfn.PERCENTRANK.INC(AD:AD, NYC_SAT_Data[[#This Row],[SAT 1600]])</f>
        <v>0.98599999999999999</v>
      </c>
      <c r="AI336" s="27">
        <f>_xlfn.XLOOKUP(10 * ROUND(NYC_SAT_Data[[#This Row],[Average Score (SAT Math)]] / 10, 0), 'SAT Section Percentiles'!$A:$A, 'SAT Section Percentiles'!$D:$D, 0)</f>
        <v>0.93</v>
      </c>
      <c r="AJ336" s="28">
        <f>_xlfn.XLOOKUP(10 * ROUND(NYC_SAT_Data[[#This Row],[Average Score (SAT Reading)]] / 10, 0), 'SAT Section Percentiles'!$A:$A, 'SAT Section Percentiles'!$B:$B, 0)</f>
        <v>0.88</v>
      </c>
      <c r="AK336" s="29">
        <f>_xlfn.XLOOKUP(10 * ROUND((NYC_SAT_Data[[#This Row],[Average Score (SAT Math)]] + NYC_SAT_Data[[#This Row],[Average Score (SAT Reading)]]) / 10, 0), 'Total SAT Percentiles'!$A:$A, 'Total SAT Percentiles'!$B:$B, 0)</f>
        <v>0.93</v>
      </c>
      <c r="AL336" s="1" t="b">
        <f>IF(RANK(NYC_SAT_Data[[#This Row],[SAT 1600]], AD:AD, 0) &lt;= 50, TRUE, FALSE)</f>
        <v>1</v>
      </c>
      <c r="AM336" s="7" t="b">
        <f>IF(NYC_SAT_Data[[#This Row],[National Sample LOOKUP Total]] &gt; 0.5, TRUE, FALSE)</f>
        <v>1</v>
      </c>
      <c r="AN3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7" spans="1:40" x14ac:dyDescent="0.25">
      <c r="A337" s="21" t="s">
        <v>1120</v>
      </c>
      <c r="B337" s="21" t="s">
        <v>1121</v>
      </c>
      <c r="C337" s="21" t="b">
        <f>IF(ISNUMBER(SEARCH("SCIENCE", UPPER(NYC_SAT_Data[[#This Row],[School Name]]))), TRUE(), FALSE())</f>
        <v>0</v>
      </c>
      <c r="D337" s="21" t="b">
        <f>IF(ISNUMBER(SEARCH("MATH", UPPER(NYC_SAT_Data[[#This Row],[School Name]]))), TRUE(), FALSE())</f>
        <v>0</v>
      </c>
      <c r="E337" s="21" t="b">
        <f>IF(ISNUMBER(SEARCH("ART", UPPER(NYC_SAT_Data[[#This Row],[School Name]]))), TRUE(), FALSE())</f>
        <v>0</v>
      </c>
      <c r="F337" s="21" t="b">
        <f>IF(ISNUMBER(SEARCH("ACADEMY", UPPER(NYC_SAT_Data[[#This Row],[School Name]]))), TRUE(), FALSE())</f>
        <v>0</v>
      </c>
      <c r="G337" s="21" t="s">
        <v>822</v>
      </c>
      <c r="H337" s="21" t="s">
        <v>1122</v>
      </c>
      <c r="I337" s="21" t="s">
        <v>1123</v>
      </c>
      <c r="J337" s="21" t="s">
        <v>822</v>
      </c>
      <c r="K337" s="21" t="s">
        <v>51</v>
      </c>
      <c r="L337" s="1">
        <v>11208</v>
      </c>
      <c r="M337" s="1">
        <v>40.678229999999999</v>
      </c>
      <c r="N337" s="1">
        <v>-73.875969999999995</v>
      </c>
      <c r="O337" s="21" t="s">
        <v>1124</v>
      </c>
      <c r="P337" s="22">
        <v>0.35416666666666669</v>
      </c>
      <c r="Q337" s="22">
        <v>0.61458333333333337</v>
      </c>
      <c r="R337" s="36">
        <f xml:space="preserve"> 24* (NYC_SAT_Data[[#This Row],[End Time]] - NYC_SAT_Data[[#This Row],[Start Time]])</f>
        <v>6.25</v>
      </c>
      <c r="S33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37" s="33">
        <v>1093</v>
      </c>
      <c r="U337" s="31">
        <v>1.2999999999999999E-2</v>
      </c>
      <c r="V337" s="31">
        <v>0.63600000000000001</v>
      </c>
      <c r="W337" s="31">
        <v>0.27200000000000002</v>
      </c>
      <c r="X337" s="31">
        <v>6.0999999999999999E-2</v>
      </c>
      <c r="Y337" s="31">
        <f>1 - SUM(NYC_SAT_Data[[#This Row],[Percent White]:[Percent Asian]])</f>
        <v>1.8000000000000016E-2</v>
      </c>
      <c r="Z337" s="1">
        <v>387</v>
      </c>
      <c r="AA337" s="1">
        <v>387</v>
      </c>
      <c r="AB337" s="1">
        <v>384</v>
      </c>
      <c r="AC337" s="31">
        <v>0.372</v>
      </c>
      <c r="AD337" s="23">
        <f>NYC_SAT_Data[[#This Row],[Average Score (SAT Math)]] + NYC_SAT_Data[[#This Row],[Average Score (SAT Reading)]]</f>
        <v>774</v>
      </c>
      <c r="AE337" s="24">
        <f>NYC_SAT_Data[[#This Row],[Average Score (SAT Math)]] + NYC_SAT_Data[[#This Row],[Average Score (SAT Reading)]] + NYC_SAT_Data[[#This Row],[Average Score (SAT Writing)]]</f>
        <v>1158</v>
      </c>
      <c r="AF337" s="25">
        <f>_xlfn.PERCENTRANK.INC(Z:Z, NYC_SAT_Data[[#This Row],[Average Score (SAT Math)]])</f>
        <v>0.26200000000000001</v>
      </c>
      <c r="AG337" s="26">
        <f>_xlfn.PERCENTRANK.INC(AA:AA, NYC_SAT_Data[[#This Row],[Average Score (SAT Reading)]])</f>
        <v>0.25600000000000001</v>
      </c>
      <c r="AH337" s="26">
        <f>_xlfn.PERCENTRANK.INC(AD:AD, NYC_SAT_Data[[#This Row],[SAT 1600]])</f>
        <v>0.248</v>
      </c>
      <c r="AI337" s="27">
        <f>_xlfn.XLOOKUP(10 * ROUND(NYC_SAT_Data[[#This Row],[Average Score (SAT Math)]] / 10, 0), 'SAT Section Percentiles'!$A:$A, 'SAT Section Percentiles'!$D:$D, 0)</f>
        <v>0.13</v>
      </c>
      <c r="AJ337" s="28">
        <f>_xlfn.XLOOKUP(10 * ROUND(NYC_SAT_Data[[#This Row],[Average Score (SAT Reading)]] / 10, 0), 'SAT Section Percentiles'!$A:$A, 'SAT Section Percentiles'!$B:$B, 0)</f>
        <v>0.13</v>
      </c>
      <c r="AK337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337" s="1" t="b">
        <f>IF(RANK(NYC_SAT_Data[[#This Row],[SAT 1600]], AD:AD, 0) &lt;= 50, TRUE, FALSE)</f>
        <v>0</v>
      </c>
      <c r="AM337" s="7" t="b">
        <f>IF(NYC_SAT_Data[[#This Row],[National Sample LOOKUP Total]] &gt; 0.5, TRUE, FALSE)</f>
        <v>0</v>
      </c>
      <c r="AN3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38" spans="1:40" x14ac:dyDescent="0.25">
      <c r="A338" s="21" t="s">
        <v>226</v>
      </c>
      <c r="B338" s="21" t="s">
        <v>227</v>
      </c>
      <c r="C338" s="21" t="b">
        <f>IF(ISNUMBER(SEARCH("SCIENCE", UPPER(NYC_SAT_Data[[#This Row],[School Name]]))), TRUE(), FALSE())</f>
        <v>0</v>
      </c>
      <c r="D338" s="21" t="b">
        <f>IF(ISNUMBER(SEARCH("MATH", UPPER(NYC_SAT_Data[[#This Row],[School Name]]))), TRUE(), FALSE())</f>
        <v>0</v>
      </c>
      <c r="E338" s="21" t="b">
        <f>IF(ISNUMBER(SEARCH("ART", UPPER(NYC_SAT_Data[[#This Row],[School Name]]))), TRUE(), FALSE())</f>
        <v>0</v>
      </c>
      <c r="F338" s="21" t="b">
        <f>IF(ISNUMBER(SEARCH("ACADEMY", UPPER(NYC_SAT_Data[[#This Row],[School Name]]))), TRUE(), FALSE())</f>
        <v>0</v>
      </c>
      <c r="G338" s="21" t="s">
        <v>48</v>
      </c>
      <c r="H338" s="21" t="s">
        <v>194</v>
      </c>
      <c r="I338" s="21" t="s">
        <v>195</v>
      </c>
      <c r="J338" s="21" t="s">
        <v>48</v>
      </c>
      <c r="K338" s="21" t="s">
        <v>51</v>
      </c>
      <c r="L338" s="1">
        <v>10016</v>
      </c>
      <c r="M338" s="1">
        <v>40.746110000000002</v>
      </c>
      <c r="N338" s="1">
        <v>-73.981009999999998</v>
      </c>
      <c r="O338" s="21" t="s">
        <v>228</v>
      </c>
      <c r="P338" s="22">
        <v>0.34375</v>
      </c>
      <c r="Q338" s="22">
        <v>0.66666666666666663</v>
      </c>
      <c r="R338" s="36">
        <f xml:space="preserve"> 24* (NYC_SAT_Data[[#This Row],[End Time]] - NYC_SAT_Data[[#This Row],[Start Time]])</f>
        <v>7.7499999999999991</v>
      </c>
      <c r="S33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38" s="33">
        <v>284</v>
      </c>
      <c r="U338" s="31">
        <v>4.9000000000000002E-2</v>
      </c>
      <c r="V338" s="31">
        <v>0.27500000000000002</v>
      </c>
      <c r="W338" s="31">
        <v>0.58799999999999997</v>
      </c>
      <c r="X338" s="31">
        <v>0.06</v>
      </c>
      <c r="Y338" s="31">
        <f>1 - SUM(NYC_SAT_Data[[#This Row],[Percent White]:[Percent Asian]])</f>
        <v>2.8000000000000025E-2</v>
      </c>
      <c r="Z338" s="1">
        <v>375</v>
      </c>
      <c r="AA338" s="1">
        <v>385</v>
      </c>
      <c r="AB338" s="1">
        <v>387</v>
      </c>
      <c r="AC338" s="31">
        <v>0.628</v>
      </c>
      <c r="AD338" s="23">
        <f>NYC_SAT_Data[[#This Row],[Average Score (SAT Math)]] + NYC_SAT_Data[[#This Row],[Average Score (SAT Reading)]]</f>
        <v>760</v>
      </c>
      <c r="AE338" s="24">
        <f>NYC_SAT_Data[[#This Row],[Average Score (SAT Math)]] + NYC_SAT_Data[[#This Row],[Average Score (SAT Reading)]] + NYC_SAT_Data[[#This Row],[Average Score (SAT Writing)]]</f>
        <v>1147</v>
      </c>
      <c r="AF338" s="25">
        <f>_xlfn.PERCENTRANK.INC(Z:Z, NYC_SAT_Data[[#This Row],[Average Score (SAT Math)]])</f>
        <v>0.13300000000000001</v>
      </c>
      <c r="AG338" s="26">
        <f>_xlfn.PERCENTRANK.INC(AA:AA, NYC_SAT_Data[[#This Row],[Average Score (SAT Reading)]])</f>
        <v>0.221</v>
      </c>
      <c r="AH338" s="26">
        <f>_xlfn.PERCENTRANK.INC(AD:AD, NYC_SAT_Data[[#This Row],[SAT 1600]])</f>
        <v>0.16300000000000001</v>
      </c>
      <c r="AI338" s="27">
        <f>_xlfn.XLOOKUP(10 * ROUND(NYC_SAT_Data[[#This Row],[Average Score (SAT Math)]] / 10, 0), 'SAT Section Percentiles'!$A:$A, 'SAT Section Percentiles'!$D:$D, 0)</f>
        <v>0.1</v>
      </c>
      <c r="AJ338" s="28">
        <f>_xlfn.XLOOKUP(10 * ROUND(NYC_SAT_Data[[#This Row],[Average Score (SAT Reading)]] / 10, 0), 'SAT Section Percentiles'!$A:$A, 'SAT Section Percentiles'!$B:$B, 0)</f>
        <v>0.13</v>
      </c>
      <c r="AK338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338" s="1" t="b">
        <f>IF(RANK(NYC_SAT_Data[[#This Row],[SAT 1600]], AD:AD, 0) &lt;= 50, TRUE, FALSE)</f>
        <v>0</v>
      </c>
      <c r="AM338" s="7" t="b">
        <f>IF(NYC_SAT_Data[[#This Row],[National Sample LOOKUP Total]] &gt; 0.5, TRUE, FALSE)</f>
        <v>0</v>
      </c>
      <c r="AN3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9" spans="1:40" x14ac:dyDescent="0.25">
      <c r="A339" s="21" t="s">
        <v>450</v>
      </c>
      <c r="B339" s="21" t="s">
        <v>451</v>
      </c>
      <c r="C339" s="21" t="b">
        <f>IF(ISNUMBER(SEARCH("SCIENCE", UPPER(NYC_SAT_Data[[#This Row],[School Name]]))), TRUE(), FALSE())</f>
        <v>0</v>
      </c>
      <c r="D339" s="21" t="b">
        <f>IF(ISNUMBER(SEARCH("MATH", UPPER(NYC_SAT_Data[[#This Row],[School Name]]))), TRUE(), FALSE())</f>
        <v>0</v>
      </c>
      <c r="E339" s="21" t="b">
        <f>IF(ISNUMBER(SEARCH("ART", UPPER(NYC_SAT_Data[[#This Row],[School Name]]))), TRUE(), FALSE())</f>
        <v>0</v>
      </c>
      <c r="F339" s="21" t="b">
        <f>IF(ISNUMBER(SEARCH("ACADEMY", UPPER(NYC_SAT_Data[[#This Row],[School Name]]))), TRUE(), FALSE())</f>
        <v>0</v>
      </c>
      <c r="G339" s="21" t="s">
        <v>431</v>
      </c>
      <c r="H339" s="21" t="s">
        <v>447</v>
      </c>
      <c r="I339" s="21" t="s">
        <v>448</v>
      </c>
      <c r="J339" s="21" t="s">
        <v>431</v>
      </c>
      <c r="K339" s="21" t="s">
        <v>51</v>
      </c>
      <c r="L339" s="1">
        <v>10455</v>
      </c>
      <c r="M339" s="1">
        <v>40.818170000000002</v>
      </c>
      <c r="N339" s="1">
        <v>-73.911090000000002</v>
      </c>
      <c r="O339" s="21" t="s">
        <v>452</v>
      </c>
      <c r="P339" s="22">
        <v>0.36458333333333331</v>
      </c>
      <c r="Q339" s="22">
        <v>0.625</v>
      </c>
      <c r="R339" s="36">
        <f xml:space="preserve"> 24* (NYC_SAT_Data[[#This Row],[End Time]] - NYC_SAT_Data[[#This Row],[Start Time]])</f>
        <v>6.25</v>
      </c>
      <c r="S33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39" s="33">
        <v>486</v>
      </c>
      <c r="U339" s="31">
        <v>1.6E-2</v>
      </c>
      <c r="V339" s="31">
        <v>0.3</v>
      </c>
      <c r="W339" s="31">
        <v>0.64600000000000002</v>
      </c>
      <c r="X339" s="31">
        <v>3.1E-2</v>
      </c>
      <c r="Y339" s="31">
        <f>1 - SUM(NYC_SAT_Data[[#This Row],[Percent White]:[Percent Asian]])</f>
        <v>7.0000000000000062E-3</v>
      </c>
      <c r="Z339" s="1">
        <v>420</v>
      </c>
      <c r="AA339" s="1">
        <v>446</v>
      </c>
      <c r="AB339" s="1">
        <v>424</v>
      </c>
      <c r="AC339" s="31">
        <v>0.878</v>
      </c>
      <c r="AD339" s="23">
        <f>NYC_SAT_Data[[#This Row],[Average Score (SAT Math)]] + NYC_SAT_Data[[#This Row],[Average Score (SAT Reading)]]</f>
        <v>866</v>
      </c>
      <c r="AE339" s="24">
        <f>NYC_SAT_Data[[#This Row],[Average Score (SAT Math)]] + NYC_SAT_Data[[#This Row],[Average Score (SAT Reading)]] + NYC_SAT_Data[[#This Row],[Average Score (SAT Writing)]]</f>
        <v>1290</v>
      </c>
      <c r="AF339" s="25">
        <f>_xlfn.PERCENTRANK.INC(Z:Z, NYC_SAT_Data[[#This Row],[Average Score (SAT Math)]])</f>
        <v>0.55800000000000005</v>
      </c>
      <c r="AG339" s="26">
        <f>_xlfn.PERCENTRANK.INC(AA:AA, NYC_SAT_Data[[#This Row],[Average Score (SAT Reading)]])</f>
        <v>0.75900000000000001</v>
      </c>
      <c r="AH339" s="26">
        <f>_xlfn.PERCENTRANK.INC(AD:AD, NYC_SAT_Data[[#This Row],[SAT 1600]])</f>
        <v>0.66800000000000004</v>
      </c>
      <c r="AI339" s="27">
        <f>_xlfn.XLOOKUP(10 * ROUND(NYC_SAT_Data[[#This Row],[Average Score (SAT Math)]] / 10, 0), 'SAT Section Percentiles'!$A:$A, 'SAT Section Percentiles'!$D:$D, 0)</f>
        <v>0.2</v>
      </c>
      <c r="AJ339" s="28">
        <f>_xlfn.XLOOKUP(10 * ROUND(NYC_SAT_Data[[#This Row],[Average Score (SAT Reading)]] / 10, 0), 'SAT Section Percentiles'!$A:$A, 'SAT Section Percentiles'!$B:$B, 0)</f>
        <v>0.31</v>
      </c>
      <c r="AK339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339" s="1" t="b">
        <f>IF(RANK(NYC_SAT_Data[[#This Row],[SAT 1600]], AD:AD, 0) &lt;= 50, TRUE, FALSE)</f>
        <v>0</v>
      </c>
      <c r="AM339" s="7" t="b">
        <f>IF(NYC_SAT_Data[[#This Row],[National Sample LOOKUP Total]] &gt; 0.5, TRUE, FALSE)</f>
        <v>0</v>
      </c>
      <c r="AN3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0" spans="1:40" x14ac:dyDescent="0.25">
      <c r="A340" s="21" t="s">
        <v>53</v>
      </c>
      <c r="B340" s="21" t="s">
        <v>54</v>
      </c>
      <c r="C340" s="21" t="b">
        <f>IF(ISNUMBER(SEARCH("SCIENCE", UPPER(NYC_SAT_Data[[#This Row],[School Name]]))), TRUE(), FALSE())</f>
        <v>0</v>
      </c>
      <c r="D340" s="21" t="b">
        <f>IF(ISNUMBER(SEARCH("MATH", UPPER(NYC_SAT_Data[[#This Row],[School Name]]))), TRUE(), FALSE())</f>
        <v>0</v>
      </c>
      <c r="E340" s="21" t="b">
        <f>IF(ISNUMBER(SEARCH("ART", UPPER(NYC_SAT_Data[[#This Row],[School Name]]))), TRUE(), FALSE())</f>
        <v>0</v>
      </c>
      <c r="F340" s="21" t="b">
        <f>IF(ISNUMBER(SEARCH("ACADEMY", UPPER(NYC_SAT_Data[[#This Row],[School Name]]))), TRUE(), FALSE())</f>
        <v>0</v>
      </c>
      <c r="G340" s="21" t="s">
        <v>48</v>
      </c>
      <c r="H340" s="21" t="s">
        <v>55</v>
      </c>
      <c r="I340" s="21" t="s">
        <v>56</v>
      </c>
      <c r="J340" s="21" t="s">
        <v>48</v>
      </c>
      <c r="K340" s="21" t="s">
        <v>51</v>
      </c>
      <c r="L340" s="1">
        <v>10002</v>
      </c>
      <c r="M340" s="1">
        <v>40.712330000000001</v>
      </c>
      <c r="N340" s="1">
        <v>-73.984800000000007</v>
      </c>
      <c r="O340" s="21" t="s">
        <v>57</v>
      </c>
      <c r="P340" s="22">
        <v>0.34375</v>
      </c>
      <c r="Q340" s="22">
        <v>0.63541666666666663</v>
      </c>
      <c r="R340" s="36">
        <f xml:space="preserve"> 24* (NYC_SAT_Data[[#This Row],[End Time]] - NYC_SAT_Data[[#This Row],[Start Time]])</f>
        <v>6.9999999999999991</v>
      </c>
      <c r="S34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40" s="33">
        <v>304</v>
      </c>
      <c r="U340" s="31">
        <v>3.3000000000000002E-2</v>
      </c>
      <c r="V340" s="31">
        <v>0.25</v>
      </c>
      <c r="W340" s="31">
        <v>0.41099999999999998</v>
      </c>
      <c r="X340" s="31">
        <v>0.29899999999999999</v>
      </c>
      <c r="Y340" s="31">
        <f>1 - SUM(NYC_SAT_Data[[#This Row],[Percent White]:[Percent Asian]])</f>
        <v>7.0000000000001172E-3</v>
      </c>
      <c r="Z340" s="1">
        <v>437</v>
      </c>
      <c r="AA340" s="1">
        <v>355</v>
      </c>
      <c r="AB340" s="1">
        <v>352</v>
      </c>
      <c r="AC340" s="31">
        <v>0.69899999999999995</v>
      </c>
      <c r="AD340" s="23">
        <f>NYC_SAT_Data[[#This Row],[Average Score (SAT Math)]] + NYC_SAT_Data[[#This Row],[Average Score (SAT Reading)]]</f>
        <v>792</v>
      </c>
      <c r="AE340" s="24">
        <f>NYC_SAT_Data[[#This Row],[Average Score (SAT Math)]] + NYC_SAT_Data[[#This Row],[Average Score (SAT Reading)]] + NYC_SAT_Data[[#This Row],[Average Score (SAT Writing)]]</f>
        <v>1144</v>
      </c>
      <c r="AF340" s="25">
        <f>_xlfn.PERCENTRANK.INC(Z:Z, NYC_SAT_Data[[#This Row],[Average Score (SAT Math)]])</f>
        <v>0.65700000000000003</v>
      </c>
      <c r="AG340" s="26">
        <f>_xlfn.PERCENTRANK.INC(AA:AA, NYC_SAT_Data[[#This Row],[Average Score (SAT Reading)]])</f>
        <v>0.05</v>
      </c>
      <c r="AH340" s="26">
        <f>_xlfn.PERCENTRANK.INC(AD:AD, NYC_SAT_Data[[#This Row],[SAT 1600]])</f>
        <v>0.34200000000000003</v>
      </c>
      <c r="AI340" s="27">
        <f>_xlfn.XLOOKUP(10 * ROUND(NYC_SAT_Data[[#This Row],[Average Score (SAT Math)]] / 10, 0), 'SAT Section Percentiles'!$A:$A, 'SAT Section Percentiles'!$D:$D, 0)</f>
        <v>0.25</v>
      </c>
      <c r="AJ340" s="28">
        <f>_xlfn.XLOOKUP(10 * ROUND(NYC_SAT_Data[[#This Row],[Average Score (SAT Reading)]] / 10, 0), 'SAT Section Percentiles'!$A:$A, 'SAT Section Percentiles'!$B:$B, 0)</f>
        <v>7.0000000000000007E-2</v>
      </c>
      <c r="AK340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340" s="1" t="b">
        <f>IF(RANK(NYC_SAT_Data[[#This Row],[SAT 1600]], AD:AD, 0) &lt;= 50, TRUE, FALSE)</f>
        <v>0</v>
      </c>
      <c r="AM340" s="7" t="b">
        <f>IF(NYC_SAT_Data[[#This Row],[National Sample LOOKUP Total]] &gt; 0.5, TRUE, FALSE)</f>
        <v>0</v>
      </c>
      <c r="AN3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1" spans="1:40" x14ac:dyDescent="0.25">
      <c r="A341" s="21" t="s">
        <v>1088</v>
      </c>
      <c r="B341" s="21" t="s">
        <v>1089</v>
      </c>
      <c r="C341" s="21" t="b">
        <f>IF(ISNUMBER(SEARCH("SCIENCE", UPPER(NYC_SAT_Data[[#This Row],[School Name]]))), TRUE(), FALSE())</f>
        <v>0</v>
      </c>
      <c r="D341" s="21" t="b">
        <f>IF(ISNUMBER(SEARCH("MATH", UPPER(NYC_SAT_Data[[#This Row],[School Name]]))), TRUE(), FALSE())</f>
        <v>0</v>
      </c>
      <c r="E341" s="21" t="b">
        <f>IF(ISNUMBER(SEARCH("ART", UPPER(NYC_SAT_Data[[#This Row],[School Name]]))), TRUE(), FALSE())</f>
        <v>0</v>
      </c>
      <c r="F341" s="21" t="b">
        <f>IF(ISNUMBER(SEARCH("ACADEMY", UPPER(NYC_SAT_Data[[#This Row],[School Name]]))), TRUE(), FALSE())</f>
        <v>1</v>
      </c>
      <c r="G341" s="21" t="s">
        <v>822</v>
      </c>
      <c r="H341" s="21" t="s">
        <v>1076</v>
      </c>
      <c r="I341" s="21" t="s">
        <v>1077</v>
      </c>
      <c r="J341" s="21" t="s">
        <v>822</v>
      </c>
      <c r="K341" s="21" t="s">
        <v>51</v>
      </c>
      <c r="L341" s="1">
        <v>11236</v>
      </c>
      <c r="M341" s="1">
        <v>40.641840000000002</v>
      </c>
      <c r="N341" s="1">
        <v>-73.898690000000002</v>
      </c>
      <c r="O341" s="21" t="s">
        <v>1090</v>
      </c>
      <c r="P341" s="22">
        <v>0.34027777777777779</v>
      </c>
      <c r="Q341" s="22">
        <v>0.63888888888888884</v>
      </c>
      <c r="R341" s="36">
        <f xml:space="preserve"> 24* (NYC_SAT_Data[[#This Row],[End Time]] - NYC_SAT_Data[[#This Row],[Start Time]])</f>
        <v>7.1666666666666652</v>
      </c>
      <c r="S34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341" s="33">
        <v>309</v>
      </c>
      <c r="U341" s="31">
        <v>4.2000000000000003E-2</v>
      </c>
      <c r="V341" s="31">
        <v>0.79</v>
      </c>
      <c r="W341" s="31">
        <v>0.123</v>
      </c>
      <c r="X341" s="31">
        <v>2.9000000000000001E-2</v>
      </c>
      <c r="Y341" s="31">
        <f>1 - SUM(NYC_SAT_Data[[#This Row],[Percent White]:[Percent Asian]])</f>
        <v>1.5999999999999903E-2</v>
      </c>
      <c r="Z341" s="1">
        <v>362</v>
      </c>
      <c r="AA341" s="1">
        <v>396</v>
      </c>
      <c r="AB341" s="1">
        <v>393</v>
      </c>
      <c r="AC341" s="31">
        <v>0.44900000000000001</v>
      </c>
      <c r="AD341" s="23">
        <f>NYC_SAT_Data[[#This Row],[Average Score (SAT Math)]] + NYC_SAT_Data[[#This Row],[Average Score (SAT Reading)]]</f>
        <v>758</v>
      </c>
      <c r="AE341" s="24">
        <f>NYC_SAT_Data[[#This Row],[Average Score (SAT Math)]] + NYC_SAT_Data[[#This Row],[Average Score (SAT Reading)]] + NYC_SAT_Data[[#This Row],[Average Score (SAT Writing)]]</f>
        <v>1151</v>
      </c>
      <c r="AF341" s="25">
        <f>_xlfn.PERCENTRANK.INC(Z:Z, NYC_SAT_Data[[#This Row],[Average Score (SAT Math)]])</f>
        <v>5.2999999999999999E-2</v>
      </c>
      <c r="AG341" s="26">
        <f>_xlfn.PERCENTRANK.INC(AA:AA, NYC_SAT_Data[[#This Row],[Average Score (SAT Reading)]])</f>
        <v>0.32800000000000001</v>
      </c>
      <c r="AH341" s="26">
        <f>_xlfn.PERCENTRANK.INC(AD:AD, NYC_SAT_Data[[#This Row],[SAT 1600]])</f>
        <v>0.14399999999999999</v>
      </c>
      <c r="AI341" s="27">
        <f>_xlfn.XLOOKUP(10 * ROUND(NYC_SAT_Data[[#This Row],[Average Score (SAT Math)]] / 10, 0), 'SAT Section Percentiles'!$A:$A, 'SAT Section Percentiles'!$D:$D, 0)</f>
        <v>7.0000000000000007E-2</v>
      </c>
      <c r="AJ341" s="28">
        <f>_xlfn.XLOOKUP(10 * ROUND(NYC_SAT_Data[[#This Row],[Average Score (SAT Reading)]] / 10, 0), 'SAT Section Percentiles'!$A:$A, 'SAT Section Percentiles'!$B:$B, 0)</f>
        <v>0.16</v>
      </c>
      <c r="AK341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341" s="1" t="b">
        <f>IF(RANK(NYC_SAT_Data[[#This Row],[SAT 1600]], AD:AD, 0) &lt;= 50, TRUE, FALSE)</f>
        <v>0</v>
      </c>
      <c r="AM341" s="7" t="b">
        <f>IF(NYC_SAT_Data[[#This Row],[National Sample LOOKUP Total]] &gt; 0.5, TRUE, FALSE)</f>
        <v>0</v>
      </c>
      <c r="AN3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2" spans="1:40" x14ac:dyDescent="0.25">
      <c r="A342" s="21" t="s">
        <v>106</v>
      </c>
      <c r="B342" s="21" t="s">
        <v>107</v>
      </c>
      <c r="C342" s="21" t="b">
        <f>IF(ISNUMBER(SEARCH("SCIENCE", UPPER(NYC_SAT_Data[[#This Row],[School Name]]))), TRUE(), FALSE())</f>
        <v>0</v>
      </c>
      <c r="D342" s="21" t="b">
        <f>IF(ISNUMBER(SEARCH("MATH", UPPER(NYC_SAT_Data[[#This Row],[School Name]]))), TRUE(), FALSE())</f>
        <v>0</v>
      </c>
      <c r="E342" s="21" t="b">
        <f>IF(ISNUMBER(SEARCH("ART", UPPER(NYC_SAT_Data[[#This Row],[School Name]]))), TRUE(), FALSE())</f>
        <v>0</v>
      </c>
      <c r="F342" s="21" t="b">
        <f>IF(ISNUMBER(SEARCH("ACADEMY", UPPER(NYC_SAT_Data[[#This Row],[School Name]]))), TRUE(), FALSE())</f>
        <v>1</v>
      </c>
      <c r="G342" s="21" t="s">
        <v>48</v>
      </c>
      <c r="H342" s="21" t="s">
        <v>89</v>
      </c>
      <c r="I342" s="21" t="s">
        <v>90</v>
      </c>
      <c r="J342" s="21" t="s">
        <v>48</v>
      </c>
      <c r="K342" s="21" t="s">
        <v>51</v>
      </c>
      <c r="L342" s="1">
        <v>10002</v>
      </c>
      <c r="M342" s="1">
        <v>40.71687</v>
      </c>
      <c r="N342" s="1">
        <v>-73.989530000000002</v>
      </c>
      <c r="O342" s="21" t="s">
        <v>108</v>
      </c>
      <c r="P342" s="22">
        <v>0.35555555555555557</v>
      </c>
      <c r="Q342" s="22">
        <v>0.65625</v>
      </c>
      <c r="R342" s="36">
        <f xml:space="preserve"> 24* (NYC_SAT_Data[[#This Row],[End Time]] - NYC_SAT_Data[[#This Row],[Start Time]])</f>
        <v>7.2166666666666668</v>
      </c>
      <c r="S34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13min</v>
      </c>
      <c r="T342" s="33">
        <v>329</v>
      </c>
      <c r="U342" s="31">
        <v>2.7E-2</v>
      </c>
      <c r="V342" s="31">
        <v>0.41899999999999998</v>
      </c>
      <c r="W342" s="31">
        <v>0.49199999999999999</v>
      </c>
      <c r="X342" s="31">
        <v>5.8000000000000003E-2</v>
      </c>
      <c r="Y342" s="31">
        <f>1 - SUM(NYC_SAT_Data[[#This Row],[Percent White]:[Percent Asian]])</f>
        <v>4.0000000000000036E-3</v>
      </c>
      <c r="Z342" s="1">
        <v>389</v>
      </c>
      <c r="AA342" s="1">
        <v>395</v>
      </c>
      <c r="AB342" s="1">
        <v>381</v>
      </c>
      <c r="AC342" s="31">
        <v>0.80800000000000005</v>
      </c>
      <c r="AD342" s="23">
        <f>NYC_SAT_Data[[#This Row],[Average Score (SAT Math)]] + NYC_SAT_Data[[#This Row],[Average Score (SAT Reading)]]</f>
        <v>784</v>
      </c>
      <c r="AE342" s="24">
        <f>NYC_SAT_Data[[#This Row],[Average Score (SAT Math)]] + NYC_SAT_Data[[#This Row],[Average Score (SAT Reading)]] + NYC_SAT_Data[[#This Row],[Average Score (SAT Writing)]]</f>
        <v>1165</v>
      </c>
      <c r="AF342" s="25">
        <f>_xlfn.PERCENTRANK.INC(Z:Z, NYC_SAT_Data[[#This Row],[Average Score (SAT Math)]])</f>
        <v>0.27500000000000002</v>
      </c>
      <c r="AG342" s="26">
        <f>_xlfn.PERCENTRANK.INC(AA:AA, NYC_SAT_Data[[#This Row],[Average Score (SAT Reading)]])</f>
        <v>0.318</v>
      </c>
      <c r="AH342" s="26">
        <f>_xlfn.PERCENTRANK.INC(AD:AD, NYC_SAT_Data[[#This Row],[SAT 1600]])</f>
        <v>0.315</v>
      </c>
      <c r="AI342" s="27">
        <f>_xlfn.XLOOKUP(10 * ROUND(NYC_SAT_Data[[#This Row],[Average Score (SAT Math)]] / 10, 0), 'SAT Section Percentiles'!$A:$A, 'SAT Section Percentiles'!$D:$D, 0)</f>
        <v>0.13</v>
      </c>
      <c r="AJ342" s="28">
        <f>_xlfn.XLOOKUP(10 * ROUND(NYC_SAT_Data[[#This Row],[Average Score (SAT Reading)]] / 10, 0), 'SAT Section Percentiles'!$A:$A, 'SAT Section Percentiles'!$B:$B, 0)</f>
        <v>0.16</v>
      </c>
      <c r="AK342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42" s="1" t="b">
        <f>IF(RANK(NYC_SAT_Data[[#This Row],[SAT 1600]], AD:AD, 0) &lt;= 50, TRUE, FALSE)</f>
        <v>0</v>
      </c>
      <c r="AM342" s="7" t="b">
        <f>IF(NYC_SAT_Data[[#This Row],[National Sample LOOKUP Total]] &gt; 0.5, TRUE, FALSE)</f>
        <v>0</v>
      </c>
      <c r="AN3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3" spans="1:40" x14ac:dyDescent="0.25">
      <c r="A343" s="21" t="s">
        <v>471</v>
      </c>
      <c r="B343" s="21" t="s">
        <v>472</v>
      </c>
      <c r="C343" s="21" t="b">
        <f>IF(ISNUMBER(SEARCH("SCIENCE", UPPER(NYC_SAT_Data[[#This Row],[School Name]]))), TRUE(), FALSE())</f>
        <v>0</v>
      </c>
      <c r="D343" s="21" t="b">
        <f>IF(ISNUMBER(SEARCH("MATH", UPPER(NYC_SAT_Data[[#This Row],[School Name]]))), TRUE(), FALSE())</f>
        <v>0</v>
      </c>
      <c r="E343" s="21" t="b">
        <f>IF(ISNUMBER(SEARCH("ART", UPPER(NYC_SAT_Data[[#This Row],[School Name]]))), TRUE(), FALSE())</f>
        <v>0</v>
      </c>
      <c r="F343" s="21" t="b">
        <f>IF(ISNUMBER(SEARCH("ACADEMY", UPPER(NYC_SAT_Data[[#This Row],[School Name]]))), TRUE(), FALSE())</f>
        <v>1</v>
      </c>
      <c r="G343" s="21" t="s">
        <v>431</v>
      </c>
      <c r="H343" s="21" t="s">
        <v>473</v>
      </c>
      <c r="I343" s="21" t="s">
        <v>474</v>
      </c>
      <c r="J343" s="21" t="s">
        <v>431</v>
      </c>
      <c r="K343" s="21" t="s">
        <v>51</v>
      </c>
      <c r="L343" s="1">
        <v>10451</v>
      </c>
      <c r="M343" s="1">
        <v>40.813360000000003</v>
      </c>
      <c r="N343" s="1">
        <v>-73.925539999999998</v>
      </c>
      <c r="O343" s="21" t="s">
        <v>475</v>
      </c>
      <c r="P343" s="22">
        <v>0.33333333333333331</v>
      </c>
      <c r="Q343" s="22">
        <v>0.65972222222222221</v>
      </c>
      <c r="R343" s="36">
        <f xml:space="preserve"> 24* (NYC_SAT_Data[[#This Row],[End Time]] - NYC_SAT_Data[[#This Row],[Start Time]])</f>
        <v>7.8333333333333339</v>
      </c>
      <c r="S34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343" s="33">
        <v>591</v>
      </c>
      <c r="U343" s="31">
        <v>1.4999999999999999E-2</v>
      </c>
      <c r="V343" s="31">
        <v>0.30399999999999999</v>
      </c>
      <c r="W343" s="31">
        <v>0.66900000000000004</v>
      </c>
      <c r="X343" s="31">
        <v>8.9999999999999993E-3</v>
      </c>
      <c r="Y343" s="31">
        <f>1 - SUM(NYC_SAT_Data[[#This Row],[Percent White]:[Percent Asian]])</f>
        <v>3.0000000000000027E-3</v>
      </c>
      <c r="Z343" s="1">
        <v>398</v>
      </c>
      <c r="AA343" s="1">
        <v>400</v>
      </c>
      <c r="AB343" s="1">
        <v>405</v>
      </c>
      <c r="AC343" s="31">
        <v>0.57799999999999996</v>
      </c>
      <c r="AD343" s="23">
        <f>NYC_SAT_Data[[#This Row],[Average Score (SAT Math)]] + NYC_SAT_Data[[#This Row],[Average Score (SAT Reading)]]</f>
        <v>798</v>
      </c>
      <c r="AE343" s="24">
        <f>NYC_SAT_Data[[#This Row],[Average Score (SAT Math)]] + NYC_SAT_Data[[#This Row],[Average Score (SAT Reading)]] + NYC_SAT_Data[[#This Row],[Average Score (SAT Writing)]]</f>
        <v>1203</v>
      </c>
      <c r="AF343" s="25">
        <f>_xlfn.PERCENTRANK.INC(Z:Z, NYC_SAT_Data[[#This Row],[Average Score (SAT Math)]])</f>
        <v>0.377</v>
      </c>
      <c r="AG343" s="26">
        <f>_xlfn.PERCENTRANK.INC(AA:AA, NYC_SAT_Data[[#This Row],[Average Score (SAT Reading)]])</f>
        <v>0.377</v>
      </c>
      <c r="AH343" s="26">
        <f>_xlfn.PERCENTRANK.INC(AD:AD, NYC_SAT_Data[[#This Row],[SAT 1600]])</f>
        <v>0.38700000000000001</v>
      </c>
      <c r="AI343" s="27">
        <f>_xlfn.XLOOKUP(10 * ROUND(NYC_SAT_Data[[#This Row],[Average Score (SAT Math)]] / 10, 0), 'SAT Section Percentiles'!$A:$A, 'SAT Section Percentiles'!$D:$D, 0)</f>
        <v>0.15</v>
      </c>
      <c r="AJ343" s="28">
        <f>_xlfn.XLOOKUP(10 * ROUND(NYC_SAT_Data[[#This Row],[Average Score (SAT Reading)]] / 10, 0), 'SAT Section Percentiles'!$A:$A, 'SAT Section Percentiles'!$B:$B, 0)</f>
        <v>0.16</v>
      </c>
      <c r="AK343" s="29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43" s="1" t="b">
        <f>IF(RANK(NYC_SAT_Data[[#This Row],[SAT 1600]], AD:AD, 0) &lt;= 50, TRUE, FALSE)</f>
        <v>0</v>
      </c>
      <c r="AM343" s="7" t="b">
        <f>IF(NYC_SAT_Data[[#This Row],[National Sample LOOKUP Total]] &gt; 0.5, TRUE, FALSE)</f>
        <v>0</v>
      </c>
      <c r="AN3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4" spans="1:40" x14ac:dyDescent="0.25">
      <c r="A344" s="21" t="s">
        <v>229</v>
      </c>
      <c r="B344" s="21" t="s">
        <v>230</v>
      </c>
      <c r="C344" s="21" t="b">
        <f>IF(ISNUMBER(SEARCH("SCIENCE", UPPER(NYC_SAT_Data[[#This Row],[School Name]]))), TRUE(), FALSE())</f>
        <v>0</v>
      </c>
      <c r="D344" s="21" t="b">
        <f>IF(ISNUMBER(SEARCH("MATH", UPPER(NYC_SAT_Data[[#This Row],[School Name]]))), TRUE(), FALSE())</f>
        <v>0</v>
      </c>
      <c r="E344" s="21" t="b">
        <f>IF(ISNUMBER(SEARCH("ART", UPPER(NYC_SAT_Data[[#This Row],[School Name]]))), TRUE(), FALSE())</f>
        <v>0</v>
      </c>
      <c r="F344" s="21" t="b">
        <f>IF(ISNUMBER(SEARCH("ACADEMY", UPPER(NYC_SAT_Data[[#This Row],[School Name]]))), TRUE(), FALSE())</f>
        <v>0</v>
      </c>
      <c r="G344" s="21" t="s">
        <v>48</v>
      </c>
      <c r="H344" s="21" t="s">
        <v>78</v>
      </c>
      <c r="I344" s="21" t="s">
        <v>79</v>
      </c>
      <c r="J344" s="21" t="s">
        <v>48</v>
      </c>
      <c r="K344" s="21" t="s">
        <v>51</v>
      </c>
      <c r="L344" s="1">
        <v>10019</v>
      </c>
      <c r="M344" s="1">
        <v>40.763359999999999</v>
      </c>
      <c r="N344" s="1">
        <v>-73.99051</v>
      </c>
      <c r="O344" s="21" t="s">
        <v>231</v>
      </c>
      <c r="P344" s="22">
        <v>0.33333333333333331</v>
      </c>
      <c r="Q344" s="22">
        <v>0.64583333333333337</v>
      </c>
      <c r="R344" s="36">
        <f xml:space="preserve"> 24* (NYC_SAT_Data[[#This Row],[End Time]] - NYC_SAT_Data[[#This Row],[Start Time]])</f>
        <v>7.5000000000000018</v>
      </c>
      <c r="S34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44" s="33">
        <v>472</v>
      </c>
      <c r="U344" s="31">
        <v>5.7000000000000002E-2</v>
      </c>
      <c r="V344" s="31">
        <v>0.30299999999999999</v>
      </c>
      <c r="W344" s="31">
        <v>0.53800000000000003</v>
      </c>
      <c r="X344" s="31">
        <v>7.8E-2</v>
      </c>
      <c r="Y344" s="31">
        <f>1 - SUM(NYC_SAT_Data[[#This Row],[Percent White]:[Percent Asian]])</f>
        <v>2.4000000000000021E-2</v>
      </c>
      <c r="Z344" s="1">
        <v>445</v>
      </c>
      <c r="AA344" s="1">
        <v>432</v>
      </c>
      <c r="AB344" s="1">
        <v>415</v>
      </c>
      <c r="AC344" s="31">
        <v>0.78400000000000003</v>
      </c>
      <c r="AD344" s="23">
        <f>NYC_SAT_Data[[#This Row],[Average Score (SAT Math)]] + NYC_SAT_Data[[#This Row],[Average Score (SAT Reading)]]</f>
        <v>877</v>
      </c>
      <c r="AE344" s="24">
        <f>NYC_SAT_Data[[#This Row],[Average Score (SAT Math)]] + NYC_SAT_Data[[#This Row],[Average Score (SAT Reading)]] + NYC_SAT_Data[[#This Row],[Average Score (SAT Writing)]]</f>
        <v>1292</v>
      </c>
      <c r="AF344" s="25">
        <f>_xlfn.PERCENTRANK.INC(Z:Z, NYC_SAT_Data[[#This Row],[Average Score (SAT Math)]])</f>
        <v>0.69499999999999995</v>
      </c>
      <c r="AG344" s="26">
        <f>_xlfn.PERCENTRANK.INC(AA:AA, NYC_SAT_Data[[#This Row],[Average Score (SAT Reading)]])</f>
        <v>0.67600000000000005</v>
      </c>
      <c r="AH344" s="26">
        <f>_xlfn.PERCENTRANK.INC(AD:AD, NYC_SAT_Data[[#This Row],[SAT 1600]])</f>
        <v>0.69699999999999995</v>
      </c>
      <c r="AI344" s="27">
        <f>_xlfn.XLOOKUP(10 * ROUND(NYC_SAT_Data[[#This Row],[Average Score (SAT Math)]] / 10, 0), 'SAT Section Percentiles'!$A:$A, 'SAT Section Percentiles'!$D:$D, 0)</f>
        <v>0.28999999999999998</v>
      </c>
      <c r="AJ344" s="28">
        <f>_xlfn.XLOOKUP(10 * ROUND(NYC_SAT_Data[[#This Row],[Average Score (SAT Reading)]] / 10, 0), 'SAT Section Percentiles'!$A:$A, 'SAT Section Percentiles'!$B:$B, 0)</f>
        <v>0.24</v>
      </c>
      <c r="AK344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344" s="1" t="b">
        <f>IF(RANK(NYC_SAT_Data[[#This Row],[SAT 1600]], AD:AD, 0) &lt;= 50, TRUE, FALSE)</f>
        <v>0</v>
      </c>
      <c r="AM344" s="7" t="b">
        <f>IF(NYC_SAT_Data[[#This Row],[National Sample LOOKUP Total]] &gt; 0.5, TRUE, FALSE)</f>
        <v>0</v>
      </c>
      <c r="AN3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5" spans="1:40" x14ac:dyDescent="0.25">
      <c r="A345" s="21" t="s">
        <v>826</v>
      </c>
      <c r="B345" s="21" t="s">
        <v>827</v>
      </c>
      <c r="C345" s="21" t="b">
        <f>IF(ISNUMBER(SEARCH("SCIENCE", UPPER(NYC_SAT_Data[[#This Row],[School Name]]))), TRUE(), FALSE())</f>
        <v>0</v>
      </c>
      <c r="D345" s="21" t="b">
        <f>IF(ISNUMBER(SEARCH("MATH", UPPER(NYC_SAT_Data[[#This Row],[School Name]]))), TRUE(), FALSE())</f>
        <v>0</v>
      </c>
      <c r="E345" s="21" t="b">
        <f>IF(ISNUMBER(SEARCH("ART", UPPER(NYC_SAT_Data[[#This Row],[School Name]]))), TRUE(), FALSE())</f>
        <v>1</v>
      </c>
      <c r="F345" s="21" t="b">
        <f>IF(ISNUMBER(SEARCH("ACADEMY", UPPER(NYC_SAT_Data[[#This Row],[School Name]]))), TRUE(), FALSE())</f>
        <v>0</v>
      </c>
      <c r="G345" s="21" t="s">
        <v>822</v>
      </c>
      <c r="H345" s="21" t="s">
        <v>828</v>
      </c>
      <c r="I345" s="21" t="s">
        <v>829</v>
      </c>
      <c r="J345" s="21" t="s">
        <v>822</v>
      </c>
      <c r="K345" s="21" t="s">
        <v>51</v>
      </c>
      <c r="L345" s="1">
        <v>11201</v>
      </c>
      <c r="M345" s="1">
        <v>40.69717</v>
      </c>
      <c r="N345" s="1">
        <v>-73.984960000000001</v>
      </c>
      <c r="O345" s="21" t="s">
        <v>830</v>
      </c>
      <c r="P345" s="22">
        <v>0.35416666666666669</v>
      </c>
      <c r="Q345" s="22">
        <v>0.66666666666666663</v>
      </c>
      <c r="R345" s="36">
        <f xml:space="preserve"> 24* (NYC_SAT_Data[[#This Row],[End Time]] - NYC_SAT_Data[[#This Row],[Start Time]])</f>
        <v>7.4999999999999982</v>
      </c>
      <c r="S34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45" s="33">
        <v>387</v>
      </c>
      <c r="U345" s="31">
        <v>5.0000000000000001E-3</v>
      </c>
      <c r="V345" s="31">
        <v>0.77500000000000002</v>
      </c>
      <c r="W345" s="31">
        <v>0.20699999999999999</v>
      </c>
      <c r="X345" s="31">
        <v>5.0000000000000001E-3</v>
      </c>
      <c r="Y345" s="31">
        <f>1 - SUM(NYC_SAT_Data[[#This Row],[Percent White]:[Percent Asian]])</f>
        <v>8.0000000000000071E-3</v>
      </c>
      <c r="Z345" s="1">
        <v>372</v>
      </c>
      <c r="AA345" s="1">
        <v>372</v>
      </c>
      <c r="AB345" s="1">
        <v>361</v>
      </c>
      <c r="AC345" s="31">
        <v>0.55100000000000005</v>
      </c>
      <c r="AD345" s="23">
        <f>NYC_SAT_Data[[#This Row],[Average Score (SAT Math)]] + NYC_SAT_Data[[#This Row],[Average Score (SAT Reading)]]</f>
        <v>744</v>
      </c>
      <c r="AE345" s="24">
        <f>NYC_SAT_Data[[#This Row],[Average Score (SAT Math)]] + NYC_SAT_Data[[#This Row],[Average Score (SAT Reading)]] + NYC_SAT_Data[[#This Row],[Average Score (SAT Writing)]]</f>
        <v>1105</v>
      </c>
      <c r="AF345" s="25">
        <f>_xlfn.PERCENTRANK.INC(Z:Z, NYC_SAT_Data[[#This Row],[Average Score (SAT Math)]])</f>
        <v>0.114</v>
      </c>
      <c r="AG345" s="26">
        <f>_xlfn.PERCENTRANK.INC(AA:AA, NYC_SAT_Data[[#This Row],[Average Score (SAT Reading)]])</f>
        <v>0.106</v>
      </c>
      <c r="AH345" s="26">
        <f>_xlfn.PERCENTRANK.INC(AD:AD, NYC_SAT_Data[[#This Row],[SAT 1600]])</f>
        <v>9.8000000000000004E-2</v>
      </c>
      <c r="AI345" s="27">
        <f>_xlfn.XLOOKUP(10 * ROUND(NYC_SAT_Data[[#This Row],[Average Score (SAT Math)]] / 10, 0), 'SAT Section Percentiles'!$A:$A, 'SAT Section Percentiles'!$D:$D, 0)</f>
        <v>0.09</v>
      </c>
      <c r="AJ345" s="28">
        <f>_xlfn.XLOOKUP(10 * ROUND(NYC_SAT_Data[[#This Row],[Average Score (SAT Reading)]] / 10, 0), 'SAT Section Percentiles'!$A:$A, 'SAT Section Percentiles'!$B:$B, 0)</f>
        <v>0.09</v>
      </c>
      <c r="AK345" s="29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345" s="1" t="b">
        <f>IF(RANK(NYC_SAT_Data[[#This Row],[SAT 1600]], AD:AD, 0) &lt;= 50, TRUE, FALSE)</f>
        <v>0</v>
      </c>
      <c r="AM345" s="7" t="b">
        <f>IF(NYC_SAT_Data[[#This Row],[National Sample LOOKUP Total]] &gt; 0.5, TRUE, FALSE)</f>
        <v>0</v>
      </c>
      <c r="AN3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46" spans="1:40" x14ac:dyDescent="0.25">
      <c r="A346" s="21" t="s">
        <v>857</v>
      </c>
      <c r="B346" s="21" t="s">
        <v>858</v>
      </c>
      <c r="C346" s="21" t="b">
        <f>IF(ISNUMBER(SEARCH("SCIENCE", UPPER(NYC_SAT_Data[[#This Row],[School Name]]))), TRUE(), FALSE())</f>
        <v>1</v>
      </c>
      <c r="D346" s="21" t="b">
        <f>IF(ISNUMBER(SEARCH("MATH", UPPER(NYC_SAT_Data[[#This Row],[School Name]]))), TRUE(), FALSE())</f>
        <v>1</v>
      </c>
      <c r="E346" s="21" t="b">
        <f>IF(ISNUMBER(SEARCH("ART", UPPER(NYC_SAT_Data[[#This Row],[School Name]]))), TRUE(), FALSE())</f>
        <v>0</v>
      </c>
      <c r="F346" s="21" t="b">
        <f>IF(ISNUMBER(SEARCH("ACADEMY", UPPER(NYC_SAT_Data[[#This Row],[School Name]]))), TRUE(), FALSE())</f>
        <v>0</v>
      </c>
      <c r="G346" s="21" t="s">
        <v>822</v>
      </c>
      <c r="H346" s="21" t="s">
        <v>849</v>
      </c>
      <c r="I346" s="21" t="s">
        <v>850</v>
      </c>
      <c r="J346" s="21" t="s">
        <v>822</v>
      </c>
      <c r="K346" s="21" t="s">
        <v>51</v>
      </c>
      <c r="L346" s="1">
        <v>11201</v>
      </c>
      <c r="M346" s="1">
        <v>40.69462</v>
      </c>
      <c r="N346" s="1">
        <v>-73.988619999999997</v>
      </c>
      <c r="O346" s="21" t="s">
        <v>859</v>
      </c>
      <c r="P346" s="22">
        <v>0.35416666666666669</v>
      </c>
      <c r="Q346" s="22">
        <v>0.63888888888888884</v>
      </c>
      <c r="R346" s="36">
        <f xml:space="preserve"> 24* (NYC_SAT_Data[[#This Row],[End Time]] - NYC_SAT_Data[[#This Row],[Start Time]])</f>
        <v>6.8333333333333321</v>
      </c>
      <c r="S34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46" s="33">
        <v>470</v>
      </c>
      <c r="U346" s="31">
        <v>4.9000000000000002E-2</v>
      </c>
      <c r="V346" s="31">
        <v>0.73599999999999999</v>
      </c>
      <c r="W346" s="31">
        <v>0.14799999999999999</v>
      </c>
      <c r="X346" s="31">
        <v>3.5000000000000003E-2</v>
      </c>
      <c r="Y346" s="31">
        <f>1 - SUM(NYC_SAT_Data[[#This Row],[Percent White]:[Percent Asian]])</f>
        <v>3.1999999999999917E-2</v>
      </c>
      <c r="Z346" s="1">
        <v>397</v>
      </c>
      <c r="AA346" s="1">
        <v>415</v>
      </c>
      <c r="AB346" s="1">
        <v>407</v>
      </c>
      <c r="AC346" s="31">
        <v>0.82399999999999995</v>
      </c>
      <c r="AD346" s="23">
        <f>NYC_SAT_Data[[#This Row],[Average Score (SAT Math)]] + NYC_SAT_Data[[#This Row],[Average Score (SAT Reading)]]</f>
        <v>812</v>
      </c>
      <c r="AE346" s="24">
        <f>NYC_SAT_Data[[#This Row],[Average Score (SAT Math)]] + NYC_SAT_Data[[#This Row],[Average Score (SAT Reading)]] + NYC_SAT_Data[[#This Row],[Average Score (SAT Writing)]]</f>
        <v>1219</v>
      </c>
      <c r="AF346" s="25">
        <f>_xlfn.PERCENTRANK.INC(Z:Z, NYC_SAT_Data[[#This Row],[Average Score (SAT Math)]])</f>
        <v>0.371</v>
      </c>
      <c r="AG346" s="26">
        <f>_xlfn.PERCENTRANK.INC(AA:AA, NYC_SAT_Data[[#This Row],[Average Score (SAT Reading)]])</f>
        <v>0.51800000000000002</v>
      </c>
      <c r="AH346" s="26">
        <f>_xlfn.PERCENTRANK.INC(AD:AD, NYC_SAT_Data[[#This Row],[SAT 1600]])</f>
        <v>0.45100000000000001</v>
      </c>
      <c r="AI346" s="27">
        <f>_xlfn.XLOOKUP(10 * ROUND(NYC_SAT_Data[[#This Row],[Average Score (SAT Math)]] / 10, 0), 'SAT Section Percentiles'!$A:$A, 'SAT Section Percentiles'!$D:$D, 0)</f>
        <v>0.15</v>
      </c>
      <c r="AJ346" s="28">
        <f>_xlfn.XLOOKUP(10 * ROUND(NYC_SAT_Data[[#This Row],[Average Score (SAT Reading)]] / 10, 0), 'SAT Section Percentiles'!$A:$A, 'SAT Section Percentiles'!$B:$B, 0)</f>
        <v>0.22</v>
      </c>
      <c r="AK346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346" s="1" t="b">
        <f>IF(RANK(NYC_SAT_Data[[#This Row],[SAT 1600]], AD:AD, 0) &lt;= 50, TRUE, FALSE)</f>
        <v>0</v>
      </c>
      <c r="AM346" s="7" t="b">
        <f>IF(NYC_SAT_Data[[#This Row],[National Sample LOOKUP Total]] &gt; 0.5, TRUE, FALSE)</f>
        <v>0</v>
      </c>
      <c r="AN3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7" spans="1:40" x14ac:dyDescent="0.25">
      <c r="A347" s="21" t="s">
        <v>257</v>
      </c>
      <c r="B347" s="21" t="s">
        <v>258</v>
      </c>
      <c r="C347" s="21" t="b">
        <f>IF(ISNUMBER(SEARCH("SCIENCE", UPPER(NYC_SAT_Data[[#This Row],[School Name]]))), TRUE(), FALSE())</f>
        <v>0</v>
      </c>
      <c r="D347" s="21" t="b">
        <f>IF(ISNUMBER(SEARCH("MATH", UPPER(NYC_SAT_Data[[#This Row],[School Name]]))), TRUE(), FALSE())</f>
        <v>0</v>
      </c>
      <c r="E347" s="21" t="b">
        <f>IF(ISNUMBER(SEARCH("ART", UPPER(NYC_SAT_Data[[#This Row],[School Name]]))), TRUE(), FALSE())</f>
        <v>0</v>
      </c>
      <c r="F347" s="21" t="b">
        <f>IF(ISNUMBER(SEARCH("ACADEMY", UPPER(NYC_SAT_Data[[#This Row],[School Name]]))), TRUE(), FALSE())</f>
        <v>0</v>
      </c>
      <c r="G347" s="21" t="s">
        <v>48</v>
      </c>
      <c r="H347" s="21" t="s">
        <v>259</v>
      </c>
      <c r="I347" s="21" t="s">
        <v>260</v>
      </c>
      <c r="J347" s="21" t="s">
        <v>48</v>
      </c>
      <c r="K347" s="21" t="s">
        <v>51</v>
      </c>
      <c r="L347" s="1">
        <v>10004</v>
      </c>
      <c r="M347" s="1">
        <v>40.69079</v>
      </c>
      <c r="N347" s="1">
        <v>-74.019760000000005</v>
      </c>
      <c r="O347" s="21" t="s">
        <v>261</v>
      </c>
      <c r="P347" s="22">
        <v>0.34375</v>
      </c>
      <c r="Q347" s="22">
        <v>0.66666666666666663</v>
      </c>
      <c r="R347" s="36">
        <f xml:space="preserve"> 24* (NYC_SAT_Data[[#This Row],[End Time]] - NYC_SAT_Data[[#This Row],[Start Time]])</f>
        <v>7.7499999999999991</v>
      </c>
      <c r="S34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47" s="33">
        <v>447</v>
      </c>
      <c r="U347" s="31">
        <v>0.188</v>
      </c>
      <c r="V347" s="31">
        <v>0.23699999999999999</v>
      </c>
      <c r="W347" s="31">
        <v>0.51700000000000002</v>
      </c>
      <c r="X347" s="31">
        <v>2.9000000000000001E-2</v>
      </c>
      <c r="Y347" s="31">
        <f>1 - SUM(NYC_SAT_Data[[#This Row],[Percent White]:[Percent Asian]])</f>
        <v>2.9000000000000026E-2</v>
      </c>
      <c r="Z347" s="1">
        <v>446</v>
      </c>
      <c r="AA347" s="1">
        <v>453</v>
      </c>
      <c r="AB347" s="1">
        <v>428</v>
      </c>
      <c r="AC347" s="31">
        <v>0.78800000000000003</v>
      </c>
      <c r="AD347" s="23">
        <f>NYC_SAT_Data[[#This Row],[Average Score (SAT Math)]] + NYC_SAT_Data[[#This Row],[Average Score (SAT Reading)]]</f>
        <v>899</v>
      </c>
      <c r="AE347" s="24">
        <f>NYC_SAT_Data[[#This Row],[Average Score (SAT Math)]] + NYC_SAT_Data[[#This Row],[Average Score (SAT Reading)]] + NYC_SAT_Data[[#This Row],[Average Score (SAT Writing)]]</f>
        <v>1327</v>
      </c>
      <c r="AF347" s="25">
        <f>_xlfn.PERCENTRANK.INC(Z:Z, NYC_SAT_Data[[#This Row],[Average Score (SAT Math)]])</f>
        <v>0.70499999999999996</v>
      </c>
      <c r="AG347" s="26">
        <f>_xlfn.PERCENTRANK.INC(AA:AA, NYC_SAT_Data[[#This Row],[Average Score (SAT Reading)]])</f>
        <v>0.78800000000000003</v>
      </c>
      <c r="AH347" s="26">
        <f>_xlfn.PERCENTRANK.INC(AD:AD, NYC_SAT_Data[[#This Row],[SAT 1600]])</f>
        <v>0.745</v>
      </c>
      <c r="AI347" s="27">
        <f>_xlfn.XLOOKUP(10 * ROUND(NYC_SAT_Data[[#This Row],[Average Score (SAT Math)]] / 10, 0), 'SAT Section Percentiles'!$A:$A, 'SAT Section Percentiles'!$D:$D, 0)</f>
        <v>0.28999999999999998</v>
      </c>
      <c r="AJ347" s="28">
        <f>_xlfn.XLOOKUP(10 * ROUND(NYC_SAT_Data[[#This Row],[Average Score (SAT Reading)]] / 10, 0), 'SAT Section Percentiles'!$A:$A, 'SAT Section Percentiles'!$B:$B, 0)</f>
        <v>0.31</v>
      </c>
      <c r="AK347" s="29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347" s="1" t="b">
        <f>IF(RANK(NYC_SAT_Data[[#This Row],[SAT 1600]], AD:AD, 0) &lt;= 50, TRUE, FALSE)</f>
        <v>0</v>
      </c>
      <c r="AM347" s="7" t="b">
        <f>IF(NYC_SAT_Data[[#This Row],[National Sample LOOKUP Total]] &gt; 0.5, TRUE, FALSE)</f>
        <v>0</v>
      </c>
      <c r="AN3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8" spans="1:40" x14ac:dyDescent="0.25">
      <c r="A348" s="21" t="s">
        <v>540</v>
      </c>
      <c r="B348" s="21" t="s">
        <v>541</v>
      </c>
      <c r="C348" s="21" t="b">
        <f>IF(ISNUMBER(SEARCH("SCIENCE", UPPER(NYC_SAT_Data[[#This Row],[School Name]]))), TRUE(), FALSE())</f>
        <v>1</v>
      </c>
      <c r="D348" s="21" t="b">
        <f>IF(ISNUMBER(SEARCH("MATH", UPPER(NYC_SAT_Data[[#This Row],[School Name]]))), TRUE(), FALSE())</f>
        <v>1</v>
      </c>
      <c r="E348" s="21" t="b">
        <f>IF(ISNUMBER(SEARCH("ART", UPPER(NYC_SAT_Data[[#This Row],[School Name]]))), TRUE(), FALSE())</f>
        <v>0</v>
      </c>
      <c r="F348" s="21" t="b">
        <f>IF(ISNUMBER(SEARCH("ACADEMY", UPPER(NYC_SAT_Data[[#This Row],[School Name]]))), TRUE(), FALSE())</f>
        <v>0</v>
      </c>
      <c r="G348" s="21" t="s">
        <v>431</v>
      </c>
      <c r="H348" s="21" t="s">
        <v>542</v>
      </c>
      <c r="I348" s="21" t="s">
        <v>543</v>
      </c>
      <c r="J348" s="21" t="s">
        <v>431</v>
      </c>
      <c r="K348" s="21" t="s">
        <v>51</v>
      </c>
      <c r="L348" s="1">
        <v>10457</v>
      </c>
      <c r="M348" s="1">
        <v>40.839329999999997</v>
      </c>
      <c r="N348" s="1">
        <v>-73.901309999999995</v>
      </c>
      <c r="O348" s="21" t="s">
        <v>544</v>
      </c>
      <c r="P348" s="22">
        <v>0.35416666666666669</v>
      </c>
      <c r="Q348" s="22">
        <v>0.64583333333333337</v>
      </c>
      <c r="R348" s="36">
        <f xml:space="preserve"> 24* (NYC_SAT_Data[[#This Row],[End Time]] - NYC_SAT_Data[[#This Row],[Start Time]])</f>
        <v>7</v>
      </c>
      <c r="S34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48" s="33">
        <v>619</v>
      </c>
      <c r="U348" s="31">
        <v>1.0999999999999999E-2</v>
      </c>
      <c r="V348" s="31">
        <v>0.33</v>
      </c>
      <c r="W348" s="31">
        <v>0.64100000000000001</v>
      </c>
      <c r="X348" s="31">
        <v>1.4E-2</v>
      </c>
      <c r="Y348" s="31">
        <f>1 - SUM(NYC_SAT_Data[[#This Row],[Percent White]:[Percent Asian]])</f>
        <v>4.0000000000000036E-3</v>
      </c>
      <c r="Z348" s="1">
        <v>445</v>
      </c>
      <c r="AA348" s="1">
        <v>418</v>
      </c>
      <c r="AB348" s="1">
        <v>422</v>
      </c>
      <c r="AC348" s="31">
        <v>0.878</v>
      </c>
      <c r="AD348" s="23">
        <f>NYC_SAT_Data[[#This Row],[Average Score (SAT Math)]] + NYC_SAT_Data[[#This Row],[Average Score (SAT Reading)]]</f>
        <v>863</v>
      </c>
      <c r="AE348" s="24">
        <f>NYC_SAT_Data[[#This Row],[Average Score (SAT Math)]] + NYC_SAT_Data[[#This Row],[Average Score (SAT Reading)]] + NYC_SAT_Data[[#This Row],[Average Score (SAT Writing)]]</f>
        <v>1285</v>
      </c>
      <c r="AF348" s="25">
        <f>_xlfn.PERCENTRANK.INC(Z:Z, NYC_SAT_Data[[#This Row],[Average Score (SAT Math)]])</f>
        <v>0.69499999999999995</v>
      </c>
      <c r="AG348" s="26">
        <f>_xlfn.PERCENTRANK.INC(AA:AA, NYC_SAT_Data[[#This Row],[Average Score (SAT Reading)]])</f>
        <v>0.54500000000000004</v>
      </c>
      <c r="AH348" s="26">
        <f>_xlfn.PERCENTRANK.INC(AD:AD, NYC_SAT_Data[[#This Row],[SAT 1600]])</f>
        <v>0.65200000000000002</v>
      </c>
      <c r="AI348" s="27">
        <f>_xlfn.XLOOKUP(10 * ROUND(NYC_SAT_Data[[#This Row],[Average Score (SAT Math)]] / 10, 0), 'SAT Section Percentiles'!$A:$A, 'SAT Section Percentiles'!$D:$D, 0)</f>
        <v>0.28999999999999998</v>
      </c>
      <c r="AJ348" s="28">
        <f>_xlfn.XLOOKUP(10 * ROUND(NYC_SAT_Data[[#This Row],[Average Score (SAT Reading)]] / 10, 0), 'SAT Section Percentiles'!$A:$A, 'SAT Section Percentiles'!$B:$B, 0)</f>
        <v>0.22</v>
      </c>
      <c r="AK348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348" s="1" t="b">
        <f>IF(RANK(NYC_SAT_Data[[#This Row],[SAT 1600]], AD:AD, 0) &lt;= 50, TRUE, FALSE)</f>
        <v>0</v>
      </c>
      <c r="AM348" s="7" t="b">
        <f>IF(NYC_SAT_Data[[#This Row],[National Sample LOOKUP Total]] &gt; 0.5, TRUE, FALSE)</f>
        <v>0</v>
      </c>
      <c r="AN3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9" spans="1:40" x14ac:dyDescent="0.25">
      <c r="A349" s="21" t="s">
        <v>468</v>
      </c>
      <c r="B349" s="21" t="s">
        <v>469</v>
      </c>
      <c r="C349" s="21" t="b">
        <f>IF(ISNUMBER(SEARCH("SCIENCE", UPPER(NYC_SAT_Data[[#This Row],[School Name]]))), TRUE(), FALSE())</f>
        <v>0</v>
      </c>
      <c r="D349" s="21" t="b">
        <f>IF(ISNUMBER(SEARCH("MATH", UPPER(NYC_SAT_Data[[#This Row],[School Name]]))), TRUE(), FALSE())</f>
        <v>0</v>
      </c>
      <c r="E349" s="21" t="b">
        <f>IF(ISNUMBER(SEARCH("ART", UPPER(NYC_SAT_Data[[#This Row],[School Name]]))), TRUE(), FALSE())</f>
        <v>0</v>
      </c>
      <c r="F349" s="21" t="b">
        <f>IF(ISNUMBER(SEARCH("ACADEMY", UPPER(NYC_SAT_Data[[#This Row],[School Name]]))), TRUE(), FALSE())</f>
        <v>0</v>
      </c>
      <c r="G349" s="21" t="s">
        <v>431</v>
      </c>
      <c r="H349" s="21" t="s">
        <v>462</v>
      </c>
      <c r="I349" s="21" t="s">
        <v>463</v>
      </c>
      <c r="J349" s="21" t="s">
        <v>431</v>
      </c>
      <c r="K349" s="21" t="s">
        <v>51</v>
      </c>
      <c r="L349" s="1">
        <v>10451</v>
      </c>
      <c r="M349" s="1">
        <v>40.822780000000002</v>
      </c>
      <c r="N349" s="1">
        <v>-73.923519999999996</v>
      </c>
      <c r="O349" s="21" t="s">
        <v>470</v>
      </c>
      <c r="P349" s="22">
        <v>0.35069444444444442</v>
      </c>
      <c r="Q349" s="22">
        <v>0.63749999999999996</v>
      </c>
      <c r="R349" s="36">
        <f xml:space="preserve"> 24* (NYC_SAT_Data[[#This Row],[End Time]] - NYC_SAT_Data[[#This Row],[Start Time]])</f>
        <v>6.8833333333333329</v>
      </c>
      <c r="S34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53min</v>
      </c>
      <c r="T349" s="33">
        <v>587</v>
      </c>
      <c r="U349" s="31">
        <v>1.4E-2</v>
      </c>
      <c r="V349" s="31">
        <v>0.28599999999999998</v>
      </c>
      <c r="W349" s="31">
        <v>0.69499999999999995</v>
      </c>
      <c r="X349" s="31">
        <v>2E-3</v>
      </c>
      <c r="Y349" s="31">
        <f>1 - SUM(NYC_SAT_Data[[#This Row],[Percent White]:[Percent Asian]])</f>
        <v>3.0000000000001137E-3</v>
      </c>
      <c r="Z349" s="1">
        <v>402</v>
      </c>
      <c r="AA349" s="1">
        <v>405</v>
      </c>
      <c r="AB349" s="1">
        <v>395</v>
      </c>
      <c r="AC349" s="31">
        <v>0.55500000000000005</v>
      </c>
      <c r="AD349" s="23">
        <f>NYC_SAT_Data[[#This Row],[Average Score (SAT Math)]] + NYC_SAT_Data[[#This Row],[Average Score (SAT Reading)]]</f>
        <v>807</v>
      </c>
      <c r="AE349" s="24">
        <f>NYC_SAT_Data[[#This Row],[Average Score (SAT Math)]] + NYC_SAT_Data[[#This Row],[Average Score (SAT Reading)]] + NYC_SAT_Data[[#This Row],[Average Score (SAT Writing)]]</f>
        <v>1202</v>
      </c>
      <c r="AF349" s="25">
        <f>_xlfn.PERCENTRANK.INC(Z:Z, NYC_SAT_Data[[#This Row],[Average Score (SAT Math)]])</f>
        <v>0.41899999999999998</v>
      </c>
      <c r="AG349" s="26">
        <f>_xlfn.PERCENTRANK.INC(AA:AA, NYC_SAT_Data[[#This Row],[Average Score (SAT Reading)]])</f>
        <v>0.40600000000000003</v>
      </c>
      <c r="AH349" s="26">
        <f>_xlfn.PERCENTRANK.INC(AD:AD, NYC_SAT_Data[[#This Row],[SAT 1600]])</f>
        <v>0.42499999999999999</v>
      </c>
      <c r="AI349" s="27">
        <f>_xlfn.XLOOKUP(10 * ROUND(NYC_SAT_Data[[#This Row],[Average Score (SAT Math)]] / 10, 0), 'SAT Section Percentiles'!$A:$A, 'SAT Section Percentiles'!$D:$D, 0)</f>
        <v>0.15</v>
      </c>
      <c r="AJ349" s="28">
        <f>_xlfn.XLOOKUP(10 * ROUND(NYC_SAT_Data[[#This Row],[Average Score (SAT Reading)]] / 10, 0), 'SAT Section Percentiles'!$A:$A, 'SAT Section Percentiles'!$B:$B, 0)</f>
        <v>0.19</v>
      </c>
      <c r="AK349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349" s="1" t="b">
        <f>IF(RANK(NYC_SAT_Data[[#This Row],[SAT 1600]], AD:AD, 0) &lt;= 50, TRUE, FALSE)</f>
        <v>0</v>
      </c>
      <c r="AM349" s="7" t="b">
        <f>IF(NYC_SAT_Data[[#This Row],[National Sample LOOKUP Total]] &gt; 0.5, TRUE, FALSE)</f>
        <v>0</v>
      </c>
      <c r="AN3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0" spans="1:40" x14ac:dyDescent="0.25">
      <c r="A350" s="21" t="s">
        <v>1164</v>
      </c>
      <c r="B350" s="21" t="s">
        <v>1165</v>
      </c>
      <c r="C350" s="21" t="b">
        <f>IF(ISNUMBER(SEARCH("SCIENCE", UPPER(NYC_SAT_Data[[#This Row],[School Name]]))), TRUE(), FALSE())</f>
        <v>0</v>
      </c>
      <c r="D350" s="21" t="b">
        <f>IF(ISNUMBER(SEARCH("MATH", UPPER(NYC_SAT_Data[[#This Row],[School Name]]))), TRUE(), FALSE())</f>
        <v>0</v>
      </c>
      <c r="E350" s="21" t="b">
        <f>IF(ISNUMBER(SEARCH("ART", UPPER(NYC_SAT_Data[[#This Row],[School Name]]))), TRUE(), FALSE())</f>
        <v>0</v>
      </c>
      <c r="F350" s="21" t="b">
        <f>IF(ISNUMBER(SEARCH("ACADEMY", UPPER(NYC_SAT_Data[[#This Row],[School Name]]))), TRUE(), FALSE())</f>
        <v>0</v>
      </c>
      <c r="G350" s="21" t="s">
        <v>822</v>
      </c>
      <c r="H350" s="21" t="s">
        <v>1166</v>
      </c>
      <c r="I350" s="21" t="s">
        <v>1167</v>
      </c>
      <c r="J350" s="21" t="s">
        <v>822</v>
      </c>
      <c r="K350" s="21" t="s">
        <v>51</v>
      </c>
      <c r="L350" s="1">
        <v>11204</v>
      </c>
      <c r="M350" s="1">
        <v>40.634909999999998</v>
      </c>
      <c r="N350" s="1">
        <v>-73.981520000000003</v>
      </c>
      <c r="O350" s="21" t="s">
        <v>1168</v>
      </c>
      <c r="P350" s="22">
        <v>0.36458333333333331</v>
      </c>
      <c r="Q350" s="22">
        <v>0.65625</v>
      </c>
      <c r="R350" s="36">
        <f xml:space="preserve"> 24* (NYC_SAT_Data[[#This Row],[End Time]] - NYC_SAT_Data[[#This Row],[Start Time]])</f>
        <v>7</v>
      </c>
      <c r="S35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0" s="33">
        <v>496</v>
      </c>
      <c r="U350" s="31">
        <v>0.15</v>
      </c>
      <c r="V350" s="31">
        <v>0.17499999999999999</v>
      </c>
      <c r="W350" s="31">
        <v>0.20399999999999999</v>
      </c>
      <c r="X350" s="31">
        <v>0.46500000000000002</v>
      </c>
      <c r="Y350" s="31">
        <f>1 - SUM(NYC_SAT_Data[[#This Row],[Percent White]:[Percent Asian]])</f>
        <v>6.0000000000000053E-3</v>
      </c>
      <c r="Z350" s="1">
        <v>428</v>
      </c>
      <c r="AA350" s="1">
        <v>413</v>
      </c>
      <c r="AB350" s="1">
        <v>417</v>
      </c>
      <c r="AC350" s="31">
        <v>0.83599999999999997</v>
      </c>
      <c r="AD350" s="23">
        <f>NYC_SAT_Data[[#This Row],[Average Score (SAT Math)]] + NYC_SAT_Data[[#This Row],[Average Score (SAT Reading)]]</f>
        <v>841</v>
      </c>
      <c r="AE350" s="24">
        <f>NYC_SAT_Data[[#This Row],[Average Score (SAT Math)]] + NYC_SAT_Data[[#This Row],[Average Score (SAT Reading)]] + NYC_SAT_Data[[#This Row],[Average Score (SAT Writing)]]</f>
        <v>1258</v>
      </c>
      <c r="AF350" s="25">
        <f>_xlfn.PERCENTRANK.INC(Z:Z, NYC_SAT_Data[[#This Row],[Average Score (SAT Math)]])</f>
        <v>0.60599999999999998</v>
      </c>
      <c r="AG350" s="26">
        <f>_xlfn.PERCENTRANK.INC(AA:AA, NYC_SAT_Data[[#This Row],[Average Score (SAT Reading)]])</f>
        <v>0.5</v>
      </c>
      <c r="AH350" s="26">
        <f>_xlfn.PERCENTRANK.INC(AD:AD, NYC_SAT_Data[[#This Row],[SAT 1600]])</f>
        <v>0.56899999999999995</v>
      </c>
      <c r="AI350" s="27">
        <f>_xlfn.XLOOKUP(10 * ROUND(NYC_SAT_Data[[#This Row],[Average Score (SAT Math)]] / 10, 0), 'SAT Section Percentiles'!$A:$A, 'SAT Section Percentiles'!$D:$D, 0)</f>
        <v>0.23</v>
      </c>
      <c r="AJ350" s="28">
        <f>_xlfn.XLOOKUP(10 * ROUND(NYC_SAT_Data[[#This Row],[Average Score (SAT Reading)]] / 10, 0), 'SAT Section Percentiles'!$A:$A, 'SAT Section Percentiles'!$B:$B, 0)</f>
        <v>0.19</v>
      </c>
      <c r="AK350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50" s="1" t="b">
        <f>IF(RANK(NYC_SAT_Data[[#This Row],[SAT 1600]], AD:AD, 0) &lt;= 50, TRUE, FALSE)</f>
        <v>0</v>
      </c>
      <c r="AM350" s="7" t="b">
        <f>IF(NYC_SAT_Data[[#This Row],[National Sample LOOKUP Total]] &gt; 0.5, TRUE, FALSE)</f>
        <v>0</v>
      </c>
      <c r="AN3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1" spans="1:40" x14ac:dyDescent="0.25">
      <c r="A351" s="21" t="s">
        <v>291</v>
      </c>
      <c r="B351" s="21" t="s">
        <v>292</v>
      </c>
      <c r="C351" s="21" t="b">
        <f>IF(ISNUMBER(SEARCH("SCIENCE", UPPER(NYC_SAT_Data[[#This Row],[School Name]]))), TRUE(), FALSE())</f>
        <v>0</v>
      </c>
      <c r="D351" s="21" t="b">
        <f>IF(ISNUMBER(SEARCH("MATH", UPPER(NYC_SAT_Data[[#This Row],[School Name]]))), TRUE(), FALSE())</f>
        <v>0</v>
      </c>
      <c r="E351" s="21" t="b">
        <f>IF(ISNUMBER(SEARCH("ART", UPPER(NYC_SAT_Data[[#This Row],[School Name]]))), TRUE(), FALSE())</f>
        <v>0</v>
      </c>
      <c r="F351" s="21" t="b">
        <f>IF(ISNUMBER(SEARCH("ACADEMY", UPPER(NYC_SAT_Data[[#This Row],[School Name]]))), TRUE(), FALSE())</f>
        <v>0</v>
      </c>
      <c r="G351" s="21" t="s">
        <v>48</v>
      </c>
      <c r="H351" s="21" t="s">
        <v>293</v>
      </c>
      <c r="I351" s="21" t="s">
        <v>294</v>
      </c>
      <c r="J351" s="21" t="s">
        <v>48</v>
      </c>
      <c r="K351" s="21" t="s">
        <v>51</v>
      </c>
      <c r="L351" s="1">
        <v>10024</v>
      </c>
      <c r="M351" s="1">
        <v>40.785739999999997</v>
      </c>
      <c r="N351" s="1">
        <v>-73.974419999999995</v>
      </c>
      <c r="O351" s="21" t="s">
        <v>295</v>
      </c>
      <c r="P351" s="22">
        <v>0.35416666666666669</v>
      </c>
      <c r="Q351" s="22">
        <v>0.64583333333333337</v>
      </c>
      <c r="R351" s="36">
        <f xml:space="preserve"> 24* (NYC_SAT_Data[[#This Row],[End Time]] - NYC_SAT_Data[[#This Row],[Start Time]])</f>
        <v>7</v>
      </c>
      <c r="S35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1" s="33">
        <v>353</v>
      </c>
      <c r="U351" s="31">
        <v>2.8000000000000001E-2</v>
      </c>
      <c r="V351" s="31">
        <v>0.23200000000000001</v>
      </c>
      <c r="W351" s="31">
        <v>0.72</v>
      </c>
      <c r="X351" s="31">
        <v>1.0999999999999999E-2</v>
      </c>
      <c r="Y351" s="31">
        <f>1 - SUM(NYC_SAT_Data[[#This Row],[Percent White]:[Percent Asian]])</f>
        <v>9.000000000000008E-3</v>
      </c>
      <c r="Z351" s="1">
        <v>393</v>
      </c>
      <c r="AA351" s="1">
        <v>371</v>
      </c>
      <c r="AB351" s="1">
        <v>378</v>
      </c>
      <c r="AC351" s="31">
        <v>0.6</v>
      </c>
      <c r="AD351" s="23">
        <f>NYC_SAT_Data[[#This Row],[Average Score (SAT Math)]] + NYC_SAT_Data[[#This Row],[Average Score (SAT Reading)]]</f>
        <v>764</v>
      </c>
      <c r="AE351" s="24">
        <f>NYC_SAT_Data[[#This Row],[Average Score (SAT Math)]] + NYC_SAT_Data[[#This Row],[Average Score (SAT Reading)]] + NYC_SAT_Data[[#This Row],[Average Score (SAT Writing)]]</f>
        <v>1142</v>
      </c>
      <c r="AF351" s="25">
        <f>_xlfn.PERCENTRANK.INC(Z:Z, NYC_SAT_Data[[#This Row],[Average Score (SAT Math)]])</f>
        <v>0.32</v>
      </c>
      <c r="AG351" s="26">
        <f>_xlfn.PERCENTRANK.INC(AA:AA, NYC_SAT_Data[[#This Row],[Average Score (SAT Reading)]])</f>
        <v>0.104</v>
      </c>
      <c r="AH351" s="26">
        <f>_xlfn.PERCENTRANK.INC(AD:AD, NYC_SAT_Data[[#This Row],[SAT 1600]])</f>
        <v>0.184</v>
      </c>
      <c r="AI351" s="27">
        <f>_xlfn.XLOOKUP(10 * ROUND(NYC_SAT_Data[[#This Row],[Average Score (SAT Math)]] / 10, 0), 'SAT Section Percentiles'!$A:$A, 'SAT Section Percentiles'!$D:$D, 0)</f>
        <v>0.13</v>
      </c>
      <c r="AJ351" s="28">
        <f>_xlfn.XLOOKUP(10 * ROUND(NYC_SAT_Data[[#This Row],[Average Score (SAT Reading)]] / 10, 0), 'SAT Section Percentiles'!$A:$A, 'SAT Section Percentiles'!$B:$B, 0)</f>
        <v>0.09</v>
      </c>
      <c r="AK351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351" s="1" t="b">
        <f>IF(RANK(NYC_SAT_Data[[#This Row],[SAT 1600]], AD:AD, 0) &lt;= 50, TRUE, FALSE)</f>
        <v>0</v>
      </c>
      <c r="AM351" s="7" t="b">
        <f>IF(NYC_SAT_Data[[#This Row],[National Sample LOOKUP Total]] &gt; 0.5, TRUE, FALSE)</f>
        <v>0</v>
      </c>
      <c r="AN3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2" spans="1:40" x14ac:dyDescent="0.25">
      <c r="A352" s="21" t="s">
        <v>847</v>
      </c>
      <c r="B352" s="21" t="s">
        <v>848</v>
      </c>
      <c r="C352" s="21" t="b">
        <f>IF(ISNUMBER(SEARCH("SCIENCE", UPPER(NYC_SAT_Data[[#This Row],[School Name]]))), TRUE(), FALSE())</f>
        <v>0</v>
      </c>
      <c r="D352" s="21" t="b">
        <f>IF(ISNUMBER(SEARCH("MATH", UPPER(NYC_SAT_Data[[#This Row],[School Name]]))), TRUE(), FALSE())</f>
        <v>0</v>
      </c>
      <c r="E352" s="21" t="b">
        <f>IF(ISNUMBER(SEARCH("ART", UPPER(NYC_SAT_Data[[#This Row],[School Name]]))), TRUE(), FALSE())</f>
        <v>0</v>
      </c>
      <c r="F352" s="21" t="b">
        <f>IF(ISNUMBER(SEARCH("ACADEMY", UPPER(NYC_SAT_Data[[#This Row],[School Name]]))), TRUE(), FALSE())</f>
        <v>0</v>
      </c>
      <c r="G352" s="21" t="s">
        <v>822</v>
      </c>
      <c r="H352" s="21" t="s">
        <v>849</v>
      </c>
      <c r="I352" s="21" t="s">
        <v>850</v>
      </c>
      <c r="J352" s="21" t="s">
        <v>822</v>
      </c>
      <c r="K352" s="21" t="s">
        <v>51</v>
      </c>
      <c r="L352" s="1">
        <v>11201</v>
      </c>
      <c r="M352" s="1">
        <v>40.69462</v>
      </c>
      <c r="N352" s="1">
        <v>-73.988619999999997</v>
      </c>
      <c r="O352" s="21" t="s">
        <v>851</v>
      </c>
      <c r="P352" s="22">
        <v>0.3611111111111111</v>
      </c>
      <c r="Q352" s="22">
        <v>0.65277777777777779</v>
      </c>
      <c r="R352" s="36">
        <f xml:space="preserve"> 24* (NYC_SAT_Data[[#This Row],[End Time]] - NYC_SAT_Data[[#This Row],[Start Time]])</f>
        <v>7</v>
      </c>
      <c r="S35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2" s="33">
        <v>448</v>
      </c>
      <c r="U352" s="31">
        <v>8.9999999999999993E-3</v>
      </c>
      <c r="V352" s="31">
        <v>0.71399999999999997</v>
      </c>
      <c r="W352" s="31">
        <v>0.219</v>
      </c>
      <c r="X352" s="31">
        <v>0.02</v>
      </c>
      <c r="Y352" s="31">
        <f>1 - SUM(NYC_SAT_Data[[#This Row],[Percent White]:[Percent Asian]])</f>
        <v>3.8000000000000034E-2</v>
      </c>
      <c r="Z352" s="1">
        <v>446</v>
      </c>
      <c r="AA352" s="1">
        <v>443</v>
      </c>
      <c r="AB352" s="1">
        <v>430</v>
      </c>
      <c r="AC352" s="31">
        <v>0.876</v>
      </c>
      <c r="AD352" s="23">
        <f>NYC_SAT_Data[[#This Row],[Average Score (SAT Math)]] + NYC_SAT_Data[[#This Row],[Average Score (SAT Reading)]]</f>
        <v>889</v>
      </c>
      <c r="AE352" s="24">
        <f>NYC_SAT_Data[[#This Row],[Average Score (SAT Math)]] + NYC_SAT_Data[[#This Row],[Average Score (SAT Reading)]] + NYC_SAT_Data[[#This Row],[Average Score (SAT Writing)]]</f>
        <v>1319</v>
      </c>
      <c r="AF352" s="25">
        <f>_xlfn.PERCENTRANK.INC(Z:Z, NYC_SAT_Data[[#This Row],[Average Score (SAT Math)]])</f>
        <v>0.70499999999999996</v>
      </c>
      <c r="AG352" s="26">
        <f>_xlfn.PERCENTRANK.INC(AA:AA, NYC_SAT_Data[[#This Row],[Average Score (SAT Reading)]])</f>
        <v>0.745</v>
      </c>
      <c r="AH352" s="26">
        <f>_xlfn.PERCENTRANK.INC(AD:AD, NYC_SAT_Data[[#This Row],[SAT 1600]])</f>
        <v>0.72899999999999998</v>
      </c>
      <c r="AI352" s="27">
        <f>_xlfn.XLOOKUP(10 * ROUND(NYC_SAT_Data[[#This Row],[Average Score (SAT Math)]] / 10, 0), 'SAT Section Percentiles'!$A:$A, 'SAT Section Percentiles'!$D:$D, 0)</f>
        <v>0.28999999999999998</v>
      </c>
      <c r="AJ352" s="28">
        <f>_xlfn.XLOOKUP(10 * ROUND(NYC_SAT_Data[[#This Row],[Average Score (SAT Reading)]] / 10, 0), 'SAT Section Percentiles'!$A:$A, 'SAT Section Percentiles'!$B:$B, 0)</f>
        <v>0.28000000000000003</v>
      </c>
      <c r="AK352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352" s="1" t="b">
        <f>IF(RANK(NYC_SAT_Data[[#This Row],[SAT 1600]], AD:AD, 0) &lt;= 50, TRUE, FALSE)</f>
        <v>0</v>
      </c>
      <c r="AM352" s="7" t="b">
        <f>IF(NYC_SAT_Data[[#This Row],[National Sample LOOKUP Total]] &gt; 0.5, TRUE, FALSE)</f>
        <v>0</v>
      </c>
      <c r="AN3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3" spans="1:40" x14ac:dyDescent="0.25">
      <c r="A353" s="21" t="s">
        <v>288</v>
      </c>
      <c r="B353" s="21" t="s">
        <v>289</v>
      </c>
      <c r="C353" s="21" t="b">
        <f>IF(ISNUMBER(SEARCH("SCIENCE", UPPER(NYC_SAT_Data[[#This Row],[School Name]]))), TRUE(), FALSE())</f>
        <v>0</v>
      </c>
      <c r="D353" s="21" t="b">
        <f>IF(ISNUMBER(SEARCH("MATH", UPPER(NYC_SAT_Data[[#This Row],[School Name]]))), TRUE(), FALSE())</f>
        <v>0</v>
      </c>
      <c r="E353" s="21" t="b">
        <f>IF(ISNUMBER(SEARCH("ART", UPPER(NYC_SAT_Data[[#This Row],[School Name]]))), TRUE(), FALSE())</f>
        <v>0</v>
      </c>
      <c r="F353" s="21" t="b">
        <f>IF(ISNUMBER(SEARCH("ACADEMY", UPPER(NYC_SAT_Data[[#This Row],[School Name]]))), TRUE(), FALSE())</f>
        <v>0</v>
      </c>
      <c r="G353" s="21" t="s">
        <v>48</v>
      </c>
      <c r="H353" s="21" t="s">
        <v>285</v>
      </c>
      <c r="I353" s="21" t="s">
        <v>286</v>
      </c>
      <c r="J353" s="21" t="s">
        <v>48</v>
      </c>
      <c r="K353" s="21" t="s">
        <v>51</v>
      </c>
      <c r="L353" s="1">
        <v>10023</v>
      </c>
      <c r="M353" s="1">
        <v>40.774299999999997</v>
      </c>
      <c r="N353" s="1">
        <v>-73.984819999999999</v>
      </c>
      <c r="O353" s="21" t="s">
        <v>290</v>
      </c>
      <c r="P353" s="22">
        <v>0.375</v>
      </c>
      <c r="Q353" s="22">
        <v>0.63541666666666663</v>
      </c>
      <c r="R353" s="36">
        <f xml:space="preserve"> 24* (NYC_SAT_Data[[#This Row],[End Time]] - NYC_SAT_Data[[#This Row],[Start Time]])</f>
        <v>6.2499999999999991</v>
      </c>
      <c r="S35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53" s="33">
        <v>412</v>
      </c>
      <c r="U353" s="31">
        <v>1.7000000000000001E-2</v>
      </c>
      <c r="V353" s="31">
        <v>0.36399999999999999</v>
      </c>
      <c r="W353" s="31">
        <v>0.57799999999999996</v>
      </c>
      <c r="X353" s="31">
        <v>1.9E-2</v>
      </c>
      <c r="Y353" s="31">
        <f>1 - SUM(NYC_SAT_Data[[#This Row],[Percent White]:[Percent Asian]])</f>
        <v>2.200000000000002E-2</v>
      </c>
      <c r="Z353" s="1">
        <v>392</v>
      </c>
      <c r="AA353" s="1">
        <v>419</v>
      </c>
      <c r="AB353" s="1">
        <v>396</v>
      </c>
      <c r="AC353" s="31">
        <v>0.495</v>
      </c>
      <c r="AD353" s="23">
        <f>NYC_SAT_Data[[#This Row],[Average Score (SAT Math)]] + NYC_SAT_Data[[#This Row],[Average Score (SAT Reading)]]</f>
        <v>811</v>
      </c>
      <c r="AE353" s="24">
        <f>NYC_SAT_Data[[#This Row],[Average Score (SAT Math)]] + NYC_SAT_Data[[#This Row],[Average Score (SAT Reading)]] + NYC_SAT_Data[[#This Row],[Average Score (SAT Writing)]]</f>
        <v>1207</v>
      </c>
      <c r="AF353" s="25">
        <f>_xlfn.PERCENTRANK.INC(Z:Z, NYC_SAT_Data[[#This Row],[Average Score (SAT Math)]])</f>
        <v>0.307</v>
      </c>
      <c r="AG353" s="26">
        <f>_xlfn.PERCENTRANK.INC(AA:AA, NYC_SAT_Data[[#This Row],[Average Score (SAT Reading)]])</f>
        <v>0.55800000000000005</v>
      </c>
      <c r="AH353" s="26">
        <f>_xlfn.PERCENTRANK.INC(AD:AD, NYC_SAT_Data[[#This Row],[SAT 1600]])</f>
        <v>0.44600000000000001</v>
      </c>
      <c r="AI353" s="27">
        <f>_xlfn.XLOOKUP(10 * ROUND(NYC_SAT_Data[[#This Row],[Average Score (SAT Math)]] / 10, 0), 'SAT Section Percentiles'!$A:$A, 'SAT Section Percentiles'!$D:$D, 0)</f>
        <v>0.13</v>
      </c>
      <c r="AJ353" s="28">
        <f>_xlfn.XLOOKUP(10 * ROUND(NYC_SAT_Data[[#This Row],[Average Score (SAT Reading)]] / 10, 0), 'SAT Section Percentiles'!$A:$A, 'SAT Section Percentiles'!$B:$B, 0)</f>
        <v>0.22</v>
      </c>
      <c r="AK353" s="29">
        <f>_xlfn.XLOOKUP(10 * ROUND((NYC_SAT_Data[[#This Row],[Average Score (SAT Math)]] + NYC_SAT_Data[[#This Row],[Average Score (SAT Reading)]]) / 10, 0), 'Total SAT Percentiles'!$A:$A, 'Total SAT Percentiles'!$B:$B, 0)</f>
        <v>0.16</v>
      </c>
      <c r="AL353" s="1" t="b">
        <f>IF(RANK(NYC_SAT_Data[[#This Row],[SAT 1600]], AD:AD, 0) &lt;= 50, TRUE, FALSE)</f>
        <v>0</v>
      </c>
      <c r="AM353" s="7" t="b">
        <f>IF(NYC_SAT_Data[[#This Row],[National Sample LOOKUP Total]] &gt; 0.5, TRUE, FALSE)</f>
        <v>0</v>
      </c>
      <c r="AN3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4" spans="1:40" x14ac:dyDescent="0.25">
      <c r="A354" s="21" t="s">
        <v>782</v>
      </c>
      <c r="B354" s="21" t="s">
        <v>783</v>
      </c>
      <c r="C354" s="21" t="b">
        <f>IF(ISNUMBER(SEARCH("SCIENCE", UPPER(NYC_SAT_Data[[#This Row],[School Name]]))), TRUE(), FALSE())</f>
        <v>0</v>
      </c>
      <c r="D354" s="21" t="b">
        <f>IF(ISNUMBER(SEARCH("MATH", UPPER(NYC_SAT_Data[[#This Row],[School Name]]))), TRUE(), FALSE())</f>
        <v>0</v>
      </c>
      <c r="E354" s="21" t="b">
        <f>IF(ISNUMBER(SEARCH("ART", UPPER(NYC_SAT_Data[[#This Row],[School Name]]))), TRUE(), FALSE())</f>
        <v>0</v>
      </c>
      <c r="F354" s="21" t="b">
        <f>IF(ISNUMBER(SEARCH("ACADEMY", UPPER(NYC_SAT_Data[[#This Row],[School Name]]))), TRUE(), FALSE())</f>
        <v>0</v>
      </c>
      <c r="G354" s="21" t="s">
        <v>431</v>
      </c>
      <c r="H354" s="21" t="s">
        <v>784</v>
      </c>
      <c r="I354" s="21" t="s">
        <v>785</v>
      </c>
      <c r="J354" s="21" t="s">
        <v>431</v>
      </c>
      <c r="K354" s="21" t="s">
        <v>51</v>
      </c>
      <c r="L354" s="1">
        <v>10460</v>
      </c>
      <c r="M354" s="1">
        <v>40.84404</v>
      </c>
      <c r="N354" s="1">
        <v>-73.884690000000006</v>
      </c>
      <c r="O354" s="21" t="s">
        <v>786</v>
      </c>
      <c r="P354" s="22">
        <v>0.3611111111111111</v>
      </c>
      <c r="Q354" s="22">
        <v>0.625</v>
      </c>
      <c r="R354" s="36">
        <f xml:space="preserve"> 24* (NYC_SAT_Data[[#This Row],[End Time]] - NYC_SAT_Data[[#This Row],[Start Time]])</f>
        <v>6.3333333333333339</v>
      </c>
      <c r="S35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54" s="33">
        <v>571</v>
      </c>
      <c r="U354" s="31">
        <v>2.1999999999999999E-2</v>
      </c>
      <c r="V354" s="31">
        <v>0.253</v>
      </c>
      <c r="W354" s="31">
        <v>0.69399999999999995</v>
      </c>
      <c r="X354" s="31">
        <v>2.1999999999999999E-2</v>
      </c>
      <c r="Y354" s="31">
        <f>1 - SUM(NYC_SAT_Data[[#This Row],[Percent White]:[Percent Asian]])</f>
        <v>9.000000000000008E-3</v>
      </c>
      <c r="Z354" s="1">
        <v>393</v>
      </c>
      <c r="AA354" s="1">
        <v>397</v>
      </c>
      <c r="AB354" s="1">
        <v>379</v>
      </c>
      <c r="AC354" s="31">
        <v>0.71099999999999997</v>
      </c>
      <c r="AD354" s="23">
        <f>NYC_SAT_Data[[#This Row],[Average Score (SAT Math)]] + NYC_SAT_Data[[#This Row],[Average Score (SAT Reading)]]</f>
        <v>790</v>
      </c>
      <c r="AE354" s="24">
        <f>NYC_SAT_Data[[#This Row],[Average Score (SAT Math)]] + NYC_SAT_Data[[#This Row],[Average Score (SAT Reading)]] + NYC_SAT_Data[[#This Row],[Average Score (SAT Writing)]]</f>
        <v>1169</v>
      </c>
      <c r="AF354" s="25">
        <f>_xlfn.PERCENTRANK.INC(Z:Z, NYC_SAT_Data[[#This Row],[Average Score (SAT Math)]])</f>
        <v>0.32</v>
      </c>
      <c r="AG354" s="26">
        <f>_xlfn.PERCENTRANK.INC(AA:AA, NYC_SAT_Data[[#This Row],[Average Score (SAT Reading)]])</f>
        <v>0.34699999999999998</v>
      </c>
      <c r="AH354" s="26">
        <f>_xlfn.PERCENTRANK.INC(AD:AD, NYC_SAT_Data[[#This Row],[SAT 1600]])</f>
        <v>0.33100000000000002</v>
      </c>
      <c r="AI354" s="27">
        <f>_xlfn.XLOOKUP(10 * ROUND(NYC_SAT_Data[[#This Row],[Average Score (SAT Math)]] / 10, 0), 'SAT Section Percentiles'!$A:$A, 'SAT Section Percentiles'!$D:$D, 0)</f>
        <v>0.13</v>
      </c>
      <c r="AJ354" s="28">
        <f>_xlfn.XLOOKUP(10 * ROUND(NYC_SAT_Data[[#This Row],[Average Score (SAT Reading)]] / 10, 0), 'SAT Section Percentiles'!$A:$A, 'SAT Section Percentiles'!$B:$B, 0)</f>
        <v>0.16</v>
      </c>
      <c r="AK354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354" s="1" t="b">
        <f>IF(RANK(NYC_SAT_Data[[#This Row],[SAT 1600]], AD:AD, 0) &lt;= 50, TRUE, FALSE)</f>
        <v>0</v>
      </c>
      <c r="AM354" s="7" t="b">
        <f>IF(NYC_SAT_Data[[#This Row],[National Sample LOOKUP Total]] &gt; 0.5, TRUE, FALSE)</f>
        <v>0</v>
      </c>
      <c r="AN3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5" spans="1:40" x14ac:dyDescent="0.25">
      <c r="A355" s="21" t="s">
        <v>374</v>
      </c>
      <c r="B355" s="21" t="s">
        <v>375</v>
      </c>
      <c r="C355" s="21" t="b">
        <f>IF(ISNUMBER(SEARCH("SCIENCE", UPPER(NYC_SAT_Data[[#This Row],[School Name]]))), TRUE(), FALSE())</f>
        <v>0</v>
      </c>
      <c r="D355" s="21" t="b">
        <f>IF(ISNUMBER(SEARCH("MATH", UPPER(NYC_SAT_Data[[#This Row],[School Name]]))), TRUE(), FALSE())</f>
        <v>0</v>
      </c>
      <c r="E355" s="21" t="b">
        <f>IF(ISNUMBER(SEARCH("ART", UPPER(NYC_SAT_Data[[#This Row],[School Name]]))), TRUE(), FALSE())</f>
        <v>1</v>
      </c>
      <c r="F355" s="21" t="b">
        <f>IF(ISNUMBER(SEARCH("ACADEMY", UPPER(NYC_SAT_Data[[#This Row],[School Name]]))), TRUE(), FALSE())</f>
        <v>0</v>
      </c>
      <c r="G355" s="21" t="s">
        <v>48</v>
      </c>
      <c r="H355" s="21" t="s">
        <v>371</v>
      </c>
      <c r="I355" s="21" t="s">
        <v>372</v>
      </c>
      <c r="J355" s="21" t="s">
        <v>48</v>
      </c>
      <c r="K355" s="21" t="s">
        <v>51</v>
      </c>
      <c r="L355" s="1">
        <v>10027</v>
      </c>
      <c r="M355" s="1">
        <v>40.81523</v>
      </c>
      <c r="N355" s="1">
        <v>-73.955200000000005</v>
      </c>
      <c r="O355" s="21" t="s">
        <v>376</v>
      </c>
      <c r="P355" s="22">
        <v>0.34375</v>
      </c>
      <c r="Q355" s="22">
        <v>0.63541666666666663</v>
      </c>
      <c r="R355" s="36">
        <f xml:space="preserve"> 24* (NYC_SAT_Data[[#This Row],[End Time]] - NYC_SAT_Data[[#This Row],[Start Time]])</f>
        <v>6.9999999999999991</v>
      </c>
      <c r="S35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5" s="33">
        <v>358</v>
      </c>
      <c r="U355" s="31">
        <v>1.4E-2</v>
      </c>
      <c r="V355" s="31">
        <v>0.52200000000000002</v>
      </c>
      <c r="W355" s="31">
        <v>0.43</v>
      </c>
      <c r="X355" s="31">
        <v>8.0000000000000002E-3</v>
      </c>
      <c r="Y355" s="31">
        <f>1 - SUM(NYC_SAT_Data[[#This Row],[Percent White]:[Percent Asian]])</f>
        <v>2.6000000000000023E-2</v>
      </c>
      <c r="Z355" s="1">
        <v>379</v>
      </c>
      <c r="AA355" s="1">
        <v>399</v>
      </c>
      <c r="AB355" s="1">
        <v>388</v>
      </c>
      <c r="AC355" s="31">
        <v>0.76700000000000002</v>
      </c>
      <c r="AD355" s="23">
        <f>NYC_SAT_Data[[#This Row],[Average Score (SAT Math)]] + NYC_SAT_Data[[#This Row],[Average Score (SAT Reading)]]</f>
        <v>778</v>
      </c>
      <c r="AE355" s="24">
        <f>NYC_SAT_Data[[#This Row],[Average Score (SAT Math)]] + NYC_SAT_Data[[#This Row],[Average Score (SAT Reading)]] + NYC_SAT_Data[[#This Row],[Average Score (SAT Writing)]]</f>
        <v>1166</v>
      </c>
      <c r="AF355" s="25">
        <f>_xlfn.PERCENTRANK.INC(Z:Z, NYC_SAT_Data[[#This Row],[Average Score (SAT Math)]])</f>
        <v>0.17599999999999999</v>
      </c>
      <c r="AG355" s="26">
        <f>_xlfn.PERCENTRANK.INC(AA:AA, NYC_SAT_Data[[#This Row],[Average Score (SAT Reading)]])</f>
        <v>0.36299999999999999</v>
      </c>
      <c r="AH355" s="26">
        <f>_xlfn.PERCENTRANK.INC(AD:AD, NYC_SAT_Data[[#This Row],[SAT 1600]])</f>
        <v>0.28299999999999997</v>
      </c>
      <c r="AI355" s="27">
        <f>_xlfn.XLOOKUP(10 * ROUND(NYC_SAT_Data[[#This Row],[Average Score (SAT Math)]] / 10, 0), 'SAT Section Percentiles'!$A:$A, 'SAT Section Percentiles'!$D:$D, 0)</f>
        <v>0.1</v>
      </c>
      <c r="AJ355" s="28">
        <f>_xlfn.XLOOKUP(10 * ROUND(NYC_SAT_Data[[#This Row],[Average Score (SAT Reading)]] / 10, 0), 'SAT Section Percentiles'!$A:$A, 'SAT Section Percentiles'!$B:$B, 0)</f>
        <v>0.16</v>
      </c>
      <c r="AK355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55" s="1" t="b">
        <f>IF(RANK(NYC_SAT_Data[[#This Row],[SAT 1600]], AD:AD, 0) &lt;= 50, TRUE, FALSE)</f>
        <v>0</v>
      </c>
      <c r="AM355" s="7" t="b">
        <f>IF(NYC_SAT_Data[[#This Row],[National Sample LOOKUP Total]] &gt; 0.5, TRUE, FALSE)</f>
        <v>0</v>
      </c>
      <c r="AN3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6" spans="1:40" x14ac:dyDescent="0.25">
      <c r="A356" s="21" t="s">
        <v>112</v>
      </c>
      <c r="B356" s="21" t="s">
        <v>113</v>
      </c>
      <c r="C356" s="21" t="b">
        <f>IF(ISNUMBER(SEARCH("SCIENCE", UPPER(NYC_SAT_Data[[#This Row],[School Name]]))), TRUE(), FALSE())</f>
        <v>0</v>
      </c>
      <c r="D356" s="21" t="b">
        <f>IF(ISNUMBER(SEARCH("MATH", UPPER(NYC_SAT_Data[[#This Row],[School Name]]))), TRUE(), FALSE())</f>
        <v>0</v>
      </c>
      <c r="E356" s="21" t="b">
        <f>IF(ISNUMBER(SEARCH("ART", UPPER(NYC_SAT_Data[[#This Row],[School Name]]))), TRUE(), FALSE())</f>
        <v>0</v>
      </c>
      <c r="F356" s="21" t="b">
        <f>IF(ISNUMBER(SEARCH("ACADEMY", UPPER(NYC_SAT_Data[[#This Row],[School Name]]))), TRUE(), FALSE())</f>
        <v>0</v>
      </c>
      <c r="G356" s="21" t="s">
        <v>48</v>
      </c>
      <c r="H356" s="21" t="s">
        <v>114</v>
      </c>
      <c r="I356" s="21" t="s">
        <v>115</v>
      </c>
      <c r="J356" s="21" t="s">
        <v>48</v>
      </c>
      <c r="K356" s="21" t="s">
        <v>51</v>
      </c>
      <c r="L356" s="1">
        <v>10004</v>
      </c>
      <c r="M356" s="1">
        <v>40.70523</v>
      </c>
      <c r="N356" s="1">
        <v>-74.013319999999993</v>
      </c>
      <c r="O356" s="21" t="s">
        <v>116</v>
      </c>
      <c r="P356" s="22">
        <v>0.3576388888888889</v>
      </c>
      <c r="Q356" s="22">
        <v>0.64583333333333337</v>
      </c>
      <c r="R356" s="36">
        <f xml:space="preserve"> 24* (NYC_SAT_Data[[#This Row],[End Time]] - NYC_SAT_Data[[#This Row],[Start Time]])</f>
        <v>6.9166666666666679</v>
      </c>
      <c r="S35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55min</v>
      </c>
      <c r="T356" s="33">
        <v>405</v>
      </c>
      <c r="U356" s="31">
        <v>2.1999999999999999E-2</v>
      </c>
      <c r="V356" s="31">
        <v>0.52800000000000002</v>
      </c>
      <c r="W356" s="31">
        <v>0.39300000000000002</v>
      </c>
      <c r="X356" s="31">
        <v>3.5000000000000003E-2</v>
      </c>
      <c r="Y356" s="31">
        <f>1 - SUM(NYC_SAT_Data[[#This Row],[Percent White]:[Percent Asian]])</f>
        <v>2.1999999999999909E-2</v>
      </c>
      <c r="Z356" s="1">
        <v>418</v>
      </c>
      <c r="AA356" s="1">
        <v>420</v>
      </c>
      <c r="AB356" s="1">
        <v>417</v>
      </c>
      <c r="AC356" s="31">
        <v>0.75</v>
      </c>
      <c r="AD356" s="23">
        <f>NYC_SAT_Data[[#This Row],[Average Score (SAT Math)]] + NYC_SAT_Data[[#This Row],[Average Score (SAT Reading)]]</f>
        <v>838</v>
      </c>
      <c r="AE356" s="24">
        <f>NYC_SAT_Data[[#This Row],[Average Score (SAT Math)]] + NYC_SAT_Data[[#This Row],[Average Score (SAT Reading)]] + NYC_SAT_Data[[#This Row],[Average Score (SAT Writing)]]</f>
        <v>1255</v>
      </c>
      <c r="AF356" s="25">
        <f>_xlfn.PERCENTRANK.INC(Z:Z, NYC_SAT_Data[[#This Row],[Average Score (SAT Math)]])</f>
        <v>0.52900000000000003</v>
      </c>
      <c r="AG356" s="26">
        <f>_xlfn.PERCENTRANK.INC(AA:AA, NYC_SAT_Data[[#This Row],[Average Score (SAT Reading)]])</f>
        <v>0.56599999999999995</v>
      </c>
      <c r="AH356" s="26">
        <f>_xlfn.PERCENTRANK.INC(AD:AD, NYC_SAT_Data[[#This Row],[SAT 1600]])</f>
        <v>0.55300000000000005</v>
      </c>
      <c r="AI356" s="27">
        <f>_xlfn.XLOOKUP(10 * ROUND(NYC_SAT_Data[[#This Row],[Average Score (SAT Math)]] / 10, 0), 'SAT Section Percentiles'!$A:$A, 'SAT Section Percentiles'!$D:$D, 0)</f>
        <v>0.2</v>
      </c>
      <c r="AJ356" s="28">
        <f>_xlfn.XLOOKUP(10 * ROUND(NYC_SAT_Data[[#This Row],[Average Score (SAT Reading)]] / 10, 0), 'SAT Section Percentiles'!$A:$A, 'SAT Section Percentiles'!$B:$B, 0)</f>
        <v>0.22</v>
      </c>
      <c r="AK356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56" s="1" t="b">
        <f>IF(RANK(NYC_SAT_Data[[#This Row],[SAT 1600]], AD:AD, 0) &lt;= 50, TRUE, FALSE)</f>
        <v>0</v>
      </c>
      <c r="AM356" s="7" t="b">
        <f>IF(NYC_SAT_Data[[#This Row],[National Sample LOOKUP Total]] &gt; 0.5, TRUE, FALSE)</f>
        <v>0</v>
      </c>
      <c r="AN3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7" spans="1:40" x14ac:dyDescent="0.25">
      <c r="A357" s="21" t="s">
        <v>100</v>
      </c>
      <c r="B357" s="21" t="s">
        <v>101</v>
      </c>
      <c r="C357" s="21" t="b">
        <f>IF(ISNUMBER(SEARCH("SCIENCE", UPPER(NYC_SAT_Data[[#This Row],[School Name]]))), TRUE(), FALSE())</f>
        <v>0</v>
      </c>
      <c r="D357" s="21" t="b">
        <f>IF(ISNUMBER(SEARCH("MATH", UPPER(NYC_SAT_Data[[#This Row],[School Name]]))), TRUE(), FALSE())</f>
        <v>0</v>
      </c>
      <c r="E357" s="21" t="b">
        <f>IF(ISNUMBER(SEARCH("ART", UPPER(NYC_SAT_Data[[#This Row],[School Name]]))), TRUE(), FALSE())</f>
        <v>0</v>
      </c>
      <c r="F357" s="21" t="b">
        <f>IF(ISNUMBER(SEARCH("ACADEMY", UPPER(NYC_SAT_Data[[#This Row],[School Name]]))), TRUE(), FALSE())</f>
        <v>0</v>
      </c>
      <c r="G357" s="21" t="s">
        <v>48</v>
      </c>
      <c r="H357" s="21" t="s">
        <v>84</v>
      </c>
      <c r="I357" s="21" t="s">
        <v>85</v>
      </c>
      <c r="J357" s="21" t="s">
        <v>48</v>
      </c>
      <c r="K357" s="21" t="s">
        <v>51</v>
      </c>
      <c r="L357" s="1">
        <v>10019</v>
      </c>
      <c r="M357" s="1">
        <v>40.765030000000003</v>
      </c>
      <c r="N357" s="1">
        <v>-73.992519999999999</v>
      </c>
      <c r="O357" s="21" t="s">
        <v>102</v>
      </c>
      <c r="P357" s="22">
        <v>0.33333333333333331</v>
      </c>
      <c r="Q357" s="22">
        <v>0.63541666666666663</v>
      </c>
      <c r="R357" s="36">
        <f xml:space="preserve"> 24* (NYC_SAT_Data[[#This Row],[End Time]] - NYC_SAT_Data[[#This Row],[Start Time]])</f>
        <v>7.25</v>
      </c>
      <c r="S35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57" s="33">
        <v>414</v>
      </c>
      <c r="U357" s="31">
        <v>3.4000000000000002E-2</v>
      </c>
      <c r="V357" s="31">
        <v>0.29499999999999998</v>
      </c>
      <c r="W357" s="31">
        <v>0.59199999999999997</v>
      </c>
      <c r="X357" s="31">
        <v>0.06</v>
      </c>
      <c r="Y357" s="31">
        <f>1 - SUM(NYC_SAT_Data[[#This Row],[Percent White]:[Percent Asian]])</f>
        <v>1.9000000000000128E-2</v>
      </c>
      <c r="Z357" s="1">
        <v>445</v>
      </c>
      <c r="AA357" s="1">
        <v>417</v>
      </c>
      <c r="AB357" s="1">
        <v>403</v>
      </c>
      <c r="AC357" s="31">
        <v>0.60599999999999998</v>
      </c>
      <c r="AD357" s="23">
        <f>NYC_SAT_Data[[#This Row],[Average Score (SAT Math)]] + NYC_SAT_Data[[#This Row],[Average Score (SAT Reading)]]</f>
        <v>862</v>
      </c>
      <c r="AE357" s="24">
        <f>NYC_SAT_Data[[#This Row],[Average Score (SAT Math)]] + NYC_SAT_Data[[#This Row],[Average Score (SAT Reading)]] + NYC_SAT_Data[[#This Row],[Average Score (SAT Writing)]]</f>
        <v>1265</v>
      </c>
      <c r="AF357" s="25">
        <f>_xlfn.PERCENTRANK.INC(Z:Z, NYC_SAT_Data[[#This Row],[Average Score (SAT Math)]])</f>
        <v>0.69499999999999995</v>
      </c>
      <c r="AG357" s="26">
        <f>_xlfn.PERCENTRANK.INC(AA:AA, NYC_SAT_Data[[#This Row],[Average Score (SAT Reading)]])</f>
        <v>0.53200000000000003</v>
      </c>
      <c r="AH357" s="26">
        <f>_xlfn.PERCENTRANK.INC(AD:AD, NYC_SAT_Data[[#This Row],[SAT 1600]])</f>
        <v>0.64700000000000002</v>
      </c>
      <c r="AI357" s="27">
        <f>_xlfn.XLOOKUP(10 * ROUND(NYC_SAT_Data[[#This Row],[Average Score (SAT Math)]] / 10, 0), 'SAT Section Percentiles'!$A:$A, 'SAT Section Percentiles'!$D:$D, 0)</f>
        <v>0.28999999999999998</v>
      </c>
      <c r="AJ357" s="28">
        <f>_xlfn.XLOOKUP(10 * ROUND(NYC_SAT_Data[[#This Row],[Average Score (SAT Reading)]] / 10, 0), 'SAT Section Percentiles'!$A:$A, 'SAT Section Percentiles'!$B:$B, 0)</f>
        <v>0.22</v>
      </c>
      <c r="AK357" s="29">
        <f>_xlfn.XLOOKUP(10 * ROUND((NYC_SAT_Data[[#This Row],[Average Score (SAT Math)]] + NYC_SAT_Data[[#This Row],[Average Score (SAT Reading)]]) / 10, 0), 'Total SAT Percentiles'!$A:$A, 'Total SAT Percentiles'!$B:$B, 0)</f>
        <v>0.23</v>
      </c>
      <c r="AL357" s="1" t="b">
        <f>IF(RANK(NYC_SAT_Data[[#This Row],[SAT 1600]], AD:AD, 0) &lt;= 50, TRUE, FALSE)</f>
        <v>0</v>
      </c>
      <c r="AM357" s="7" t="b">
        <f>IF(NYC_SAT_Data[[#This Row],[National Sample LOOKUP Total]] &gt; 0.5, TRUE, FALSE)</f>
        <v>0</v>
      </c>
      <c r="AN3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8" spans="1:40" x14ac:dyDescent="0.25">
      <c r="A358" s="21" t="s">
        <v>556</v>
      </c>
      <c r="B358" s="21" t="s">
        <v>557</v>
      </c>
      <c r="C358" s="21" t="b">
        <f>IF(ISNUMBER(SEARCH("SCIENCE", UPPER(NYC_SAT_Data[[#This Row],[School Name]]))), TRUE(), FALSE())</f>
        <v>0</v>
      </c>
      <c r="D358" s="21" t="b">
        <f>IF(ISNUMBER(SEARCH("MATH", UPPER(NYC_SAT_Data[[#This Row],[School Name]]))), TRUE(), FALSE())</f>
        <v>0</v>
      </c>
      <c r="E358" s="21" t="b">
        <f>IF(ISNUMBER(SEARCH("ART", UPPER(NYC_SAT_Data[[#This Row],[School Name]]))), TRUE(), FALSE())</f>
        <v>0</v>
      </c>
      <c r="F358" s="21" t="b">
        <f>IF(ISNUMBER(SEARCH("ACADEMY", UPPER(NYC_SAT_Data[[#This Row],[School Name]]))), TRUE(), FALSE())</f>
        <v>1</v>
      </c>
      <c r="G358" s="21" t="s">
        <v>431</v>
      </c>
      <c r="H358" s="21" t="s">
        <v>542</v>
      </c>
      <c r="I358" s="21" t="s">
        <v>543</v>
      </c>
      <c r="J358" s="21" t="s">
        <v>431</v>
      </c>
      <c r="K358" s="21" t="s">
        <v>51</v>
      </c>
      <c r="L358" s="1">
        <v>10457</v>
      </c>
      <c r="M358" s="1">
        <v>40.839329999999997</v>
      </c>
      <c r="N358" s="1">
        <v>-73.901309999999995</v>
      </c>
      <c r="O358" s="21" t="s">
        <v>558</v>
      </c>
      <c r="P358" s="22">
        <v>0.34375</v>
      </c>
      <c r="Q358" s="22">
        <v>0.63541666666666663</v>
      </c>
      <c r="R358" s="36">
        <f xml:space="preserve"> 24* (NYC_SAT_Data[[#This Row],[End Time]] - NYC_SAT_Data[[#This Row],[Start Time]])</f>
        <v>6.9999999999999991</v>
      </c>
      <c r="S35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8" s="33">
        <v>375</v>
      </c>
      <c r="U358" s="31">
        <v>8.0000000000000002E-3</v>
      </c>
      <c r="V358" s="31">
        <v>0.26900000000000002</v>
      </c>
      <c r="W358" s="31">
        <v>0.70699999999999996</v>
      </c>
      <c r="X358" s="31">
        <v>1.6E-2</v>
      </c>
      <c r="Y358" s="31">
        <f>1 - SUM(NYC_SAT_Data[[#This Row],[Percent White]:[Percent Asian]])</f>
        <v>0</v>
      </c>
      <c r="Z358" s="1">
        <v>382</v>
      </c>
      <c r="AA358" s="1">
        <v>375</v>
      </c>
      <c r="AB358" s="1">
        <v>384</v>
      </c>
      <c r="AC358" s="31">
        <v>0.59199999999999997</v>
      </c>
      <c r="AD358" s="23">
        <f>NYC_SAT_Data[[#This Row],[Average Score (SAT Math)]] + NYC_SAT_Data[[#This Row],[Average Score (SAT Reading)]]</f>
        <v>757</v>
      </c>
      <c r="AE358" s="24">
        <f>NYC_SAT_Data[[#This Row],[Average Score (SAT Math)]] + NYC_SAT_Data[[#This Row],[Average Score (SAT Reading)]] + NYC_SAT_Data[[#This Row],[Average Score (SAT Writing)]]</f>
        <v>1141</v>
      </c>
      <c r="AF358" s="25">
        <f>_xlfn.PERCENTRANK.INC(Z:Z, NYC_SAT_Data[[#This Row],[Average Score (SAT Math)]])</f>
        <v>0.20799999999999999</v>
      </c>
      <c r="AG358" s="26">
        <f>_xlfn.PERCENTRANK.INC(AA:AA, NYC_SAT_Data[[#This Row],[Average Score (SAT Reading)]])</f>
        <v>0.14699999999999999</v>
      </c>
      <c r="AH358" s="26">
        <f>_xlfn.PERCENTRANK.INC(AD:AD, NYC_SAT_Data[[#This Row],[SAT 1600]])</f>
        <v>0.13900000000000001</v>
      </c>
      <c r="AI358" s="27">
        <f>_xlfn.XLOOKUP(10 * ROUND(NYC_SAT_Data[[#This Row],[Average Score (SAT Math)]] / 10, 0), 'SAT Section Percentiles'!$A:$A, 'SAT Section Percentiles'!$D:$D, 0)</f>
        <v>0.1</v>
      </c>
      <c r="AJ358" s="28">
        <f>_xlfn.XLOOKUP(10 * ROUND(NYC_SAT_Data[[#This Row],[Average Score (SAT Reading)]] / 10, 0), 'SAT Section Percentiles'!$A:$A, 'SAT Section Percentiles'!$B:$B, 0)</f>
        <v>0.11</v>
      </c>
      <c r="AK358" s="29">
        <f>_xlfn.XLOOKUP(10 * ROUND((NYC_SAT_Data[[#This Row],[Average Score (SAT Math)]] + NYC_SAT_Data[[#This Row],[Average Score (SAT Reading)]]) / 10, 0), 'Total SAT Percentiles'!$A:$A, 'Total SAT Percentiles'!$B:$B, 0)</f>
        <v>0.09</v>
      </c>
      <c r="AL358" s="1" t="b">
        <f>IF(RANK(NYC_SAT_Data[[#This Row],[SAT 1600]], AD:AD, 0) &lt;= 50, TRUE, FALSE)</f>
        <v>0</v>
      </c>
      <c r="AM358" s="7" t="b">
        <f>IF(NYC_SAT_Data[[#This Row],[National Sample LOOKUP Total]] &gt; 0.5, TRUE, FALSE)</f>
        <v>0</v>
      </c>
      <c r="AN3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9" spans="1:40" x14ac:dyDescent="0.25">
      <c r="A359" s="21" t="s">
        <v>208</v>
      </c>
      <c r="B359" s="21" t="s">
        <v>209</v>
      </c>
      <c r="C359" s="21" t="b">
        <f>IF(ISNUMBER(SEARCH("SCIENCE", UPPER(NYC_SAT_Data[[#This Row],[School Name]]))), TRUE(), FALSE())</f>
        <v>0</v>
      </c>
      <c r="D359" s="21" t="b">
        <f>IF(ISNUMBER(SEARCH("MATH", UPPER(NYC_SAT_Data[[#This Row],[School Name]]))), TRUE(), FALSE())</f>
        <v>0</v>
      </c>
      <c r="E359" s="21" t="b">
        <f>IF(ISNUMBER(SEARCH("ART", UPPER(NYC_SAT_Data[[#This Row],[School Name]]))), TRUE(), FALSE())</f>
        <v>0</v>
      </c>
      <c r="F359" s="21" t="b">
        <f>IF(ISNUMBER(SEARCH("ACADEMY", UPPER(NYC_SAT_Data[[#This Row],[School Name]]))), TRUE(), FALSE())</f>
        <v>0</v>
      </c>
      <c r="G359" s="21" t="s">
        <v>48</v>
      </c>
      <c r="H359" s="21" t="s">
        <v>210</v>
      </c>
      <c r="I359" s="21" t="s">
        <v>211</v>
      </c>
      <c r="J359" s="21" t="s">
        <v>48</v>
      </c>
      <c r="K359" s="21" t="s">
        <v>51</v>
      </c>
      <c r="L359" s="1">
        <v>10065</v>
      </c>
      <c r="M359" s="1">
        <v>40.765450000000001</v>
      </c>
      <c r="N359" s="1">
        <v>-73.960210000000004</v>
      </c>
      <c r="O359" s="21" t="s">
        <v>212</v>
      </c>
      <c r="P359" s="22">
        <v>0.33333333333333331</v>
      </c>
      <c r="Q359" s="22">
        <v>0.625</v>
      </c>
      <c r="R359" s="36">
        <f xml:space="preserve"> 24* (NYC_SAT_Data[[#This Row],[End Time]] - NYC_SAT_Data[[#This Row],[Start Time]])</f>
        <v>7</v>
      </c>
      <c r="S35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9" s="33">
        <v>486</v>
      </c>
      <c r="U359" s="31">
        <v>4.7E-2</v>
      </c>
      <c r="V359" s="31">
        <v>0.27400000000000002</v>
      </c>
      <c r="W359" s="31">
        <v>0.56999999999999995</v>
      </c>
      <c r="X359" s="31">
        <v>7.5999999999999998E-2</v>
      </c>
      <c r="Y359" s="31">
        <f>1 - SUM(NYC_SAT_Data[[#This Row],[Percent White]:[Percent Asian]])</f>
        <v>3.3000000000000029E-2</v>
      </c>
      <c r="Z359" s="1">
        <v>431</v>
      </c>
      <c r="AA359" s="1">
        <v>409</v>
      </c>
      <c r="AB359" s="1">
        <v>396</v>
      </c>
      <c r="AC359" s="31">
        <v>0.63800000000000001</v>
      </c>
      <c r="AD359" s="23">
        <f>NYC_SAT_Data[[#This Row],[Average Score (SAT Math)]] + NYC_SAT_Data[[#This Row],[Average Score (SAT Reading)]]</f>
        <v>840</v>
      </c>
      <c r="AE359" s="24">
        <f>NYC_SAT_Data[[#This Row],[Average Score (SAT Math)]] + NYC_SAT_Data[[#This Row],[Average Score (SAT Reading)]] + NYC_SAT_Data[[#This Row],[Average Score (SAT Writing)]]</f>
        <v>1236</v>
      </c>
      <c r="AF359" s="25">
        <f>_xlfn.PERCENTRANK.INC(Z:Z, NYC_SAT_Data[[#This Row],[Average Score (SAT Math)]])</f>
        <v>0.625</v>
      </c>
      <c r="AG359" s="26">
        <f>_xlfn.PERCENTRANK.INC(AA:AA, NYC_SAT_Data[[#This Row],[Average Score (SAT Reading)]])</f>
        <v>0.46200000000000002</v>
      </c>
      <c r="AH359" s="26">
        <f>_xlfn.PERCENTRANK.INC(AD:AD, NYC_SAT_Data[[#This Row],[SAT 1600]])</f>
        <v>0.56399999999999995</v>
      </c>
      <c r="AI359" s="27">
        <f>_xlfn.XLOOKUP(10 * ROUND(NYC_SAT_Data[[#This Row],[Average Score (SAT Math)]] / 10, 0), 'SAT Section Percentiles'!$A:$A, 'SAT Section Percentiles'!$D:$D, 0)</f>
        <v>0.23</v>
      </c>
      <c r="AJ359" s="28">
        <f>_xlfn.XLOOKUP(10 * ROUND(NYC_SAT_Data[[#This Row],[Average Score (SAT Reading)]] / 10, 0), 'SAT Section Percentiles'!$A:$A, 'SAT Section Percentiles'!$B:$B, 0)</f>
        <v>0.19</v>
      </c>
      <c r="AK359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59" s="1" t="b">
        <f>IF(RANK(NYC_SAT_Data[[#This Row],[SAT 1600]], AD:AD, 0) &lt;= 50, TRUE, FALSE)</f>
        <v>0</v>
      </c>
      <c r="AM359" s="7" t="b">
        <f>IF(NYC_SAT_Data[[#This Row],[National Sample LOOKUP Total]] &gt; 0.5, TRUE, FALSE)</f>
        <v>0</v>
      </c>
      <c r="AN3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0" spans="1:40" x14ac:dyDescent="0.25">
      <c r="A360" s="21" t="s">
        <v>1066</v>
      </c>
      <c r="B360" s="21" t="s">
        <v>1067</v>
      </c>
      <c r="C360" s="21" t="b">
        <f>IF(ISNUMBER(SEARCH("SCIENCE", UPPER(NYC_SAT_Data[[#This Row],[School Name]]))), TRUE(), FALSE())</f>
        <v>0</v>
      </c>
      <c r="D360" s="21" t="b">
        <f>IF(ISNUMBER(SEARCH("MATH", UPPER(NYC_SAT_Data[[#This Row],[School Name]]))), TRUE(), FALSE())</f>
        <v>0</v>
      </c>
      <c r="E360" s="21" t="b">
        <f>IF(ISNUMBER(SEARCH("ART", UPPER(NYC_SAT_Data[[#This Row],[School Name]]))), TRUE(), FALSE())</f>
        <v>0</v>
      </c>
      <c r="F360" s="21" t="b">
        <f>IF(ISNUMBER(SEARCH("ACADEMY", UPPER(NYC_SAT_Data[[#This Row],[School Name]]))), TRUE(), FALSE())</f>
        <v>0</v>
      </c>
      <c r="G360" s="21" t="s">
        <v>822</v>
      </c>
      <c r="H360" s="21" t="s">
        <v>1057</v>
      </c>
      <c r="I360" s="21" t="s">
        <v>1058</v>
      </c>
      <c r="J360" s="21" t="s">
        <v>822</v>
      </c>
      <c r="K360" s="21" t="s">
        <v>51</v>
      </c>
      <c r="L360" s="1">
        <v>11236</v>
      </c>
      <c r="M360" s="1">
        <v>40.632629999999999</v>
      </c>
      <c r="N360" s="1">
        <v>-73.9178</v>
      </c>
      <c r="O360" s="21" t="s">
        <v>1068</v>
      </c>
      <c r="P360" s="22">
        <v>0.35416666666666669</v>
      </c>
      <c r="Q360" s="22">
        <v>0.64583333333333337</v>
      </c>
      <c r="R360" s="36">
        <f xml:space="preserve"> 24* (NYC_SAT_Data[[#This Row],[End Time]] - NYC_SAT_Data[[#This Row],[Start Time]])</f>
        <v>7</v>
      </c>
      <c r="S36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0" s="33">
        <v>331</v>
      </c>
      <c r="U360" s="31">
        <v>1.2E-2</v>
      </c>
      <c r="V360" s="31">
        <v>0.88800000000000001</v>
      </c>
      <c r="W360" s="31">
        <v>6.3E-2</v>
      </c>
      <c r="X360" s="31">
        <v>8.9999999999999993E-3</v>
      </c>
      <c r="Y360" s="31">
        <f>1 - SUM(NYC_SAT_Data[[#This Row],[Percent White]:[Percent Asian]])</f>
        <v>2.7999999999999914E-2</v>
      </c>
      <c r="Z360" s="1">
        <v>386</v>
      </c>
      <c r="AA360" s="1">
        <v>408</v>
      </c>
      <c r="AB360" s="1">
        <v>402</v>
      </c>
      <c r="AC360" s="31">
        <v>0.72699999999999998</v>
      </c>
      <c r="AD360" s="23">
        <f>NYC_SAT_Data[[#This Row],[Average Score (SAT Math)]] + NYC_SAT_Data[[#This Row],[Average Score (SAT Reading)]]</f>
        <v>794</v>
      </c>
      <c r="AE360" s="24">
        <f>NYC_SAT_Data[[#This Row],[Average Score (SAT Math)]] + NYC_SAT_Data[[#This Row],[Average Score (SAT Reading)]] + NYC_SAT_Data[[#This Row],[Average Score (SAT Writing)]]</f>
        <v>1196</v>
      </c>
      <c r="AF360" s="25">
        <f>_xlfn.PERCENTRANK.INC(Z:Z, NYC_SAT_Data[[#This Row],[Average Score (SAT Math)]])</f>
        <v>0.245</v>
      </c>
      <c r="AG360" s="26">
        <f>_xlfn.PERCENTRANK.INC(AA:AA, NYC_SAT_Data[[#This Row],[Average Score (SAT Reading)]])</f>
        <v>0.44900000000000001</v>
      </c>
      <c r="AH360" s="26">
        <f>_xlfn.PERCENTRANK.INC(AD:AD, NYC_SAT_Data[[#This Row],[SAT 1600]])</f>
        <v>0.35499999999999998</v>
      </c>
      <c r="AI360" s="27">
        <f>_xlfn.XLOOKUP(10 * ROUND(NYC_SAT_Data[[#This Row],[Average Score (SAT Math)]] / 10, 0), 'SAT Section Percentiles'!$A:$A, 'SAT Section Percentiles'!$D:$D, 0)</f>
        <v>0.13</v>
      </c>
      <c r="AJ360" s="28">
        <f>_xlfn.XLOOKUP(10 * ROUND(NYC_SAT_Data[[#This Row],[Average Score (SAT Reading)]] / 10, 0), 'SAT Section Percentiles'!$A:$A, 'SAT Section Percentiles'!$B:$B, 0)</f>
        <v>0.19</v>
      </c>
      <c r="AK360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360" s="1" t="b">
        <f>IF(RANK(NYC_SAT_Data[[#This Row],[SAT 1600]], AD:AD, 0) &lt;= 50, TRUE, FALSE)</f>
        <v>0</v>
      </c>
      <c r="AM360" s="7" t="b">
        <f>IF(NYC_SAT_Data[[#This Row],[National Sample LOOKUP Total]] &gt; 0.5, TRUE, FALSE)</f>
        <v>0</v>
      </c>
      <c r="AN3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1" spans="1:40" x14ac:dyDescent="0.25">
      <c r="A361" s="21" t="s">
        <v>1134</v>
      </c>
      <c r="B361" s="21" t="s">
        <v>1135</v>
      </c>
      <c r="C361" s="21" t="b">
        <f>IF(ISNUMBER(SEARCH("SCIENCE", UPPER(NYC_SAT_Data[[#This Row],[School Name]]))), TRUE(), FALSE())</f>
        <v>0</v>
      </c>
      <c r="D361" s="21" t="b">
        <f>IF(ISNUMBER(SEARCH("MATH", UPPER(NYC_SAT_Data[[#This Row],[School Name]]))), TRUE(), FALSE())</f>
        <v>0</v>
      </c>
      <c r="E361" s="21" t="b">
        <f>IF(ISNUMBER(SEARCH("ART", UPPER(NYC_SAT_Data[[#This Row],[School Name]]))), TRUE(), FALSE())</f>
        <v>0</v>
      </c>
      <c r="F361" s="21" t="b">
        <f>IF(ISNUMBER(SEARCH("ACADEMY", UPPER(NYC_SAT_Data[[#This Row],[School Name]]))), TRUE(), FALSE())</f>
        <v>0</v>
      </c>
      <c r="G361" s="21" t="s">
        <v>822</v>
      </c>
      <c r="H361" s="21" t="s">
        <v>1136</v>
      </c>
      <c r="I361" s="21" t="s">
        <v>1137</v>
      </c>
      <c r="J361" s="21" t="s">
        <v>822</v>
      </c>
      <c r="K361" s="21" t="s">
        <v>51</v>
      </c>
      <c r="L361" s="1">
        <v>11207</v>
      </c>
      <c r="M361" s="1">
        <v>40.674219999999998</v>
      </c>
      <c r="N361" s="1">
        <v>-73.896450000000002</v>
      </c>
      <c r="O361" s="21" t="s">
        <v>1138</v>
      </c>
      <c r="P361" s="22">
        <v>0.33333333333333331</v>
      </c>
      <c r="Q361" s="22">
        <v>0.62986111111111109</v>
      </c>
      <c r="R361" s="36">
        <f xml:space="preserve"> 24* (NYC_SAT_Data[[#This Row],[End Time]] - NYC_SAT_Data[[#This Row],[Start Time]])</f>
        <v>7.1166666666666671</v>
      </c>
      <c r="S36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7min</v>
      </c>
      <c r="T361" s="33">
        <v>506</v>
      </c>
      <c r="U361" s="31">
        <v>6.0000000000000001E-3</v>
      </c>
      <c r="V361" s="31">
        <v>0.69599999999999995</v>
      </c>
      <c r="W361" s="31">
        <v>0.28100000000000003</v>
      </c>
      <c r="X361" s="31">
        <v>0.01</v>
      </c>
      <c r="Y361" s="31">
        <f>1 - SUM(NYC_SAT_Data[[#This Row],[Percent White]:[Percent Asian]])</f>
        <v>7.0000000000000062E-3</v>
      </c>
      <c r="Z361" s="1">
        <v>326</v>
      </c>
      <c r="AA361" s="1">
        <v>333</v>
      </c>
      <c r="AB361" s="1">
        <v>350</v>
      </c>
      <c r="AC361" s="31">
        <v>0.38500000000000001</v>
      </c>
      <c r="AD361" s="23">
        <f>NYC_SAT_Data[[#This Row],[Average Score (SAT Math)]] + NYC_SAT_Data[[#This Row],[Average Score (SAT Reading)]]</f>
        <v>659</v>
      </c>
      <c r="AE361" s="24">
        <f>NYC_SAT_Data[[#This Row],[Average Score (SAT Math)]] + NYC_SAT_Data[[#This Row],[Average Score (SAT Reading)]] + NYC_SAT_Data[[#This Row],[Average Score (SAT Writing)]]</f>
        <v>1009</v>
      </c>
      <c r="AF361" s="25">
        <f>_xlfn.PERCENTRANK.INC(Z:Z, NYC_SAT_Data[[#This Row],[Average Score (SAT Math)]])</f>
        <v>5.0000000000000001E-3</v>
      </c>
      <c r="AG361" s="26">
        <f>_xlfn.PERCENTRANK.INC(AA:AA, NYC_SAT_Data[[#This Row],[Average Score (SAT Reading)]])</f>
        <v>2.1000000000000001E-2</v>
      </c>
      <c r="AH361" s="26">
        <f>_xlfn.PERCENTRANK.INC(AD:AD, NYC_SAT_Data[[#This Row],[SAT 1600]])</f>
        <v>8.0000000000000002E-3</v>
      </c>
      <c r="AI361" s="27">
        <f>_xlfn.XLOOKUP(10 * ROUND(NYC_SAT_Data[[#This Row],[Average Score (SAT Math)]] / 10, 0), 'SAT Section Percentiles'!$A:$A, 'SAT Section Percentiles'!$D:$D, 0)</f>
        <v>0.03</v>
      </c>
      <c r="AJ361" s="28">
        <f>_xlfn.XLOOKUP(10 * ROUND(NYC_SAT_Data[[#This Row],[Average Score (SAT Reading)]] / 10, 0), 'SAT Section Percentiles'!$A:$A, 'SAT Section Percentiles'!$B:$B, 0)</f>
        <v>0.02</v>
      </c>
      <c r="AK361" s="29">
        <f>_xlfn.XLOOKUP(10 * ROUND((NYC_SAT_Data[[#This Row],[Average Score (SAT Math)]] + NYC_SAT_Data[[#This Row],[Average Score (SAT Reading)]]) / 10, 0), 'Total SAT Percentiles'!$A:$A, 'Total SAT Percentiles'!$B:$B, 0)</f>
        <v>0.01</v>
      </c>
      <c r="AL361" s="1" t="b">
        <f>IF(RANK(NYC_SAT_Data[[#This Row],[SAT 1600]], AD:AD, 0) &lt;= 50, TRUE, FALSE)</f>
        <v>0</v>
      </c>
      <c r="AM361" s="7" t="b">
        <f>IF(NYC_SAT_Data[[#This Row],[National Sample LOOKUP Total]] &gt; 0.5, TRUE, FALSE)</f>
        <v>0</v>
      </c>
      <c r="AN3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2" spans="1:40" x14ac:dyDescent="0.25">
      <c r="A362" s="21" t="s">
        <v>299</v>
      </c>
      <c r="B362" s="21" t="s">
        <v>300</v>
      </c>
      <c r="C362" s="21" t="b">
        <f>IF(ISNUMBER(SEARCH("SCIENCE", UPPER(NYC_SAT_Data[[#This Row],[School Name]]))), TRUE(), FALSE())</f>
        <v>0</v>
      </c>
      <c r="D362" s="21" t="b">
        <f>IF(ISNUMBER(SEARCH("MATH", UPPER(NYC_SAT_Data[[#This Row],[School Name]]))), TRUE(), FALSE())</f>
        <v>0</v>
      </c>
      <c r="E362" s="21" t="b">
        <f>IF(ISNUMBER(SEARCH("ART", UPPER(NYC_SAT_Data[[#This Row],[School Name]]))), TRUE(), FALSE())</f>
        <v>1</v>
      </c>
      <c r="F362" s="21" t="b">
        <f>IF(ISNUMBER(SEARCH("ACADEMY", UPPER(NYC_SAT_Data[[#This Row],[School Name]]))), TRUE(), FALSE())</f>
        <v>0</v>
      </c>
      <c r="G362" s="21" t="s">
        <v>48</v>
      </c>
      <c r="H362" s="21" t="s">
        <v>301</v>
      </c>
      <c r="I362" s="21" t="s">
        <v>302</v>
      </c>
      <c r="J362" s="21" t="s">
        <v>48</v>
      </c>
      <c r="K362" s="21" t="s">
        <v>51</v>
      </c>
      <c r="L362" s="1">
        <v>10026</v>
      </c>
      <c r="M362" s="1">
        <v>40.802169999999997</v>
      </c>
      <c r="N362" s="1">
        <v>-73.954009999999997</v>
      </c>
      <c r="O362" s="21" t="s">
        <v>303</v>
      </c>
      <c r="P362" s="22">
        <v>0.33333333333333331</v>
      </c>
      <c r="Q362" s="22">
        <v>0.65625</v>
      </c>
      <c r="R362" s="36">
        <f xml:space="preserve"> 24* (NYC_SAT_Data[[#This Row],[End Time]] - NYC_SAT_Data[[#This Row],[Start Time]])</f>
        <v>7.75</v>
      </c>
      <c r="S36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62" s="33">
        <v>445</v>
      </c>
      <c r="U362" s="31">
        <v>0.01</v>
      </c>
      <c r="V362" s="31">
        <v>0.52</v>
      </c>
      <c r="W362" s="31">
        <v>0.442</v>
      </c>
      <c r="X362" s="31">
        <v>1.7999999999999999E-2</v>
      </c>
      <c r="Y362" s="31">
        <f>1 - SUM(NYC_SAT_Data[[#This Row],[Percent White]:[Percent Asian]])</f>
        <v>1.0000000000000009E-2</v>
      </c>
      <c r="Z362" s="1">
        <v>381</v>
      </c>
      <c r="AA362" s="1">
        <v>401</v>
      </c>
      <c r="AB362" s="1">
        <v>392</v>
      </c>
      <c r="AC362" s="31">
        <v>0.52600000000000002</v>
      </c>
      <c r="AD362" s="23">
        <f>NYC_SAT_Data[[#This Row],[Average Score (SAT Math)]] + NYC_SAT_Data[[#This Row],[Average Score (SAT Reading)]]</f>
        <v>782</v>
      </c>
      <c r="AE362" s="24">
        <f>NYC_SAT_Data[[#This Row],[Average Score (SAT Math)]] + NYC_SAT_Data[[#This Row],[Average Score (SAT Reading)]] + NYC_SAT_Data[[#This Row],[Average Score (SAT Writing)]]</f>
        <v>1174</v>
      </c>
      <c r="AF362" s="25">
        <f>_xlfn.PERCENTRANK.INC(Z:Z, NYC_SAT_Data[[#This Row],[Average Score (SAT Math)]])</f>
        <v>0.2</v>
      </c>
      <c r="AG362" s="26">
        <f>_xlfn.PERCENTRANK.INC(AA:AA, NYC_SAT_Data[[#This Row],[Average Score (SAT Reading)]])</f>
        <v>0.379</v>
      </c>
      <c r="AH362" s="26">
        <f>_xlfn.PERCENTRANK.INC(AD:AD, NYC_SAT_Data[[#This Row],[SAT 1600]])</f>
        <v>0.30199999999999999</v>
      </c>
      <c r="AI362" s="27">
        <f>_xlfn.XLOOKUP(10 * ROUND(NYC_SAT_Data[[#This Row],[Average Score (SAT Math)]] / 10, 0), 'SAT Section Percentiles'!$A:$A, 'SAT Section Percentiles'!$D:$D, 0)</f>
        <v>0.1</v>
      </c>
      <c r="AJ362" s="28">
        <f>_xlfn.XLOOKUP(10 * ROUND(NYC_SAT_Data[[#This Row],[Average Score (SAT Reading)]] / 10, 0), 'SAT Section Percentiles'!$A:$A, 'SAT Section Percentiles'!$B:$B, 0)</f>
        <v>0.16</v>
      </c>
      <c r="AK362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62" s="1" t="b">
        <f>IF(RANK(NYC_SAT_Data[[#This Row],[SAT 1600]], AD:AD, 0) &lt;= 50, TRUE, FALSE)</f>
        <v>0</v>
      </c>
      <c r="AM362" s="7" t="b">
        <f>IF(NYC_SAT_Data[[#This Row],[National Sample LOOKUP Total]] &gt; 0.5, TRUE, FALSE)</f>
        <v>0</v>
      </c>
      <c r="AN3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3" spans="1:40" x14ac:dyDescent="0.25">
      <c r="A363" s="21" t="s">
        <v>402</v>
      </c>
      <c r="B363" s="21" t="s">
        <v>403</v>
      </c>
      <c r="C363" s="21" t="b">
        <f>IF(ISNUMBER(SEARCH("SCIENCE", UPPER(NYC_SAT_Data[[#This Row],[School Name]]))), TRUE(), FALSE())</f>
        <v>0</v>
      </c>
      <c r="D363" s="21" t="b">
        <f>IF(ISNUMBER(SEARCH("MATH", UPPER(NYC_SAT_Data[[#This Row],[School Name]]))), TRUE(), FALSE())</f>
        <v>0</v>
      </c>
      <c r="E363" s="21" t="b">
        <f>IF(ISNUMBER(SEARCH("ART", UPPER(NYC_SAT_Data[[#This Row],[School Name]]))), TRUE(), FALSE())</f>
        <v>0</v>
      </c>
      <c r="F363" s="21" t="b">
        <f>IF(ISNUMBER(SEARCH("ACADEMY", UPPER(NYC_SAT_Data[[#This Row],[School Name]]))), TRUE(), FALSE())</f>
        <v>0</v>
      </c>
      <c r="G363" s="21" t="s">
        <v>48</v>
      </c>
      <c r="H363" s="21" t="s">
        <v>404</v>
      </c>
      <c r="I363" s="21" t="s">
        <v>405</v>
      </c>
      <c r="J363" s="21" t="s">
        <v>48</v>
      </c>
      <c r="K363" s="21" t="s">
        <v>51</v>
      </c>
      <c r="L363" s="1">
        <v>10033</v>
      </c>
      <c r="M363" s="1">
        <v>40.848880000000001</v>
      </c>
      <c r="N363" s="1">
        <v>-73.930809999999994</v>
      </c>
      <c r="O363" s="21" t="s">
        <v>406</v>
      </c>
      <c r="P363" s="22">
        <v>0.33333333333333331</v>
      </c>
      <c r="Q363" s="22">
        <v>0.625</v>
      </c>
      <c r="R363" s="36">
        <f xml:space="preserve"> 24* (NYC_SAT_Data[[#This Row],[End Time]] - NYC_SAT_Data[[#This Row],[Start Time]])</f>
        <v>7</v>
      </c>
      <c r="S36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3" s="33">
        <v>705</v>
      </c>
      <c r="U363" s="31">
        <v>5.0000000000000001E-3</v>
      </c>
      <c r="V363" s="31">
        <v>3.7999999999999999E-2</v>
      </c>
      <c r="W363" s="31">
        <v>0.94799999999999995</v>
      </c>
      <c r="X363" s="31">
        <v>3.0000000000000001E-3</v>
      </c>
      <c r="Y363" s="31">
        <f>1 - SUM(NYC_SAT_Data[[#This Row],[Percent White]:[Percent Asian]])</f>
        <v>6.0000000000000053E-3</v>
      </c>
      <c r="Z363" s="1">
        <v>443</v>
      </c>
      <c r="AA363" s="1">
        <v>423</v>
      </c>
      <c r="AB363" s="1">
        <v>434</v>
      </c>
      <c r="AC363" s="31">
        <v>0.87</v>
      </c>
      <c r="AD363" s="23">
        <f>NYC_SAT_Data[[#This Row],[Average Score (SAT Math)]] + NYC_SAT_Data[[#This Row],[Average Score (SAT Reading)]]</f>
        <v>866</v>
      </c>
      <c r="AE363" s="24">
        <f>NYC_SAT_Data[[#This Row],[Average Score (SAT Math)]] + NYC_SAT_Data[[#This Row],[Average Score (SAT Reading)]] + NYC_SAT_Data[[#This Row],[Average Score (SAT Writing)]]</f>
        <v>1300</v>
      </c>
      <c r="AF363" s="25">
        <f>_xlfn.PERCENTRANK.INC(Z:Z, NYC_SAT_Data[[#This Row],[Average Score (SAT Math)]])</f>
        <v>0.67900000000000005</v>
      </c>
      <c r="AG363" s="26">
        <f>_xlfn.PERCENTRANK.INC(AA:AA, NYC_SAT_Data[[#This Row],[Average Score (SAT Reading)]])</f>
        <v>0.60899999999999999</v>
      </c>
      <c r="AH363" s="26">
        <f>_xlfn.PERCENTRANK.INC(AD:AD, NYC_SAT_Data[[#This Row],[SAT 1600]])</f>
        <v>0.66800000000000004</v>
      </c>
      <c r="AI363" s="27">
        <f>_xlfn.XLOOKUP(10 * ROUND(NYC_SAT_Data[[#This Row],[Average Score (SAT Math)]] / 10, 0), 'SAT Section Percentiles'!$A:$A, 'SAT Section Percentiles'!$D:$D, 0)</f>
        <v>0.25</v>
      </c>
      <c r="AJ363" s="28">
        <f>_xlfn.XLOOKUP(10 * ROUND(NYC_SAT_Data[[#This Row],[Average Score (SAT Reading)]] / 10, 0), 'SAT Section Percentiles'!$A:$A, 'SAT Section Percentiles'!$B:$B, 0)</f>
        <v>0.22</v>
      </c>
      <c r="AK363" s="29">
        <f>_xlfn.XLOOKUP(10 * ROUND((NYC_SAT_Data[[#This Row],[Average Score (SAT Math)]] + NYC_SAT_Data[[#This Row],[Average Score (SAT Reading)]]) / 10, 0), 'Total SAT Percentiles'!$A:$A, 'Total SAT Percentiles'!$B:$B, 0)</f>
        <v>0.24</v>
      </c>
      <c r="AL363" s="1" t="b">
        <f>IF(RANK(NYC_SAT_Data[[#This Row],[SAT 1600]], AD:AD, 0) &lt;= 50, TRUE, FALSE)</f>
        <v>0</v>
      </c>
      <c r="AM363" s="7" t="b">
        <f>IF(NYC_SAT_Data[[#This Row],[National Sample LOOKUP Total]] &gt; 0.5, TRUE, FALSE)</f>
        <v>0</v>
      </c>
      <c r="AN3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4" spans="1:40" x14ac:dyDescent="0.25">
      <c r="A364" s="21" t="s">
        <v>627</v>
      </c>
      <c r="B364" s="21" t="s">
        <v>628</v>
      </c>
      <c r="C364" s="21" t="b">
        <f>IF(ISNUMBER(SEARCH("SCIENCE", UPPER(NYC_SAT_Data[[#This Row],[School Name]]))), TRUE(), FALSE())</f>
        <v>0</v>
      </c>
      <c r="D364" s="21" t="b">
        <f>IF(ISNUMBER(SEARCH("MATH", UPPER(NYC_SAT_Data[[#This Row],[School Name]]))), TRUE(), FALSE())</f>
        <v>0</v>
      </c>
      <c r="E364" s="21" t="b">
        <f>IF(ISNUMBER(SEARCH("ART", UPPER(NYC_SAT_Data[[#This Row],[School Name]]))), TRUE(), FALSE())</f>
        <v>0</v>
      </c>
      <c r="F364" s="21" t="b">
        <f>IF(ISNUMBER(SEARCH("ACADEMY", UPPER(NYC_SAT_Data[[#This Row],[School Name]]))), TRUE(), FALSE())</f>
        <v>1</v>
      </c>
      <c r="G364" s="21" t="s">
        <v>431</v>
      </c>
      <c r="H364" s="21" t="s">
        <v>629</v>
      </c>
      <c r="I364" s="21" t="s">
        <v>630</v>
      </c>
      <c r="J364" s="21" t="s">
        <v>431</v>
      </c>
      <c r="K364" s="21" t="s">
        <v>51</v>
      </c>
      <c r="L364" s="1">
        <v>10458</v>
      </c>
      <c r="M364" s="1">
        <v>40.860010000000003</v>
      </c>
      <c r="N364" s="1">
        <v>-73.888229999999993</v>
      </c>
      <c r="O364" s="21" t="s">
        <v>631</v>
      </c>
      <c r="P364" s="22">
        <v>0.35416666666666669</v>
      </c>
      <c r="Q364" s="22">
        <v>0.63541666666666663</v>
      </c>
      <c r="R364" s="36">
        <f xml:space="preserve"> 24* (NYC_SAT_Data[[#This Row],[End Time]] - NYC_SAT_Data[[#This Row],[Start Time]])</f>
        <v>6.7499999999999982</v>
      </c>
      <c r="S36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64" s="33">
        <v>599</v>
      </c>
      <c r="U364" s="31">
        <v>0.03</v>
      </c>
      <c r="V364" s="31">
        <v>0.21099999999999999</v>
      </c>
      <c r="W364" s="31">
        <v>0.72</v>
      </c>
      <c r="X364" s="31">
        <v>2.7E-2</v>
      </c>
      <c r="Y364" s="31">
        <f>1 - SUM(NYC_SAT_Data[[#This Row],[Percent White]:[Percent Asian]])</f>
        <v>1.2000000000000011E-2</v>
      </c>
      <c r="Z364" s="1">
        <v>404</v>
      </c>
      <c r="AA364" s="1">
        <v>383</v>
      </c>
      <c r="AB364" s="1">
        <v>378</v>
      </c>
      <c r="AC364" s="31">
        <v>0.57299999999999995</v>
      </c>
      <c r="AD364" s="23">
        <f>NYC_SAT_Data[[#This Row],[Average Score (SAT Math)]] + NYC_SAT_Data[[#This Row],[Average Score (SAT Reading)]]</f>
        <v>787</v>
      </c>
      <c r="AE364" s="24">
        <f>NYC_SAT_Data[[#This Row],[Average Score (SAT Math)]] + NYC_SAT_Data[[#This Row],[Average Score (SAT Reading)]] + NYC_SAT_Data[[#This Row],[Average Score (SAT Writing)]]</f>
        <v>1165</v>
      </c>
      <c r="AF364" s="25">
        <f>_xlfn.PERCENTRANK.INC(Z:Z, NYC_SAT_Data[[#This Row],[Average Score (SAT Math)]])</f>
        <v>0.435</v>
      </c>
      <c r="AG364" s="26">
        <f>_xlfn.PERCENTRANK.INC(AA:AA, NYC_SAT_Data[[#This Row],[Average Score (SAT Reading)]])</f>
        <v>0.20799999999999999</v>
      </c>
      <c r="AH364" s="26">
        <f>_xlfn.PERCENTRANK.INC(AD:AD, NYC_SAT_Data[[#This Row],[SAT 1600]])</f>
        <v>0.32300000000000001</v>
      </c>
      <c r="AI364" s="27">
        <f>_xlfn.XLOOKUP(10 * ROUND(NYC_SAT_Data[[#This Row],[Average Score (SAT Math)]] / 10, 0), 'SAT Section Percentiles'!$A:$A, 'SAT Section Percentiles'!$D:$D, 0)</f>
        <v>0.15</v>
      </c>
      <c r="AJ364" s="28">
        <f>_xlfn.XLOOKUP(10 * ROUND(NYC_SAT_Data[[#This Row],[Average Score (SAT Reading)]] / 10, 0), 'SAT Section Percentiles'!$A:$A, 'SAT Section Percentiles'!$B:$B, 0)</f>
        <v>0.11</v>
      </c>
      <c r="AK364" s="29">
        <f>_xlfn.XLOOKUP(10 * ROUND((NYC_SAT_Data[[#This Row],[Average Score (SAT Math)]] + NYC_SAT_Data[[#This Row],[Average Score (SAT Reading)]]) / 10, 0), 'Total SAT Percentiles'!$A:$A, 'Total SAT Percentiles'!$B:$B, 0)</f>
        <v>0.13</v>
      </c>
      <c r="AL364" s="1" t="b">
        <f>IF(RANK(NYC_SAT_Data[[#This Row],[SAT 1600]], AD:AD, 0) &lt;= 50, TRUE, FALSE)</f>
        <v>0</v>
      </c>
      <c r="AM364" s="7" t="b">
        <f>IF(NYC_SAT_Data[[#This Row],[National Sample LOOKUP Total]] &gt; 0.5, TRUE, FALSE)</f>
        <v>0</v>
      </c>
      <c r="AN3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5" spans="1:40" x14ac:dyDescent="0.25">
      <c r="A365" s="21" t="s">
        <v>1551</v>
      </c>
      <c r="B365" s="21" t="s">
        <v>1552</v>
      </c>
      <c r="C365" s="21" t="b">
        <f>IF(ISNUMBER(SEARCH("SCIENCE", UPPER(NYC_SAT_Data[[#This Row],[School Name]]))), TRUE(), FALSE())</f>
        <v>0</v>
      </c>
      <c r="D365" s="21" t="b">
        <f>IF(ISNUMBER(SEARCH("MATH", UPPER(NYC_SAT_Data[[#This Row],[School Name]]))), TRUE(), FALSE())</f>
        <v>0</v>
      </c>
      <c r="E365" s="21" t="b">
        <f>IF(ISNUMBER(SEARCH("ART", UPPER(NYC_SAT_Data[[#This Row],[School Name]]))), TRUE(), FALSE())</f>
        <v>0</v>
      </c>
      <c r="F365" s="21" t="b">
        <f>IF(ISNUMBER(SEARCH("ACADEMY", UPPER(NYC_SAT_Data[[#This Row],[School Name]]))), TRUE(), FALSE())</f>
        <v>0</v>
      </c>
      <c r="G365" s="21" t="s">
        <v>1249</v>
      </c>
      <c r="H365" s="21" t="s">
        <v>1553</v>
      </c>
      <c r="I365" s="21" t="s">
        <v>1554</v>
      </c>
      <c r="J365" s="21" t="s">
        <v>1540</v>
      </c>
      <c r="K365" s="21" t="s">
        <v>51</v>
      </c>
      <c r="L365" s="1">
        <v>11103</v>
      </c>
      <c r="M365" s="1">
        <v>40.758119999999998</v>
      </c>
      <c r="N365" s="1">
        <v>-73.910330000000002</v>
      </c>
      <c r="O365" s="21" t="s">
        <v>1555</v>
      </c>
      <c r="P365" s="22">
        <v>0.36458333333333331</v>
      </c>
      <c r="Q365" s="22">
        <v>0.64583333333333337</v>
      </c>
      <c r="R365" s="36">
        <f xml:space="preserve"> 24* (NYC_SAT_Data[[#This Row],[End Time]] - NYC_SAT_Data[[#This Row],[Start Time]])</f>
        <v>6.7500000000000018</v>
      </c>
      <c r="S36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65" s="33">
        <v>2496</v>
      </c>
      <c r="U365" s="31">
        <v>0.161</v>
      </c>
      <c r="V365" s="31">
        <v>5.6000000000000001E-2</v>
      </c>
      <c r="W365" s="31">
        <v>0.48699999999999999</v>
      </c>
      <c r="X365" s="31">
        <v>0.28399999999999997</v>
      </c>
      <c r="Y365" s="31">
        <f>1 - SUM(NYC_SAT_Data[[#This Row],[Percent White]:[Percent Asian]])</f>
        <v>1.2000000000000011E-2</v>
      </c>
      <c r="Z365" s="1">
        <v>466</v>
      </c>
      <c r="AA365" s="1">
        <v>424</v>
      </c>
      <c r="AB365" s="1">
        <v>426</v>
      </c>
      <c r="AC365" s="31">
        <v>0.56899999999999995</v>
      </c>
      <c r="AD365" s="23">
        <f>NYC_SAT_Data[[#This Row],[Average Score (SAT Math)]] + NYC_SAT_Data[[#This Row],[Average Score (SAT Reading)]]</f>
        <v>890</v>
      </c>
      <c r="AE365" s="24">
        <f>NYC_SAT_Data[[#This Row],[Average Score (SAT Math)]] + NYC_SAT_Data[[#This Row],[Average Score (SAT Reading)]] + NYC_SAT_Data[[#This Row],[Average Score (SAT Writing)]]</f>
        <v>1316</v>
      </c>
      <c r="AF365" s="25">
        <f>_xlfn.PERCENTRANK.INC(Z:Z, NYC_SAT_Data[[#This Row],[Average Score (SAT Math)]])</f>
        <v>0.77</v>
      </c>
      <c r="AG365" s="26">
        <f>_xlfn.PERCENTRANK.INC(AA:AA, NYC_SAT_Data[[#This Row],[Average Score (SAT Reading)]])</f>
        <v>0.61699999999999999</v>
      </c>
      <c r="AH365" s="26">
        <f>_xlfn.PERCENTRANK.INC(AD:AD, NYC_SAT_Data[[#This Row],[SAT 1600]])</f>
        <v>0.73499999999999999</v>
      </c>
      <c r="AI365" s="27">
        <f>_xlfn.XLOOKUP(10 * ROUND(NYC_SAT_Data[[#This Row],[Average Score (SAT Math)]] / 10, 0), 'SAT Section Percentiles'!$A:$A, 'SAT Section Percentiles'!$D:$D, 0)</f>
        <v>0.36</v>
      </c>
      <c r="AJ365" s="28">
        <f>_xlfn.XLOOKUP(10 * ROUND(NYC_SAT_Data[[#This Row],[Average Score (SAT Reading)]] / 10, 0), 'SAT Section Percentiles'!$A:$A, 'SAT Section Percentiles'!$B:$B, 0)</f>
        <v>0.22</v>
      </c>
      <c r="AK365" s="29">
        <f>_xlfn.XLOOKUP(10 * ROUND((NYC_SAT_Data[[#This Row],[Average Score (SAT Math)]] + NYC_SAT_Data[[#This Row],[Average Score (SAT Reading)]]) / 10, 0), 'Total SAT Percentiles'!$A:$A, 'Total SAT Percentiles'!$B:$B, 0)</f>
        <v>0.27</v>
      </c>
      <c r="AL365" s="1" t="b">
        <f>IF(RANK(NYC_SAT_Data[[#This Row],[SAT 1600]], AD:AD, 0) &lt;= 50, TRUE, FALSE)</f>
        <v>0</v>
      </c>
      <c r="AM365" s="7" t="b">
        <f>IF(NYC_SAT_Data[[#This Row],[National Sample LOOKUP Total]] &gt; 0.5, TRUE, FALSE)</f>
        <v>0</v>
      </c>
      <c r="AN3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6" spans="1:40" x14ac:dyDescent="0.25">
      <c r="A366" s="21" t="s">
        <v>1206</v>
      </c>
      <c r="B366" s="21" t="s">
        <v>1207</v>
      </c>
      <c r="C366" s="21" t="b">
        <f>IF(ISNUMBER(SEARCH("SCIENCE", UPPER(NYC_SAT_Data[[#This Row],[School Name]]))), TRUE(), FALSE())</f>
        <v>0</v>
      </c>
      <c r="D366" s="21" t="b">
        <f>IF(ISNUMBER(SEARCH("MATH", UPPER(NYC_SAT_Data[[#This Row],[School Name]]))), TRUE(), FALSE())</f>
        <v>0</v>
      </c>
      <c r="E366" s="21" t="b">
        <f>IF(ISNUMBER(SEARCH("ART", UPPER(NYC_SAT_Data[[#This Row],[School Name]]))), TRUE(), FALSE())</f>
        <v>0</v>
      </c>
      <c r="F366" s="21" t="b">
        <f>IF(ISNUMBER(SEARCH("ACADEMY", UPPER(NYC_SAT_Data[[#This Row],[School Name]]))), TRUE(), FALSE())</f>
        <v>0</v>
      </c>
      <c r="G366" s="21" t="s">
        <v>822</v>
      </c>
      <c r="H366" s="21" t="s">
        <v>1208</v>
      </c>
      <c r="I366" s="21" t="s">
        <v>1209</v>
      </c>
      <c r="J366" s="21" t="s">
        <v>822</v>
      </c>
      <c r="K366" s="21" t="s">
        <v>51</v>
      </c>
      <c r="L366" s="1">
        <v>11235</v>
      </c>
      <c r="M366" s="1">
        <v>40.582549999999998</v>
      </c>
      <c r="N366" s="1">
        <v>-73.963719999999995</v>
      </c>
      <c r="O366" s="21" t="s">
        <v>1210</v>
      </c>
      <c r="P366" s="22">
        <v>0.33333333333333331</v>
      </c>
      <c r="Q366" s="22">
        <v>0.64583333333333337</v>
      </c>
      <c r="R366" s="36">
        <f xml:space="preserve"> 24* (NYC_SAT_Data[[#This Row],[End Time]] - NYC_SAT_Data[[#This Row],[Start Time]])</f>
        <v>7.5000000000000018</v>
      </c>
      <c r="S36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66" s="33">
        <v>613</v>
      </c>
      <c r="U366" s="31">
        <v>6.4000000000000001E-2</v>
      </c>
      <c r="V366" s="31">
        <v>0.68700000000000006</v>
      </c>
      <c r="W366" s="31">
        <v>0.18099999999999999</v>
      </c>
      <c r="X366" s="31">
        <v>5.3999999999999999E-2</v>
      </c>
      <c r="Y366" s="31">
        <f>1 - SUM(NYC_SAT_Data[[#This Row],[Percent White]:[Percent Asian]])</f>
        <v>1.399999999999979E-2</v>
      </c>
      <c r="Z366" s="1">
        <v>416</v>
      </c>
      <c r="AA366" s="1">
        <v>423</v>
      </c>
      <c r="AB366" s="1">
        <v>387</v>
      </c>
      <c r="AC366" s="31">
        <v>0.314</v>
      </c>
      <c r="AD366" s="23">
        <f>NYC_SAT_Data[[#This Row],[Average Score (SAT Math)]] + NYC_SAT_Data[[#This Row],[Average Score (SAT Reading)]]</f>
        <v>839</v>
      </c>
      <c r="AE366" s="24">
        <f>NYC_SAT_Data[[#This Row],[Average Score (SAT Math)]] + NYC_SAT_Data[[#This Row],[Average Score (SAT Reading)]] + NYC_SAT_Data[[#This Row],[Average Score (SAT Writing)]]</f>
        <v>1226</v>
      </c>
      <c r="AF366" s="25">
        <f>_xlfn.PERCENTRANK.INC(Z:Z, NYC_SAT_Data[[#This Row],[Average Score (SAT Math)]])</f>
        <v>0.51</v>
      </c>
      <c r="AG366" s="26">
        <f>_xlfn.PERCENTRANK.INC(AA:AA, NYC_SAT_Data[[#This Row],[Average Score (SAT Reading)]])</f>
        <v>0.60899999999999999</v>
      </c>
      <c r="AH366" s="26">
        <f>_xlfn.PERCENTRANK.INC(AD:AD, NYC_SAT_Data[[#This Row],[SAT 1600]])</f>
        <v>0.55600000000000005</v>
      </c>
      <c r="AI366" s="27">
        <f>_xlfn.XLOOKUP(10 * ROUND(NYC_SAT_Data[[#This Row],[Average Score (SAT Math)]] / 10, 0), 'SAT Section Percentiles'!$A:$A, 'SAT Section Percentiles'!$D:$D, 0)</f>
        <v>0.2</v>
      </c>
      <c r="AJ366" s="28">
        <f>_xlfn.XLOOKUP(10 * ROUND(NYC_SAT_Data[[#This Row],[Average Score (SAT Reading)]] / 10, 0), 'SAT Section Percentiles'!$A:$A, 'SAT Section Percentiles'!$B:$B, 0)</f>
        <v>0.22</v>
      </c>
      <c r="AK366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66" s="1" t="b">
        <f>IF(RANK(NYC_SAT_Data[[#This Row],[SAT 1600]], AD:AD, 0) &lt;= 50, TRUE, FALSE)</f>
        <v>0</v>
      </c>
      <c r="AM366" s="7" t="b">
        <f>IF(NYC_SAT_Data[[#This Row],[National Sample LOOKUP Total]] &gt; 0.5, TRUE, FALSE)</f>
        <v>0</v>
      </c>
      <c r="AN3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7" spans="1:40" x14ac:dyDescent="0.25">
      <c r="A367" s="21" t="s">
        <v>906</v>
      </c>
      <c r="B367" s="21" t="s">
        <v>907</v>
      </c>
      <c r="C367" s="21" t="b">
        <f>IF(ISNUMBER(SEARCH("SCIENCE", UPPER(NYC_SAT_Data[[#This Row],[School Name]]))), TRUE(), FALSE())</f>
        <v>0</v>
      </c>
      <c r="D367" s="21" t="b">
        <f>IF(ISNUMBER(SEARCH("MATH", UPPER(NYC_SAT_Data[[#This Row],[School Name]]))), TRUE(), FALSE())</f>
        <v>0</v>
      </c>
      <c r="E367" s="21" t="b">
        <f>IF(ISNUMBER(SEARCH("ART", UPPER(NYC_SAT_Data[[#This Row],[School Name]]))), TRUE(), FALSE())</f>
        <v>0</v>
      </c>
      <c r="F367" s="21" t="b">
        <f>IF(ISNUMBER(SEARCH("ACADEMY", UPPER(NYC_SAT_Data[[#This Row],[School Name]]))), TRUE(), FALSE())</f>
        <v>0</v>
      </c>
      <c r="G367" s="21" t="s">
        <v>822</v>
      </c>
      <c r="H367" s="21" t="s">
        <v>903</v>
      </c>
      <c r="I367" s="21" t="s">
        <v>904</v>
      </c>
      <c r="J367" s="21" t="s">
        <v>822</v>
      </c>
      <c r="K367" s="21" t="s">
        <v>51</v>
      </c>
      <c r="L367" s="1">
        <v>11211</v>
      </c>
      <c r="M367" s="1">
        <v>40.715040000000002</v>
      </c>
      <c r="N367" s="1">
        <v>-73.954650000000001</v>
      </c>
      <c r="O367" s="21" t="s">
        <v>908</v>
      </c>
      <c r="P367" s="22">
        <v>0.34375</v>
      </c>
      <c r="Q367" s="22">
        <v>0.63541666666666663</v>
      </c>
      <c r="R367" s="36">
        <f xml:space="preserve"> 24* (NYC_SAT_Data[[#This Row],[End Time]] - NYC_SAT_Data[[#This Row],[Start Time]])</f>
        <v>6.9999999999999991</v>
      </c>
      <c r="S367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7" s="33">
        <v>595</v>
      </c>
      <c r="U367" s="31">
        <v>4.2000000000000003E-2</v>
      </c>
      <c r="V367" s="31">
        <v>0.316</v>
      </c>
      <c r="W367" s="31">
        <v>0.6</v>
      </c>
      <c r="X367" s="31">
        <v>2.4E-2</v>
      </c>
      <c r="Y367" s="31">
        <f>1 - SUM(NYC_SAT_Data[[#This Row],[Percent White]:[Percent Asian]])</f>
        <v>1.8000000000000016E-2</v>
      </c>
      <c r="Z367" s="1">
        <v>415</v>
      </c>
      <c r="AA367" s="1">
        <v>424</v>
      </c>
      <c r="AB367" s="1">
        <v>407</v>
      </c>
      <c r="AC367" s="31">
        <v>0.60099999999999998</v>
      </c>
      <c r="AD367" s="23">
        <f>NYC_SAT_Data[[#This Row],[Average Score (SAT Math)]] + NYC_SAT_Data[[#This Row],[Average Score (SAT Reading)]]</f>
        <v>839</v>
      </c>
      <c r="AE367" s="24">
        <f>NYC_SAT_Data[[#This Row],[Average Score (SAT Math)]] + NYC_SAT_Data[[#This Row],[Average Score (SAT Reading)]] + NYC_SAT_Data[[#This Row],[Average Score (SAT Writing)]]</f>
        <v>1246</v>
      </c>
      <c r="AF367" s="25">
        <f>_xlfn.PERCENTRANK.INC(Z:Z, NYC_SAT_Data[[#This Row],[Average Score (SAT Math)]])</f>
        <v>0.5</v>
      </c>
      <c r="AG367" s="26">
        <f>_xlfn.PERCENTRANK.INC(AA:AA, NYC_SAT_Data[[#This Row],[Average Score (SAT Reading)]])</f>
        <v>0.61699999999999999</v>
      </c>
      <c r="AH367" s="26">
        <f>_xlfn.PERCENTRANK.INC(AD:AD, NYC_SAT_Data[[#This Row],[SAT 1600]])</f>
        <v>0.55600000000000005</v>
      </c>
      <c r="AI367" s="27">
        <f>_xlfn.XLOOKUP(10 * ROUND(NYC_SAT_Data[[#This Row],[Average Score (SAT Math)]] / 10, 0), 'SAT Section Percentiles'!$A:$A, 'SAT Section Percentiles'!$D:$D, 0)</f>
        <v>0.2</v>
      </c>
      <c r="AJ367" s="28">
        <f>_xlfn.XLOOKUP(10 * ROUND(NYC_SAT_Data[[#This Row],[Average Score (SAT Reading)]] / 10, 0), 'SAT Section Percentiles'!$A:$A, 'SAT Section Percentiles'!$B:$B, 0)</f>
        <v>0.22</v>
      </c>
      <c r="AK367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67" s="1" t="b">
        <f>IF(RANK(NYC_SAT_Data[[#This Row],[SAT 1600]], AD:AD, 0) &lt;= 50, TRUE, FALSE)</f>
        <v>0</v>
      </c>
      <c r="AM367" s="7" t="b">
        <f>IF(NYC_SAT_Data[[#This Row],[National Sample LOOKUP Total]] &gt; 0.5, TRUE, FALSE)</f>
        <v>0</v>
      </c>
      <c r="AN3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8" spans="1:40" x14ac:dyDescent="0.25">
      <c r="A368" s="21" t="s">
        <v>909</v>
      </c>
      <c r="B368" s="21" t="s">
        <v>910</v>
      </c>
      <c r="C368" s="21" t="b">
        <f>IF(ISNUMBER(SEARCH("SCIENCE", UPPER(NYC_SAT_Data[[#This Row],[School Name]]))), TRUE(), FALSE())</f>
        <v>0</v>
      </c>
      <c r="D368" s="21" t="b">
        <f>IF(ISNUMBER(SEARCH("MATH", UPPER(NYC_SAT_Data[[#This Row],[School Name]]))), TRUE(), FALSE())</f>
        <v>0</v>
      </c>
      <c r="E368" s="21" t="b">
        <f>IF(ISNUMBER(SEARCH("ART", UPPER(NYC_SAT_Data[[#This Row],[School Name]]))), TRUE(), FALSE())</f>
        <v>0</v>
      </c>
      <c r="F368" s="21" t="b">
        <f>IF(ISNUMBER(SEARCH("ACADEMY", UPPER(NYC_SAT_Data[[#This Row],[School Name]]))), TRUE(), FALSE())</f>
        <v>0</v>
      </c>
      <c r="G368" s="21" t="s">
        <v>822</v>
      </c>
      <c r="H368" s="21" t="s">
        <v>903</v>
      </c>
      <c r="I368" s="21" t="s">
        <v>904</v>
      </c>
      <c r="J368" s="21" t="s">
        <v>822</v>
      </c>
      <c r="K368" s="21" t="s">
        <v>51</v>
      </c>
      <c r="L368" s="1">
        <v>11211</v>
      </c>
      <c r="M368" s="1">
        <v>40.715040000000002</v>
      </c>
      <c r="N368" s="1">
        <v>-73.954650000000001</v>
      </c>
      <c r="O368" s="21" t="s">
        <v>911</v>
      </c>
      <c r="P368" s="22">
        <v>0.34375</v>
      </c>
      <c r="Q368" s="22">
        <v>0.63541666666666663</v>
      </c>
      <c r="R368" s="36">
        <f xml:space="preserve"> 24* (NYC_SAT_Data[[#This Row],[End Time]] - NYC_SAT_Data[[#This Row],[Start Time]])</f>
        <v>6.9999999999999991</v>
      </c>
      <c r="S368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8" s="33">
        <v>682</v>
      </c>
      <c r="U368" s="31">
        <v>0.1</v>
      </c>
      <c r="V368" s="31">
        <v>0.16400000000000001</v>
      </c>
      <c r="W368" s="31">
        <v>0.69599999999999995</v>
      </c>
      <c r="X368" s="31">
        <v>2.5999999999999999E-2</v>
      </c>
      <c r="Y368" s="31">
        <f>1 - SUM(NYC_SAT_Data[[#This Row],[Percent White]:[Percent Asian]])</f>
        <v>1.4000000000000012E-2</v>
      </c>
      <c r="Z368" s="1">
        <v>443</v>
      </c>
      <c r="AA368" s="1">
        <v>440</v>
      </c>
      <c r="AB368" s="1">
        <v>430</v>
      </c>
      <c r="AC368" s="31">
        <v>0.878</v>
      </c>
      <c r="AD368" s="23">
        <f>NYC_SAT_Data[[#This Row],[Average Score (SAT Math)]] + NYC_SAT_Data[[#This Row],[Average Score (SAT Reading)]]</f>
        <v>883</v>
      </c>
      <c r="AE368" s="24">
        <f>NYC_SAT_Data[[#This Row],[Average Score (SAT Math)]] + NYC_SAT_Data[[#This Row],[Average Score (SAT Reading)]] + NYC_SAT_Data[[#This Row],[Average Score (SAT Writing)]]</f>
        <v>1313</v>
      </c>
      <c r="AF368" s="25">
        <f>_xlfn.PERCENTRANK.INC(Z:Z, NYC_SAT_Data[[#This Row],[Average Score (SAT Math)]])</f>
        <v>0.67900000000000005</v>
      </c>
      <c r="AG368" s="26">
        <f>_xlfn.PERCENTRANK.INC(AA:AA, NYC_SAT_Data[[#This Row],[Average Score (SAT Reading)]])</f>
        <v>0.72699999999999998</v>
      </c>
      <c r="AH368" s="26">
        <f>_xlfn.PERCENTRANK.INC(AD:AD, NYC_SAT_Data[[#This Row],[SAT 1600]])</f>
        <v>0.71599999999999997</v>
      </c>
      <c r="AI368" s="27">
        <f>_xlfn.XLOOKUP(10 * ROUND(NYC_SAT_Data[[#This Row],[Average Score (SAT Math)]] / 10, 0), 'SAT Section Percentiles'!$A:$A, 'SAT Section Percentiles'!$D:$D, 0)</f>
        <v>0.25</v>
      </c>
      <c r="AJ368" s="28">
        <f>_xlfn.XLOOKUP(10 * ROUND(NYC_SAT_Data[[#This Row],[Average Score (SAT Reading)]] / 10, 0), 'SAT Section Percentiles'!$A:$A, 'SAT Section Percentiles'!$B:$B, 0)</f>
        <v>0.28000000000000003</v>
      </c>
      <c r="AK368" s="29">
        <f>_xlfn.XLOOKUP(10 * ROUND((NYC_SAT_Data[[#This Row],[Average Score (SAT Math)]] + NYC_SAT_Data[[#This Row],[Average Score (SAT Reading)]]) / 10, 0), 'Total SAT Percentiles'!$A:$A, 'Total SAT Percentiles'!$B:$B, 0)</f>
        <v>0.26</v>
      </c>
      <c r="AL368" s="1" t="b">
        <f>IF(RANK(NYC_SAT_Data[[#This Row],[SAT 1600]], AD:AD, 0) &lt;= 50, TRUE, FALSE)</f>
        <v>0</v>
      </c>
      <c r="AM368" s="7" t="b">
        <f>IF(NYC_SAT_Data[[#This Row],[National Sample LOOKUP Total]] &gt; 0.5, TRUE, FALSE)</f>
        <v>0</v>
      </c>
      <c r="AN3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9" spans="1:40" x14ac:dyDescent="0.25">
      <c r="A369" s="21" t="s">
        <v>812</v>
      </c>
      <c r="B369" s="21" t="s">
        <v>813</v>
      </c>
      <c r="C369" s="21" t="b">
        <f>IF(ISNUMBER(SEARCH("SCIENCE", UPPER(NYC_SAT_Data[[#This Row],[School Name]]))), TRUE(), FALSE())</f>
        <v>0</v>
      </c>
      <c r="D369" s="21" t="b">
        <f>IF(ISNUMBER(SEARCH("MATH", UPPER(NYC_SAT_Data[[#This Row],[School Name]]))), TRUE(), FALSE())</f>
        <v>0</v>
      </c>
      <c r="E369" s="21" t="b">
        <f>IF(ISNUMBER(SEARCH("ART", UPPER(NYC_SAT_Data[[#This Row],[School Name]]))), TRUE(), FALSE())</f>
        <v>0</v>
      </c>
      <c r="F369" s="21" t="b">
        <f>IF(ISNUMBER(SEARCH("ACADEMY", UPPER(NYC_SAT_Data[[#This Row],[School Name]]))), TRUE(), FALSE())</f>
        <v>1</v>
      </c>
      <c r="G369" s="21" t="s">
        <v>431</v>
      </c>
      <c r="H369" s="21" t="s">
        <v>814</v>
      </c>
      <c r="I369" s="21" t="s">
        <v>815</v>
      </c>
      <c r="J369" s="21" t="s">
        <v>431</v>
      </c>
      <c r="K369" s="21" t="s">
        <v>51</v>
      </c>
      <c r="L369" s="1">
        <v>10460</v>
      </c>
      <c r="M369" s="1">
        <v>40.841810000000002</v>
      </c>
      <c r="N369" s="1">
        <v>-73.875420000000005</v>
      </c>
      <c r="O369" s="21" t="s">
        <v>816</v>
      </c>
      <c r="P369" s="22">
        <v>0.33333333333333331</v>
      </c>
      <c r="Q369" s="22">
        <v>0.625</v>
      </c>
      <c r="R369" s="36">
        <f xml:space="preserve"> 24* (NYC_SAT_Data[[#This Row],[End Time]] - NYC_SAT_Data[[#This Row],[Start Time]])</f>
        <v>7</v>
      </c>
      <c r="S369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9" s="33">
        <v>501</v>
      </c>
      <c r="U369" s="31">
        <v>1.2E-2</v>
      </c>
      <c r="V369" s="31">
        <v>0.58499999999999996</v>
      </c>
      <c r="W369" s="31">
        <v>0.379</v>
      </c>
      <c r="X369" s="31">
        <v>8.0000000000000002E-3</v>
      </c>
      <c r="Y369" s="31">
        <f>1 - SUM(NYC_SAT_Data[[#This Row],[Percent White]:[Percent Asian]])</f>
        <v>1.6000000000000014E-2</v>
      </c>
      <c r="Z369" s="1">
        <v>379</v>
      </c>
      <c r="AA369" s="1">
        <v>372</v>
      </c>
      <c r="AB369" s="1">
        <v>373</v>
      </c>
      <c r="AC369" s="31">
        <v>0.49199999999999999</v>
      </c>
      <c r="AD369" s="23">
        <f>NYC_SAT_Data[[#This Row],[Average Score (SAT Math)]] + NYC_SAT_Data[[#This Row],[Average Score (SAT Reading)]]</f>
        <v>751</v>
      </c>
      <c r="AE369" s="24">
        <f>NYC_SAT_Data[[#This Row],[Average Score (SAT Math)]] + NYC_SAT_Data[[#This Row],[Average Score (SAT Reading)]] + NYC_SAT_Data[[#This Row],[Average Score (SAT Writing)]]</f>
        <v>1124</v>
      </c>
      <c r="AF369" s="25">
        <f>_xlfn.PERCENTRANK.INC(Z:Z, NYC_SAT_Data[[#This Row],[Average Score (SAT Math)]])</f>
        <v>0.17599999999999999</v>
      </c>
      <c r="AG369" s="26">
        <f>_xlfn.PERCENTRANK.INC(AA:AA, NYC_SAT_Data[[#This Row],[Average Score (SAT Reading)]])</f>
        <v>0.106</v>
      </c>
      <c r="AH369" s="26">
        <f>_xlfn.PERCENTRANK.INC(AD:AD, NYC_SAT_Data[[#This Row],[SAT 1600]])</f>
        <v>0.13300000000000001</v>
      </c>
      <c r="AI369" s="27">
        <f>_xlfn.XLOOKUP(10 * ROUND(NYC_SAT_Data[[#This Row],[Average Score (SAT Math)]] / 10, 0), 'SAT Section Percentiles'!$A:$A, 'SAT Section Percentiles'!$D:$D, 0)</f>
        <v>0.1</v>
      </c>
      <c r="AJ369" s="28">
        <f>_xlfn.XLOOKUP(10 * ROUND(NYC_SAT_Data[[#This Row],[Average Score (SAT Reading)]] / 10, 0), 'SAT Section Percentiles'!$A:$A, 'SAT Section Percentiles'!$B:$B, 0)</f>
        <v>0.09</v>
      </c>
      <c r="AK369" s="29">
        <f>_xlfn.XLOOKUP(10 * ROUND((NYC_SAT_Data[[#This Row],[Average Score (SAT Math)]] + NYC_SAT_Data[[#This Row],[Average Score (SAT Reading)]]) / 10, 0), 'Total SAT Percentiles'!$A:$A, 'Total SAT Percentiles'!$B:$B, 0)</f>
        <v>0.08</v>
      </c>
      <c r="AL369" s="1" t="b">
        <f>IF(RANK(NYC_SAT_Data[[#This Row],[SAT 1600]], AD:AD, 0) &lt;= 50, TRUE, FALSE)</f>
        <v>0</v>
      </c>
      <c r="AM369" s="7" t="b">
        <f>IF(NYC_SAT_Data[[#This Row],[National Sample LOOKUP Total]] &gt; 0.5, TRUE, FALSE)</f>
        <v>0</v>
      </c>
      <c r="AN3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0" spans="1:40" x14ac:dyDescent="0.25">
      <c r="A370" s="21" t="s">
        <v>487</v>
      </c>
      <c r="B370" s="21" t="s">
        <v>488</v>
      </c>
      <c r="C370" s="21" t="b">
        <f>IF(ISNUMBER(SEARCH("SCIENCE", UPPER(NYC_SAT_Data[[#This Row],[School Name]]))), TRUE(), FALSE())</f>
        <v>0</v>
      </c>
      <c r="D370" s="21" t="b">
        <f>IF(ISNUMBER(SEARCH("MATH", UPPER(NYC_SAT_Data[[#This Row],[School Name]]))), TRUE(), FALSE())</f>
        <v>0</v>
      </c>
      <c r="E370" s="21" t="b">
        <f>IF(ISNUMBER(SEARCH("ART", UPPER(NYC_SAT_Data[[#This Row],[School Name]]))), TRUE(), FALSE())</f>
        <v>0</v>
      </c>
      <c r="F370" s="21" t="b">
        <f>IF(ISNUMBER(SEARCH("ACADEMY", UPPER(NYC_SAT_Data[[#This Row],[School Name]]))), TRUE(), FALSE())</f>
        <v>1</v>
      </c>
      <c r="G370" s="21" t="s">
        <v>431</v>
      </c>
      <c r="H370" s="21" t="s">
        <v>489</v>
      </c>
      <c r="I370" s="21" t="s">
        <v>490</v>
      </c>
      <c r="J370" s="21" t="s">
        <v>431</v>
      </c>
      <c r="K370" s="21" t="s">
        <v>51</v>
      </c>
      <c r="L370" s="1">
        <v>10473</v>
      </c>
      <c r="M370" s="1">
        <v>40.814920000000001</v>
      </c>
      <c r="N370" s="1">
        <v>-73.856570000000005</v>
      </c>
      <c r="O370" s="21" t="s">
        <v>491</v>
      </c>
      <c r="P370" s="22">
        <v>0.35416666666666669</v>
      </c>
      <c r="Q370" s="22">
        <v>0.61458333333333337</v>
      </c>
      <c r="R370" s="36">
        <f xml:space="preserve"> 24* (NYC_SAT_Data[[#This Row],[End Time]] - NYC_SAT_Data[[#This Row],[Start Time]])</f>
        <v>6.25</v>
      </c>
      <c r="S370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70" s="33">
        <v>345</v>
      </c>
      <c r="U370" s="31">
        <v>2.5999999999999999E-2</v>
      </c>
      <c r="V370" s="31">
        <v>0.501</v>
      </c>
      <c r="W370" s="31">
        <v>0.41199999999999998</v>
      </c>
      <c r="X370" s="31">
        <v>3.5000000000000003E-2</v>
      </c>
      <c r="Y370" s="31">
        <f>1 - SUM(NYC_SAT_Data[[#This Row],[Percent White]:[Percent Asian]])</f>
        <v>2.5999999999999912E-2</v>
      </c>
      <c r="Z370" s="1">
        <v>386</v>
      </c>
      <c r="AA370" s="1">
        <v>390</v>
      </c>
      <c r="AB370" s="1">
        <v>389</v>
      </c>
      <c r="AC370" s="31">
        <v>0.45200000000000001</v>
      </c>
      <c r="AD370" s="23">
        <f>NYC_SAT_Data[[#This Row],[Average Score (SAT Math)]] + NYC_SAT_Data[[#This Row],[Average Score (SAT Reading)]]</f>
        <v>776</v>
      </c>
      <c r="AE370" s="24">
        <f>NYC_SAT_Data[[#This Row],[Average Score (SAT Math)]] + NYC_SAT_Data[[#This Row],[Average Score (SAT Reading)]] + NYC_SAT_Data[[#This Row],[Average Score (SAT Writing)]]</f>
        <v>1165</v>
      </c>
      <c r="AF370" s="25">
        <f>_xlfn.PERCENTRANK.INC(Z:Z, NYC_SAT_Data[[#This Row],[Average Score (SAT Math)]])</f>
        <v>0.245</v>
      </c>
      <c r="AG370" s="26">
        <f>_xlfn.PERCENTRANK.INC(AA:AA, NYC_SAT_Data[[#This Row],[Average Score (SAT Reading)]])</f>
        <v>0.27800000000000002</v>
      </c>
      <c r="AH370" s="26">
        <f>_xlfn.PERCENTRANK.INC(AD:AD, NYC_SAT_Data[[#This Row],[SAT 1600]])</f>
        <v>0.26700000000000002</v>
      </c>
      <c r="AI370" s="27">
        <f>_xlfn.XLOOKUP(10 * ROUND(NYC_SAT_Data[[#This Row],[Average Score (SAT Math)]] / 10, 0), 'SAT Section Percentiles'!$A:$A, 'SAT Section Percentiles'!$D:$D, 0)</f>
        <v>0.13</v>
      </c>
      <c r="AJ370" s="28">
        <f>_xlfn.XLOOKUP(10 * ROUND(NYC_SAT_Data[[#This Row],[Average Score (SAT Reading)]] / 10, 0), 'SAT Section Percentiles'!$A:$A, 'SAT Section Percentiles'!$B:$B, 0)</f>
        <v>0.13</v>
      </c>
      <c r="AK370" s="29">
        <f>_xlfn.XLOOKUP(10 * ROUND((NYC_SAT_Data[[#This Row],[Average Score (SAT Math)]] + NYC_SAT_Data[[#This Row],[Average Score (SAT Reading)]]) / 10, 0), 'Total SAT Percentiles'!$A:$A, 'Total SAT Percentiles'!$B:$B, 0)</f>
        <v>0.11</v>
      </c>
      <c r="AL370" s="1" t="b">
        <f>IF(RANK(NYC_SAT_Data[[#This Row],[SAT 1600]], AD:AD, 0) &lt;= 50, TRUE, FALSE)</f>
        <v>0</v>
      </c>
      <c r="AM370" s="7" t="b">
        <f>IF(NYC_SAT_Data[[#This Row],[National Sample LOOKUP Total]] &gt; 0.5, TRUE, FALSE)</f>
        <v>0</v>
      </c>
      <c r="AN3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71" spans="1:40" x14ac:dyDescent="0.25">
      <c r="A371" s="21" t="s">
        <v>1112</v>
      </c>
      <c r="B371" s="21" t="s">
        <v>1113</v>
      </c>
      <c r="C371" s="21" t="b">
        <f>IF(ISNUMBER(SEARCH("SCIENCE", UPPER(NYC_SAT_Data[[#This Row],[School Name]]))), TRUE(), FALSE())</f>
        <v>0</v>
      </c>
      <c r="D371" s="21" t="b">
        <f>IF(ISNUMBER(SEARCH("MATH", UPPER(NYC_SAT_Data[[#This Row],[School Name]]))), TRUE(), FALSE())</f>
        <v>0</v>
      </c>
      <c r="E371" s="21" t="b">
        <f>IF(ISNUMBER(SEARCH("ART", UPPER(NYC_SAT_Data[[#This Row],[School Name]]))), TRUE(), FALSE())</f>
        <v>0</v>
      </c>
      <c r="F371" s="21" t="b">
        <f>IF(ISNUMBER(SEARCH("ACADEMY", UPPER(NYC_SAT_Data[[#This Row],[School Name]]))), TRUE(), FALSE())</f>
        <v>1</v>
      </c>
      <c r="G371" s="21" t="s">
        <v>822</v>
      </c>
      <c r="H371" s="21" t="s">
        <v>1103</v>
      </c>
      <c r="I371" s="21" t="s">
        <v>1104</v>
      </c>
      <c r="J371" s="21" t="s">
        <v>822</v>
      </c>
      <c r="K371" s="21" t="s">
        <v>51</v>
      </c>
      <c r="L371" s="1">
        <v>11207</v>
      </c>
      <c r="M371" s="1">
        <v>40.667549999999999</v>
      </c>
      <c r="N371" s="1">
        <v>-73.894800000000004</v>
      </c>
      <c r="O371" s="21" t="s">
        <v>1114</v>
      </c>
      <c r="P371" s="22">
        <v>0.33680555555555558</v>
      </c>
      <c r="Q371" s="22">
        <v>0.59722222222222221</v>
      </c>
      <c r="R371" s="36">
        <f xml:space="preserve"> 24* (NYC_SAT_Data[[#This Row],[End Time]] - NYC_SAT_Data[[#This Row],[Start Time]])</f>
        <v>6.2499999999999991</v>
      </c>
      <c r="S371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71" s="33">
        <v>284</v>
      </c>
      <c r="U371" s="31">
        <v>1.4E-2</v>
      </c>
      <c r="V371" s="31">
        <v>0.75700000000000001</v>
      </c>
      <c r="W371" s="31">
        <v>0.19</v>
      </c>
      <c r="X371" s="31">
        <v>2.5000000000000001E-2</v>
      </c>
      <c r="Y371" s="31">
        <f>1 - SUM(NYC_SAT_Data[[#This Row],[Percent White]:[Percent Asian]])</f>
        <v>1.3999999999999901E-2</v>
      </c>
      <c r="Z371" s="1">
        <v>380</v>
      </c>
      <c r="AA371" s="1">
        <v>389</v>
      </c>
      <c r="AB371" s="1">
        <v>384</v>
      </c>
      <c r="AC371" s="31">
        <v>0.40899999999999997</v>
      </c>
      <c r="AD371" s="23">
        <f>NYC_SAT_Data[[#This Row],[Average Score (SAT Math)]] + NYC_SAT_Data[[#This Row],[Average Score (SAT Reading)]]</f>
        <v>769</v>
      </c>
      <c r="AE371" s="24">
        <f>NYC_SAT_Data[[#This Row],[Average Score (SAT Math)]] + NYC_SAT_Data[[#This Row],[Average Score (SAT Reading)]] + NYC_SAT_Data[[#This Row],[Average Score (SAT Writing)]]</f>
        <v>1153</v>
      </c>
      <c r="AF371" s="25">
        <f>_xlfn.PERCENTRANK.INC(Z:Z, NYC_SAT_Data[[#This Row],[Average Score (SAT Math)]])</f>
        <v>0.187</v>
      </c>
      <c r="AG371" s="26">
        <f>_xlfn.PERCENTRANK.INC(AA:AA, NYC_SAT_Data[[#This Row],[Average Score (SAT Reading)]])</f>
        <v>0.26400000000000001</v>
      </c>
      <c r="AH371" s="26">
        <f>_xlfn.PERCENTRANK.INC(AD:AD, NYC_SAT_Data[[#This Row],[SAT 1600]])</f>
        <v>0.216</v>
      </c>
      <c r="AI371" s="27">
        <f>_xlfn.XLOOKUP(10 * ROUND(NYC_SAT_Data[[#This Row],[Average Score (SAT Math)]] / 10, 0), 'SAT Section Percentiles'!$A:$A, 'SAT Section Percentiles'!$D:$D, 0)</f>
        <v>0.1</v>
      </c>
      <c r="AJ371" s="28">
        <f>_xlfn.XLOOKUP(10 * ROUND(NYC_SAT_Data[[#This Row],[Average Score (SAT Reading)]] / 10, 0), 'SAT Section Percentiles'!$A:$A, 'SAT Section Percentiles'!$B:$B, 0)</f>
        <v>0.13</v>
      </c>
      <c r="AK371" s="29">
        <f>_xlfn.XLOOKUP(10 * ROUND((NYC_SAT_Data[[#This Row],[Average Score (SAT Math)]] + NYC_SAT_Data[[#This Row],[Average Score (SAT Reading)]]) / 10, 0), 'Total SAT Percentiles'!$A:$A, 'Total SAT Percentiles'!$B:$B, 0)</f>
        <v>0.1</v>
      </c>
      <c r="AL371" s="1" t="b">
        <f>IF(RANK(NYC_SAT_Data[[#This Row],[SAT 1600]], AD:AD, 0) &lt;= 50, TRUE, FALSE)</f>
        <v>0</v>
      </c>
      <c r="AM371" s="7" t="b">
        <f>IF(NYC_SAT_Data[[#This Row],[National Sample LOOKUP Total]] &gt; 0.5, TRUE, FALSE)</f>
        <v>0</v>
      </c>
      <c r="AN3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72" spans="1:40" x14ac:dyDescent="0.25">
      <c r="A372" s="21" t="s">
        <v>1335</v>
      </c>
      <c r="B372" s="21" t="s">
        <v>1336</v>
      </c>
      <c r="C372" s="21" t="b">
        <f>IF(ISNUMBER(SEARCH("SCIENCE", UPPER(NYC_SAT_Data[[#This Row],[School Name]]))), TRUE(), FALSE())</f>
        <v>0</v>
      </c>
      <c r="D372" s="21" t="b">
        <f>IF(ISNUMBER(SEARCH("MATH", UPPER(NYC_SAT_Data[[#This Row],[School Name]]))), TRUE(), FALSE())</f>
        <v>0</v>
      </c>
      <c r="E372" s="21" t="b">
        <f>IF(ISNUMBER(SEARCH("ART", UPPER(NYC_SAT_Data[[#This Row],[School Name]]))), TRUE(), FALSE())</f>
        <v>0</v>
      </c>
      <c r="F372" s="21" t="b">
        <f>IF(ISNUMBER(SEARCH("ACADEMY", UPPER(NYC_SAT_Data[[#This Row],[School Name]]))), TRUE(), FALSE())</f>
        <v>0</v>
      </c>
      <c r="G372" s="21" t="s">
        <v>1249</v>
      </c>
      <c r="H372" s="21" t="s">
        <v>1337</v>
      </c>
      <c r="I372" s="21" t="s">
        <v>1338</v>
      </c>
      <c r="J372" s="21" t="s">
        <v>1318</v>
      </c>
      <c r="K372" s="21" t="s">
        <v>51</v>
      </c>
      <c r="L372" s="1">
        <v>11358</v>
      </c>
      <c r="M372" s="1">
        <v>40.765120000000003</v>
      </c>
      <c r="N372" s="1">
        <v>-73.790059999999997</v>
      </c>
      <c r="O372" s="21" t="s">
        <v>1339</v>
      </c>
      <c r="P372" s="22">
        <v>0.33333333333333331</v>
      </c>
      <c r="Q372" s="22">
        <v>0.625</v>
      </c>
      <c r="R372" s="36">
        <f xml:space="preserve"> 24* (NYC_SAT_Data[[#This Row],[End Time]] - NYC_SAT_Data[[#This Row],[Start Time]])</f>
        <v>7</v>
      </c>
      <c r="S372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72" s="33">
        <v>610</v>
      </c>
      <c r="U372" s="31">
        <v>0.503</v>
      </c>
      <c r="V372" s="31">
        <v>9.0999999999999998E-2</v>
      </c>
      <c r="W372" s="31">
        <v>0.22700000000000001</v>
      </c>
      <c r="X372" s="31">
        <v>0.158</v>
      </c>
      <c r="Y372" s="31">
        <f>1 - SUM(NYC_SAT_Data[[#This Row],[Percent White]:[Percent Asian]])</f>
        <v>2.1000000000000019E-2</v>
      </c>
      <c r="Z372" s="1">
        <v>484</v>
      </c>
      <c r="AA372" s="1">
        <v>491</v>
      </c>
      <c r="AB372" s="1">
        <v>487</v>
      </c>
      <c r="AC372" s="31">
        <v>0.89200000000000002</v>
      </c>
      <c r="AD372" s="23">
        <f>NYC_SAT_Data[[#This Row],[Average Score (SAT Math)]] + NYC_SAT_Data[[#This Row],[Average Score (SAT Reading)]]</f>
        <v>975</v>
      </c>
      <c r="AE372" s="24">
        <f>NYC_SAT_Data[[#This Row],[Average Score (SAT Math)]] + NYC_SAT_Data[[#This Row],[Average Score (SAT Reading)]] + NYC_SAT_Data[[#This Row],[Average Score (SAT Writing)]]</f>
        <v>1462</v>
      </c>
      <c r="AF372" s="25">
        <f>_xlfn.PERCENTRANK.INC(Z:Z, NYC_SAT_Data[[#This Row],[Average Score (SAT Math)]])</f>
        <v>0.81799999999999995</v>
      </c>
      <c r="AG372" s="26">
        <f>_xlfn.PERCENTRANK.INC(AA:AA, NYC_SAT_Data[[#This Row],[Average Score (SAT Reading)]])</f>
        <v>0.89300000000000002</v>
      </c>
      <c r="AH372" s="26">
        <f>_xlfn.PERCENTRANK.INC(AD:AD, NYC_SAT_Data[[#This Row],[SAT 1600]])</f>
        <v>0.85199999999999998</v>
      </c>
      <c r="AI372" s="27">
        <f>_xlfn.XLOOKUP(10 * ROUND(NYC_SAT_Data[[#This Row],[Average Score (SAT Math)]] / 10, 0), 'SAT Section Percentiles'!$A:$A, 'SAT Section Percentiles'!$D:$D, 0)</f>
        <v>0.4</v>
      </c>
      <c r="AJ372" s="28">
        <f>_xlfn.XLOOKUP(10 * ROUND(NYC_SAT_Data[[#This Row],[Average Score (SAT Reading)]] / 10, 0), 'SAT Section Percentiles'!$A:$A, 'SAT Section Percentiles'!$B:$B, 0)</f>
        <v>0.44</v>
      </c>
      <c r="AK372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372" s="1" t="b">
        <f>IF(RANK(NYC_SAT_Data[[#This Row],[SAT 1600]], AD:AD, 0) &lt;= 50, TRUE, FALSE)</f>
        <v>0</v>
      </c>
      <c r="AM372" s="7" t="b">
        <f>IF(NYC_SAT_Data[[#This Row],[National Sample LOOKUP Total]] &gt; 0.5, TRUE, FALSE)</f>
        <v>0</v>
      </c>
      <c r="AN3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73" spans="1:40" x14ac:dyDescent="0.25">
      <c r="A373" s="21" t="s">
        <v>1447</v>
      </c>
      <c r="B373" s="21" t="s">
        <v>1448</v>
      </c>
      <c r="C373" s="21" t="b">
        <f>IF(ISNUMBER(SEARCH("SCIENCE", UPPER(NYC_SAT_Data[[#This Row],[School Name]]))), TRUE(), FALSE())</f>
        <v>0</v>
      </c>
      <c r="D373" s="21" t="b">
        <f>IF(ISNUMBER(SEARCH("MATH", UPPER(NYC_SAT_Data[[#This Row],[School Name]]))), TRUE(), FALSE())</f>
        <v>0</v>
      </c>
      <c r="E373" s="21" t="b">
        <f>IF(ISNUMBER(SEARCH("ART", UPPER(NYC_SAT_Data[[#This Row],[School Name]]))), TRUE(), FALSE())</f>
        <v>0</v>
      </c>
      <c r="F373" s="21" t="b">
        <f>IF(ISNUMBER(SEARCH("ACADEMY", UPPER(NYC_SAT_Data[[#This Row],[School Name]]))), TRUE(), FALSE())</f>
        <v>1</v>
      </c>
      <c r="G373" s="21" t="s">
        <v>1249</v>
      </c>
      <c r="H373" s="21" t="s">
        <v>1449</v>
      </c>
      <c r="I373" s="21" t="s">
        <v>1450</v>
      </c>
      <c r="J373" s="21" t="s">
        <v>1426</v>
      </c>
      <c r="K373" s="21" t="s">
        <v>51</v>
      </c>
      <c r="L373" s="1">
        <v>11433</v>
      </c>
      <c r="M373" s="1">
        <v>40.696939999999998</v>
      </c>
      <c r="N373" s="1">
        <v>-73.78698</v>
      </c>
      <c r="O373" s="21" t="s">
        <v>1451</v>
      </c>
      <c r="P373" s="22">
        <v>0.33333333333333331</v>
      </c>
      <c r="Q373" s="22">
        <v>0.625</v>
      </c>
      <c r="R373" s="36">
        <f xml:space="preserve"> 24* (NYC_SAT_Data[[#This Row],[End Time]] - NYC_SAT_Data[[#This Row],[Start Time]])</f>
        <v>7</v>
      </c>
      <c r="S373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73" s="33">
        <v>611</v>
      </c>
      <c r="U373" s="31">
        <v>1.2E-2</v>
      </c>
      <c r="V373" s="31">
        <v>0.57999999999999996</v>
      </c>
      <c r="W373" s="31">
        <v>0.10299999999999999</v>
      </c>
      <c r="X373" s="31">
        <v>0.28699999999999998</v>
      </c>
      <c r="Y373" s="31">
        <f>1 - SUM(NYC_SAT_Data[[#This Row],[Percent White]:[Percent Asian]])</f>
        <v>1.8000000000000016E-2</v>
      </c>
      <c r="Z373" s="1">
        <v>496</v>
      </c>
      <c r="AA373" s="1">
        <v>481</v>
      </c>
      <c r="AB373" s="1">
        <v>473</v>
      </c>
      <c r="AC373" s="31">
        <v>0.92900000000000005</v>
      </c>
      <c r="AD373" s="23">
        <f>NYC_SAT_Data[[#This Row],[Average Score (SAT Math)]] + NYC_SAT_Data[[#This Row],[Average Score (SAT Reading)]]</f>
        <v>977</v>
      </c>
      <c r="AE373" s="24">
        <f>NYC_SAT_Data[[#This Row],[Average Score (SAT Math)]] + NYC_SAT_Data[[#This Row],[Average Score (SAT Reading)]] + NYC_SAT_Data[[#This Row],[Average Score (SAT Writing)]]</f>
        <v>1450</v>
      </c>
      <c r="AF373" s="25">
        <f>_xlfn.PERCENTRANK.INC(Z:Z, NYC_SAT_Data[[#This Row],[Average Score (SAT Math)]])</f>
        <v>0.85199999999999998</v>
      </c>
      <c r="AG373" s="26">
        <f>_xlfn.PERCENTRANK.INC(AA:AA, NYC_SAT_Data[[#This Row],[Average Score (SAT Reading)]])</f>
        <v>0.874</v>
      </c>
      <c r="AH373" s="26">
        <f>_xlfn.PERCENTRANK.INC(AD:AD, NYC_SAT_Data[[#This Row],[SAT 1600]])</f>
        <v>0.85799999999999998</v>
      </c>
      <c r="AI373" s="27">
        <f>_xlfn.XLOOKUP(10 * ROUND(NYC_SAT_Data[[#This Row],[Average Score (SAT Math)]] / 10, 0), 'SAT Section Percentiles'!$A:$A, 'SAT Section Percentiles'!$D:$D, 0)</f>
        <v>0.47</v>
      </c>
      <c r="AJ373" s="28">
        <f>_xlfn.XLOOKUP(10 * ROUND(NYC_SAT_Data[[#This Row],[Average Score (SAT Reading)]] / 10, 0), 'SAT Section Percentiles'!$A:$A, 'SAT Section Percentiles'!$B:$B, 0)</f>
        <v>0.41</v>
      </c>
      <c r="AK373" s="29">
        <f>_xlfn.XLOOKUP(10 * ROUND((NYC_SAT_Data[[#This Row],[Average Score (SAT Math)]] + NYC_SAT_Data[[#This Row],[Average Score (SAT Reading)]]) / 10, 0), 'Total SAT Percentiles'!$A:$A, 'Total SAT Percentiles'!$B:$B, 0)</f>
        <v>0.44</v>
      </c>
      <c r="AL373" s="1" t="b">
        <f>IF(RANK(NYC_SAT_Data[[#This Row],[SAT 1600]], AD:AD, 0) &lt;= 50, TRUE, FALSE)</f>
        <v>0</v>
      </c>
      <c r="AM373" s="7" t="b">
        <f>IF(NYC_SAT_Data[[#This Row],[National Sample LOOKUP Total]] &gt; 0.5, TRUE, FALSE)</f>
        <v>0</v>
      </c>
      <c r="AN3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4" spans="1:40" x14ac:dyDescent="0.25">
      <c r="A374" s="21" t="s">
        <v>349</v>
      </c>
      <c r="B374" s="21" t="s">
        <v>350</v>
      </c>
      <c r="C374" s="21" t="b">
        <f>IF(ISNUMBER(SEARCH("SCIENCE", UPPER(NYC_SAT_Data[[#This Row],[School Name]]))), TRUE(), FALSE())</f>
        <v>0</v>
      </c>
      <c r="D374" s="21" t="b">
        <f>IF(ISNUMBER(SEARCH("MATH", UPPER(NYC_SAT_Data[[#This Row],[School Name]]))), TRUE(), FALSE())</f>
        <v>0</v>
      </c>
      <c r="E374" s="21" t="b">
        <f>IF(ISNUMBER(SEARCH("ART", UPPER(NYC_SAT_Data[[#This Row],[School Name]]))), TRUE(), FALSE())</f>
        <v>0</v>
      </c>
      <c r="F374" s="21" t="b">
        <f>IF(ISNUMBER(SEARCH("ACADEMY", UPPER(NYC_SAT_Data[[#This Row],[School Name]]))), TRUE(), FALSE())</f>
        <v>0</v>
      </c>
      <c r="G374" s="21" t="s">
        <v>48</v>
      </c>
      <c r="H374" s="21" t="s">
        <v>351</v>
      </c>
      <c r="I374" s="21" t="s">
        <v>352</v>
      </c>
      <c r="J374" s="21" t="s">
        <v>48</v>
      </c>
      <c r="K374" s="21" t="s">
        <v>51</v>
      </c>
      <c r="L374" s="1">
        <v>10029</v>
      </c>
      <c r="M374" s="1">
        <v>40.79271</v>
      </c>
      <c r="N374" s="1">
        <v>-73.947299999999998</v>
      </c>
      <c r="O374" s="21" t="s">
        <v>353</v>
      </c>
      <c r="P374" s="22">
        <v>0.36458333333333331</v>
      </c>
      <c r="Q374" s="22">
        <v>0.63541666666666663</v>
      </c>
      <c r="R374" s="36">
        <f xml:space="preserve"> 24* (NYC_SAT_Data[[#This Row],[End Time]] - NYC_SAT_Data[[#This Row],[Start Time]])</f>
        <v>6.5</v>
      </c>
      <c r="S374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74" s="33">
        <v>480</v>
      </c>
      <c r="U374" s="31">
        <v>3.4000000000000002E-2</v>
      </c>
      <c r="V374" s="31">
        <v>0.27900000000000003</v>
      </c>
      <c r="W374" s="31">
        <v>0.57399999999999995</v>
      </c>
      <c r="X374" s="31">
        <v>8.8999999999999996E-2</v>
      </c>
      <c r="Y374" s="31">
        <f>1 - SUM(NYC_SAT_Data[[#This Row],[Percent White]:[Percent Asian]])</f>
        <v>2.4000000000000021E-2</v>
      </c>
      <c r="Z374" s="1">
        <v>478</v>
      </c>
      <c r="AA374" s="1">
        <v>465</v>
      </c>
      <c r="AB374" s="1">
        <v>472</v>
      </c>
      <c r="AC374" s="31">
        <v>1</v>
      </c>
      <c r="AD374" s="23">
        <f>NYC_SAT_Data[[#This Row],[Average Score (SAT Math)]] + NYC_SAT_Data[[#This Row],[Average Score (SAT Reading)]]</f>
        <v>943</v>
      </c>
      <c r="AE374" s="24">
        <f>NYC_SAT_Data[[#This Row],[Average Score (SAT Math)]] + NYC_SAT_Data[[#This Row],[Average Score (SAT Reading)]] + NYC_SAT_Data[[#This Row],[Average Score (SAT Writing)]]</f>
        <v>1415</v>
      </c>
      <c r="AF374" s="25">
        <f>_xlfn.PERCENTRANK.INC(Z:Z, NYC_SAT_Data[[#This Row],[Average Score (SAT Math)]])</f>
        <v>0.79900000000000004</v>
      </c>
      <c r="AG374" s="26">
        <f>_xlfn.PERCENTRANK.INC(AA:AA, NYC_SAT_Data[[#This Row],[Average Score (SAT Reading)]])</f>
        <v>0.83899999999999997</v>
      </c>
      <c r="AH374" s="26">
        <f>_xlfn.PERCENTRANK.INC(AD:AD, NYC_SAT_Data[[#This Row],[SAT 1600]])</f>
        <v>0.81499999999999995</v>
      </c>
      <c r="AI374" s="27">
        <f>_xlfn.XLOOKUP(10 * ROUND(NYC_SAT_Data[[#This Row],[Average Score (SAT Math)]] / 10, 0), 'SAT Section Percentiles'!$A:$A, 'SAT Section Percentiles'!$D:$D, 0)</f>
        <v>0.4</v>
      </c>
      <c r="AJ374" s="28">
        <f>_xlfn.XLOOKUP(10 * ROUND(NYC_SAT_Data[[#This Row],[Average Score (SAT Reading)]] / 10, 0), 'SAT Section Percentiles'!$A:$A, 'SAT Section Percentiles'!$B:$B, 0)</f>
        <v>0.38</v>
      </c>
      <c r="AK374" s="29">
        <f>_xlfn.XLOOKUP(10 * ROUND((NYC_SAT_Data[[#This Row],[Average Score (SAT Math)]] + NYC_SAT_Data[[#This Row],[Average Score (SAT Reading)]]) / 10, 0), 'Total SAT Percentiles'!$A:$A, 'Total SAT Percentiles'!$B:$B, 0)</f>
        <v>0.36</v>
      </c>
      <c r="AL374" s="1" t="b">
        <f>IF(RANK(NYC_SAT_Data[[#This Row],[SAT 1600]], AD:AD, 0) &lt;= 50, TRUE, FALSE)</f>
        <v>0</v>
      </c>
      <c r="AM374" s="7" t="b">
        <f>IF(NYC_SAT_Data[[#This Row],[National Sample LOOKUP Total]] &gt; 0.5, TRUE, FALSE)</f>
        <v>0</v>
      </c>
      <c r="AN3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5" spans="1:40" x14ac:dyDescent="0.25">
      <c r="A375" s="21" t="s">
        <v>1541</v>
      </c>
      <c r="B375" s="21" t="s">
        <v>1542</v>
      </c>
      <c r="C375" s="21" t="b">
        <f>IF(ISNUMBER(SEARCH("SCIENCE", UPPER(NYC_SAT_Data[[#This Row],[School Name]]))), TRUE(), FALSE())</f>
        <v>0</v>
      </c>
      <c r="D375" s="21" t="b">
        <f>IF(ISNUMBER(SEARCH("MATH", UPPER(NYC_SAT_Data[[#This Row],[School Name]]))), TRUE(), FALSE())</f>
        <v>0</v>
      </c>
      <c r="E375" s="21" t="b">
        <f>IF(ISNUMBER(SEARCH("ART", UPPER(NYC_SAT_Data[[#This Row],[School Name]]))), TRUE(), FALSE())</f>
        <v>0</v>
      </c>
      <c r="F375" s="21" t="b">
        <f>IF(ISNUMBER(SEARCH("ACADEMY", UPPER(NYC_SAT_Data[[#This Row],[School Name]]))), TRUE(), FALSE())</f>
        <v>0</v>
      </c>
      <c r="G375" s="21" t="s">
        <v>1249</v>
      </c>
      <c r="H375" s="21" t="s">
        <v>1543</v>
      </c>
      <c r="I375" s="21" t="s">
        <v>1544</v>
      </c>
      <c r="J375" s="21" t="s">
        <v>1540</v>
      </c>
      <c r="K375" s="21" t="s">
        <v>51</v>
      </c>
      <c r="L375" s="1">
        <v>11102</v>
      </c>
      <c r="M375" s="1">
        <v>40.771250000000002</v>
      </c>
      <c r="N375" s="1">
        <v>-73.924599999999998</v>
      </c>
      <c r="O375" s="21" t="s">
        <v>1545</v>
      </c>
      <c r="P375" s="22">
        <v>0.33333333333333331</v>
      </c>
      <c r="Q375" s="22">
        <v>0.63888888888888884</v>
      </c>
      <c r="R375" s="36">
        <f xml:space="preserve"> 24* (NYC_SAT_Data[[#This Row],[End Time]] - NYC_SAT_Data[[#This Row],[Start Time]])</f>
        <v>7.3333333333333321</v>
      </c>
      <c r="S375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375" s="33">
        <v>572</v>
      </c>
      <c r="U375" s="31">
        <v>0.19600000000000001</v>
      </c>
      <c r="V375" s="31">
        <v>4.7E-2</v>
      </c>
      <c r="W375" s="31">
        <v>0.38</v>
      </c>
      <c r="X375" s="31">
        <v>0.377</v>
      </c>
      <c r="Y375" s="31">
        <f>1 - SUM(NYC_SAT_Data[[#This Row],[Percent White]:[Percent Asian]])</f>
        <v>0</v>
      </c>
      <c r="Z375" s="1">
        <v>483</v>
      </c>
      <c r="AA375" s="1">
        <v>464</v>
      </c>
      <c r="AB375" s="1">
        <v>477</v>
      </c>
      <c r="AC375" s="31">
        <v>1</v>
      </c>
      <c r="AD375" s="23">
        <f>NYC_SAT_Data[[#This Row],[Average Score (SAT Math)]] + NYC_SAT_Data[[#This Row],[Average Score (SAT Reading)]]</f>
        <v>947</v>
      </c>
      <c r="AE375" s="24">
        <f>NYC_SAT_Data[[#This Row],[Average Score (SAT Math)]] + NYC_SAT_Data[[#This Row],[Average Score (SAT Reading)]] + NYC_SAT_Data[[#This Row],[Average Score (SAT Writing)]]</f>
        <v>1424</v>
      </c>
      <c r="AF375" s="25">
        <f>_xlfn.PERCENTRANK.INC(Z:Z, NYC_SAT_Data[[#This Row],[Average Score (SAT Math)]])</f>
        <v>0.81</v>
      </c>
      <c r="AG375" s="26">
        <f>_xlfn.PERCENTRANK.INC(AA:AA, NYC_SAT_Data[[#This Row],[Average Score (SAT Reading)]])</f>
        <v>0.83099999999999996</v>
      </c>
      <c r="AH375" s="26">
        <f>_xlfn.PERCENTRANK.INC(AD:AD, NYC_SAT_Data[[#This Row],[SAT 1600]])</f>
        <v>0.82599999999999996</v>
      </c>
      <c r="AI375" s="27">
        <f>_xlfn.XLOOKUP(10 * ROUND(NYC_SAT_Data[[#This Row],[Average Score (SAT Math)]] / 10, 0), 'SAT Section Percentiles'!$A:$A, 'SAT Section Percentiles'!$D:$D, 0)</f>
        <v>0.4</v>
      </c>
      <c r="AJ375" s="28">
        <f>_xlfn.XLOOKUP(10 * ROUND(NYC_SAT_Data[[#This Row],[Average Score (SAT Reading)]] / 10, 0), 'SAT Section Percentiles'!$A:$A, 'SAT Section Percentiles'!$B:$B, 0)</f>
        <v>0.34</v>
      </c>
      <c r="AK375" s="29">
        <f>_xlfn.XLOOKUP(10 * ROUND((NYC_SAT_Data[[#This Row],[Average Score (SAT Math)]] + NYC_SAT_Data[[#This Row],[Average Score (SAT Reading)]]) / 10, 0), 'Total SAT Percentiles'!$A:$A, 'Total SAT Percentiles'!$B:$B, 0)</f>
        <v>0.38</v>
      </c>
      <c r="AL375" s="1" t="b">
        <f>IF(RANK(NYC_SAT_Data[[#This Row],[SAT 1600]], AD:AD, 0) &lt;= 50, TRUE, FALSE)</f>
        <v>0</v>
      </c>
      <c r="AM375" s="7" t="b">
        <f>IF(NYC_SAT_Data[[#This Row],[National Sample LOOKUP Total]] &gt; 0.5, TRUE, FALSE)</f>
        <v>0</v>
      </c>
      <c r="AN3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6" spans="1:40" x14ac:dyDescent="0.25">
      <c r="A376" s="21" t="s">
        <v>1499</v>
      </c>
      <c r="B376" s="21" t="s">
        <v>1500</v>
      </c>
      <c r="C376" s="21" t="b">
        <f>IF(ISNUMBER(SEARCH("SCIENCE", UPPER(NYC_SAT_Data[[#This Row],[School Name]]))), TRUE(), FALSE())</f>
        <v>0</v>
      </c>
      <c r="D376" s="21" t="b">
        <f>IF(ISNUMBER(SEARCH("MATH", UPPER(NYC_SAT_Data[[#This Row],[School Name]]))), TRUE(), FALSE())</f>
        <v>0</v>
      </c>
      <c r="E376" s="21" t="b">
        <f>IF(ISNUMBER(SEARCH("ART", UPPER(NYC_SAT_Data[[#This Row],[School Name]]))), TRUE(), FALSE())</f>
        <v>0</v>
      </c>
      <c r="F376" s="21" t="b">
        <f>IF(ISNUMBER(SEARCH("ACADEMY", UPPER(NYC_SAT_Data[[#This Row],[School Name]]))), TRUE(), FALSE())</f>
        <v>0</v>
      </c>
      <c r="G376" s="21" t="s">
        <v>1249</v>
      </c>
      <c r="H376" s="21" t="s">
        <v>1501</v>
      </c>
      <c r="I376" s="21" t="s">
        <v>1502</v>
      </c>
      <c r="J376" s="21" t="s">
        <v>1426</v>
      </c>
      <c r="K376" s="21" t="s">
        <v>51</v>
      </c>
      <c r="L376" s="1">
        <v>11432</v>
      </c>
      <c r="M376" s="1">
        <v>40.708210000000001</v>
      </c>
      <c r="N376" s="1">
        <v>-73.804079999999999</v>
      </c>
      <c r="O376" s="21" t="s">
        <v>1503</v>
      </c>
      <c r="P376" s="22">
        <v>0.33333333333333331</v>
      </c>
      <c r="Q376" s="22">
        <v>0.62291666666666667</v>
      </c>
      <c r="R376" s="36">
        <f xml:space="preserve"> 24* (NYC_SAT_Data[[#This Row],[End Time]] - NYC_SAT_Data[[#This Row],[Start Time]])</f>
        <v>6.9500000000000011</v>
      </c>
      <c r="S376" s="36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376" s="33">
        <v>557</v>
      </c>
      <c r="U376" s="31">
        <v>1.9E-2</v>
      </c>
      <c r="V376" s="31">
        <v>0.47499999999999998</v>
      </c>
      <c r="W376" s="31">
        <v>0.19700000000000001</v>
      </c>
      <c r="X376" s="31">
        <v>0.26900000000000002</v>
      </c>
      <c r="Y376" s="31">
        <f>1 - SUM(NYC_SAT_Data[[#This Row],[Percent White]:[Percent Asian]])</f>
        <v>3.9999999999999925E-2</v>
      </c>
      <c r="Z376" s="1">
        <v>415</v>
      </c>
      <c r="AA376" s="1">
        <v>420</v>
      </c>
      <c r="AB376" s="1">
        <v>433</v>
      </c>
      <c r="AC376" s="31">
        <v>0.90400000000000003</v>
      </c>
      <c r="AD376" s="23">
        <f>NYC_SAT_Data[[#This Row],[Average Score (SAT Math)]] + NYC_SAT_Data[[#This Row],[Average Score (SAT Reading)]]</f>
        <v>835</v>
      </c>
      <c r="AE376" s="24">
        <f>NYC_SAT_Data[[#This Row],[Average Score (SAT Math)]] + NYC_SAT_Data[[#This Row],[Average Score (SAT Reading)]] + NYC_SAT_Data[[#This Row],[Average Score (SAT Writing)]]</f>
        <v>1268</v>
      </c>
      <c r="AF376" s="25">
        <f>_xlfn.PERCENTRANK.INC(Z:Z, NYC_SAT_Data[[#This Row],[Average Score (SAT Math)]])</f>
        <v>0.5</v>
      </c>
      <c r="AG376" s="26">
        <f>_xlfn.PERCENTRANK.INC(AA:AA, NYC_SAT_Data[[#This Row],[Average Score (SAT Reading)]])</f>
        <v>0.56599999999999995</v>
      </c>
      <c r="AH376" s="26">
        <f>_xlfn.PERCENTRANK.INC(AD:AD, NYC_SAT_Data[[#This Row],[SAT 1600]])</f>
        <v>0.54</v>
      </c>
      <c r="AI376" s="27">
        <f>_xlfn.XLOOKUP(10 * ROUND(NYC_SAT_Data[[#This Row],[Average Score (SAT Math)]] / 10, 0), 'SAT Section Percentiles'!$A:$A, 'SAT Section Percentiles'!$D:$D, 0)</f>
        <v>0.2</v>
      </c>
      <c r="AJ376" s="28">
        <f>_xlfn.XLOOKUP(10 * ROUND(NYC_SAT_Data[[#This Row],[Average Score (SAT Reading)]] / 10, 0), 'SAT Section Percentiles'!$A:$A, 'SAT Section Percentiles'!$B:$B, 0)</f>
        <v>0.22</v>
      </c>
      <c r="AK376" s="29">
        <f>_xlfn.XLOOKUP(10 * ROUND((NYC_SAT_Data[[#This Row],[Average Score (SAT Math)]] + NYC_SAT_Data[[#This Row],[Average Score (SAT Reading)]]) / 10, 0), 'Total SAT Percentiles'!$A:$A, 'Total SAT Percentiles'!$B:$B, 0)</f>
        <v>0.2</v>
      </c>
      <c r="AL376" s="1" t="b">
        <f>IF(RANK(NYC_SAT_Data[[#This Row],[SAT 1600]], AD:AD, 0) &lt;= 50, TRUE, FALSE)</f>
        <v>0</v>
      </c>
      <c r="AM376" s="7" t="b">
        <f>IF(NYC_SAT_Data[[#This Row],[National Sample LOOKUP Total]] &gt; 0.5, TRUE, FALSE)</f>
        <v>0</v>
      </c>
      <c r="AN3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9D4A-6654-46D0-8DDA-FDCE04F8E674}">
  <sheetPr>
    <tabColor theme="1" tint="0.499984740745262"/>
  </sheetPr>
  <dimension ref="A1:E22"/>
  <sheetViews>
    <sheetView workbookViewId="0"/>
  </sheetViews>
  <sheetFormatPr defaultRowHeight="15" x14ac:dyDescent="0.25"/>
  <cols>
    <col min="1" max="1" width="13" bestFit="1" customWidth="1"/>
    <col min="2" max="2" width="25.85546875" bestFit="1" customWidth="1"/>
    <col min="3" max="3" width="18.85546875" bestFit="1" customWidth="1"/>
    <col min="4" max="4" width="23.28515625" bestFit="1" customWidth="1"/>
    <col min="5" max="5" width="16.42578125" bestFit="1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400</v>
      </c>
      <c r="B2">
        <v>0.16</v>
      </c>
      <c r="C2">
        <v>0.12</v>
      </c>
      <c r="D2">
        <v>0.15</v>
      </c>
      <c r="E2">
        <v>0.16</v>
      </c>
    </row>
    <row r="3" spans="1:5" x14ac:dyDescent="0.25">
      <c r="A3">
        <v>390</v>
      </c>
      <c r="B3">
        <v>0.13</v>
      </c>
      <c r="C3">
        <v>0.09</v>
      </c>
      <c r="D3">
        <v>0.13</v>
      </c>
      <c r="E3">
        <v>0.14000000000000001</v>
      </c>
    </row>
    <row r="4" spans="1:5" x14ac:dyDescent="0.25">
      <c r="A4">
        <v>380</v>
      </c>
      <c r="B4">
        <v>0.11</v>
      </c>
      <c r="C4">
        <v>7.0000000000000007E-2</v>
      </c>
      <c r="D4">
        <v>0.1</v>
      </c>
      <c r="E4">
        <v>0.12</v>
      </c>
    </row>
    <row r="5" spans="1:5" x14ac:dyDescent="0.25">
      <c r="A5">
        <v>370</v>
      </c>
      <c r="B5">
        <v>0.09</v>
      </c>
      <c r="C5">
        <v>0.06</v>
      </c>
      <c r="D5">
        <v>0.09</v>
      </c>
      <c r="E5">
        <v>0.09</v>
      </c>
    </row>
    <row r="6" spans="1:5" x14ac:dyDescent="0.25">
      <c r="A6">
        <v>360</v>
      </c>
      <c r="B6">
        <v>7.0000000000000007E-2</v>
      </c>
      <c r="C6">
        <v>0.04</v>
      </c>
      <c r="D6">
        <v>7.0000000000000007E-2</v>
      </c>
      <c r="E6">
        <v>7.0000000000000007E-2</v>
      </c>
    </row>
    <row r="7" spans="1:5" x14ac:dyDescent="0.25">
      <c r="A7">
        <v>350</v>
      </c>
      <c r="B7">
        <v>0.05</v>
      </c>
      <c r="C7">
        <v>0.03</v>
      </c>
      <c r="D7">
        <v>0.05</v>
      </c>
      <c r="E7">
        <v>0.06</v>
      </c>
    </row>
    <row r="8" spans="1:5" x14ac:dyDescent="0.25">
      <c r="A8">
        <v>340</v>
      </c>
      <c r="B8">
        <v>0.03</v>
      </c>
      <c r="C8">
        <v>0.02</v>
      </c>
      <c r="D8">
        <v>0.04</v>
      </c>
      <c r="E8">
        <v>0.04</v>
      </c>
    </row>
    <row r="9" spans="1:5" x14ac:dyDescent="0.25">
      <c r="A9">
        <v>330</v>
      </c>
      <c r="B9">
        <v>0.02</v>
      </c>
      <c r="C9">
        <v>0.01</v>
      </c>
      <c r="D9">
        <v>0.03</v>
      </c>
      <c r="E9">
        <v>0.03</v>
      </c>
    </row>
    <row r="10" spans="1:5" x14ac:dyDescent="0.25">
      <c r="A10">
        <v>320</v>
      </c>
      <c r="B10">
        <v>0.02</v>
      </c>
      <c r="C10">
        <v>0.01</v>
      </c>
      <c r="D10">
        <v>0.02</v>
      </c>
      <c r="E10">
        <v>0.02</v>
      </c>
    </row>
    <row r="11" spans="1:5" x14ac:dyDescent="0.25">
      <c r="A11">
        <v>310</v>
      </c>
      <c r="B11">
        <v>0.01</v>
      </c>
      <c r="C11">
        <v>0.01</v>
      </c>
      <c r="D11">
        <v>0.01</v>
      </c>
      <c r="E11">
        <v>0.01</v>
      </c>
    </row>
    <row r="12" spans="1:5" x14ac:dyDescent="0.25">
      <c r="A12">
        <v>300</v>
      </c>
      <c r="B12">
        <v>0.01</v>
      </c>
      <c r="C12">
        <v>0.01</v>
      </c>
      <c r="D12">
        <v>0.01</v>
      </c>
      <c r="E12">
        <v>0.01</v>
      </c>
    </row>
    <row r="13" spans="1:5" x14ac:dyDescent="0.25">
      <c r="A13">
        <v>290</v>
      </c>
      <c r="B13">
        <v>0</v>
      </c>
      <c r="C13">
        <v>0</v>
      </c>
      <c r="D13">
        <v>0</v>
      </c>
      <c r="E13">
        <v>0.01</v>
      </c>
    </row>
    <row r="14" spans="1:5" x14ac:dyDescent="0.25">
      <c r="A14">
        <v>280</v>
      </c>
      <c r="B14">
        <v>0</v>
      </c>
      <c r="C14">
        <v>0</v>
      </c>
      <c r="D14">
        <v>0</v>
      </c>
      <c r="E14">
        <v>0.01</v>
      </c>
    </row>
    <row r="15" spans="1:5" x14ac:dyDescent="0.25">
      <c r="A15">
        <v>270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260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250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240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230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220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210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200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E9F9-7CD7-47AB-9F4F-724FEA025F8B}">
  <dimension ref="A1:AN205"/>
  <sheetViews>
    <sheetView tabSelected="1" zoomScaleNormal="100" workbookViewId="0">
      <selection activeCell="AA86" sqref="AA86"/>
    </sheetView>
  </sheetViews>
  <sheetFormatPr defaultRowHeight="15" x14ac:dyDescent="0.25"/>
  <cols>
    <col min="1" max="1" width="4" customWidth="1"/>
    <col min="2" max="2" width="13.140625" bestFit="1" customWidth="1"/>
    <col min="3" max="3" width="19" bestFit="1" customWidth="1"/>
    <col min="29" max="29" width="13.140625" bestFit="1" customWidth="1"/>
    <col min="30" max="30" width="19" bestFit="1" customWidth="1"/>
    <col min="31" max="31" width="23.140625" customWidth="1"/>
    <col min="32" max="33" width="23.140625" style="43" customWidth="1"/>
    <col min="35" max="35" width="13.140625" bestFit="1" customWidth="1"/>
    <col min="36" max="36" width="6.5703125" bestFit="1" customWidth="1"/>
    <col min="37" max="37" width="6.140625" bestFit="1" customWidth="1"/>
    <col min="38" max="38" width="8.42578125" bestFit="1" customWidth="1"/>
    <col min="39" max="40" width="6.140625" bestFit="1" customWidth="1"/>
  </cols>
  <sheetData>
    <row r="1" spans="1:2" x14ac:dyDescent="0.25">
      <c r="A1" s="8" t="s">
        <v>1666</v>
      </c>
    </row>
    <row r="2" spans="1:2" x14ac:dyDescent="0.25">
      <c r="A2" s="38" t="s">
        <v>1678</v>
      </c>
    </row>
    <row r="3" spans="1:2" x14ac:dyDescent="0.25">
      <c r="A3" s="38"/>
    </row>
    <row r="5" spans="1:2" x14ac:dyDescent="0.25">
      <c r="B5" s="46" t="s">
        <v>1687</v>
      </c>
    </row>
    <row r="26" spans="2:2" x14ac:dyDescent="0.25">
      <c r="B26" s="46" t="s">
        <v>1686</v>
      </c>
    </row>
    <row r="68" spans="2:2" x14ac:dyDescent="0.25">
      <c r="B68" s="46" t="s">
        <v>1679</v>
      </c>
    </row>
    <row r="87" spans="2:36" x14ac:dyDescent="0.25">
      <c r="B87" s="46" t="s">
        <v>1685</v>
      </c>
      <c r="AC87" s="46" t="s">
        <v>1688</v>
      </c>
    </row>
    <row r="88" spans="2:36" x14ac:dyDescent="0.25">
      <c r="AC88" s="2" t="s">
        <v>0</v>
      </c>
      <c r="AD88" t="s">
        <v>1668</v>
      </c>
      <c r="AE88" s="42" t="s">
        <v>1682</v>
      </c>
      <c r="AF88" s="44" t="s">
        <v>1680</v>
      </c>
      <c r="AG88" s="44" t="s">
        <v>1681</v>
      </c>
      <c r="AI88" s="2" t="s">
        <v>0</v>
      </c>
      <c r="AJ88" t="s">
        <v>1668</v>
      </c>
    </row>
    <row r="89" spans="2:36" x14ac:dyDescent="0.25">
      <c r="AC89" s="1">
        <v>10002</v>
      </c>
      <c r="AD89" s="3">
        <v>1358.909090909091</v>
      </c>
      <c r="AE89" s="40">
        <f>VLOOKUP(AC89, 'New York Taxable Income'!A:E, 4, FALSE)</f>
        <v>65756.509000000005</v>
      </c>
      <c r="AF89" s="45">
        <f>(AD89 - AVERAGE(AD$89:AD$203)) / _xlfn.STDEV.P(AD$89:AD$203)</f>
        <v>0.29785619578631695</v>
      </c>
      <c r="AG89" s="45">
        <f>(AE89 - AVERAGE(AE$89:AE$203)) / _xlfn.STDEV.P(AE$89:AE$203)</f>
        <v>-0.31192397805987826</v>
      </c>
      <c r="AI89" s="1" t="s">
        <v>431</v>
      </c>
      <c r="AJ89" s="3">
        <v>1202.7244897959183</v>
      </c>
    </row>
    <row r="90" spans="2:36" x14ac:dyDescent="0.25">
      <c r="AC90" s="1">
        <v>10003</v>
      </c>
      <c r="AD90" s="3">
        <v>1323.6</v>
      </c>
      <c r="AE90" s="40">
        <f>VLOOKUP(AC90, 'New York Taxable Income'!A:E, 4, FALSE)</f>
        <v>269713.38250000001</v>
      </c>
      <c r="AF90" s="45">
        <f t="shared" ref="AF90:AG153" si="0">(AD90 - AVERAGE(AD$89:AD$203)) / _xlfn.STDEV.P(AD$89:AD$203)</f>
        <v>8.6262763911959195E-2</v>
      </c>
      <c r="AG90" s="45">
        <f t="shared" si="0"/>
        <v>1.3428572215290697</v>
      </c>
      <c r="AI90" s="1" t="s">
        <v>822</v>
      </c>
      <c r="AJ90" s="3">
        <v>1230.2568807339449</v>
      </c>
    </row>
    <row r="91" spans="2:36" x14ac:dyDescent="0.25">
      <c r="AC91" s="1">
        <v>10004</v>
      </c>
      <c r="AD91" s="3">
        <v>1380.25</v>
      </c>
      <c r="AE91" s="40">
        <f>VLOOKUP(AC91, 'New York Taxable Income'!A:E, 4, FALSE)</f>
        <v>472025.67570000002</v>
      </c>
      <c r="AF91" s="45">
        <f t="shared" si="0"/>
        <v>0.42574383258473369</v>
      </c>
      <c r="AG91" s="45">
        <f t="shared" si="0"/>
        <v>2.984295303453222</v>
      </c>
      <c r="AI91" s="1" t="s">
        <v>48</v>
      </c>
      <c r="AJ91" s="3">
        <v>1340.1348314606741</v>
      </c>
    </row>
    <row r="92" spans="2:36" x14ac:dyDescent="0.25">
      <c r="AC92" s="1">
        <v>10006</v>
      </c>
      <c r="AD92" s="3">
        <v>1268</v>
      </c>
      <c r="AE92" s="40">
        <f>VLOOKUP(AC92, 'New York Taxable Income'!A:E, 4, FALSE)</f>
        <v>253157.6923</v>
      </c>
      <c r="AF92" s="45">
        <f t="shared" si="0"/>
        <v>-0.24692606959565244</v>
      </c>
      <c r="AG92" s="45">
        <f t="shared" si="0"/>
        <v>1.2085344874184245</v>
      </c>
      <c r="AI92" s="1" t="s">
        <v>1249</v>
      </c>
      <c r="AJ92" s="3">
        <v>1345.4782608695652</v>
      </c>
    </row>
    <row r="93" spans="2:36" x14ac:dyDescent="0.25">
      <c r="AC93" s="1">
        <v>10009</v>
      </c>
      <c r="AD93" s="3">
        <v>1327</v>
      </c>
      <c r="AE93" s="40">
        <f>VLOOKUP(AC93, 'New York Taxable Income'!A:E, 4, FALSE)</f>
        <v>86510.437699999995</v>
      </c>
      <c r="AF93" s="45">
        <f t="shared" si="0"/>
        <v>0.10663762063724538</v>
      </c>
      <c r="AG93" s="45">
        <f t="shared" si="0"/>
        <v>-0.14353930711928609</v>
      </c>
      <c r="AI93" s="1" t="s">
        <v>1588</v>
      </c>
      <c r="AJ93" s="3">
        <v>1439</v>
      </c>
    </row>
    <row r="94" spans="2:36" x14ac:dyDescent="0.25">
      <c r="AC94" s="1">
        <v>10010</v>
      </c>
      <c r="AD94" s="3">
        <v>1583</v>
      </c>
      <c r="AE94" s="40">
        <f>VLOOKUP(AC94, 'New York Taxable Income'!A:E, 4, FALSE)</f>
        <v>310075.26040000003</v>
      </c>
      <c r="AF94" s="45">
        <f t="shared" si="0"/>
        <v>1.6407444799528699</v>
      </c>
      <c r="AG94" s="45">
        <f t="shared" si="0"/>
        <v>1.6703287873697996</v>
      </c>
      <c r="AI94" s="1" t="s">
        <v>1667</v>
      </c>
      <c r="AJ94" s="3"/>
    </row>
    <row r="95" spans="2:36" x14ac:dyDescent="0.25">
      <c r="AC95" s="1">
        <v>10011</v>
      </c>
      <c r="AD95" s="3">
        <v>1360.1666666666667</v>
      </c>
      <c r="AE95" s="40">
        <f>VLOOKUP(AC95, 'New York Taxable Income'!A:E, 4, FALSE)</f>
        <v>330891.00469999999</v>
      </c>
      <c r="AF95" s="45">
        <f t="shared" si="0"/>
        <v>0.30539235045743418</v>
      </c>
      <c r="AG95" s="45">
        <f t="shared" si="0"/>
        <v>1.8392149922423742</v>
      </c>
      <c r="AI95" s="1" t="s">
        <v>1</v>
      </c>
      <c r="AJ95" s="3">
        <v>1275.9066666666668</v>
      </c>
    </row>
    <row r="96" spans="2:36" x14ac:dyDescent="0.25">
      <c r="AC96" s="1">
        <v>10013</v>
      </c>
      <c r="AD96" s="3">
        <v>1396.5</v>
      </c>
      <c r="AE96" s="40">
        <f>VLOOKUP(AC96, 'New York Taxable Income'!A:E, 4, FALSE)</f>
        <v>641217.14489999996</v>
      </c>
      <c r="AF96" s="45">
        <f t="shared" si="0"/>
        <v>0.52312366252176057</v>
      </c>
      <c r="AG96" s="45">
        <f t="shared" si="0"/>
        <v>4.3570112975674995</v>
      </c>
    </row>
    <row r="97" spans="2:40" x14ac:dyDescent="0.25">
      <c r="AC97" s="1">
        <v>10016</v>
      </c>
      <c r="AD97" s="3">
        <v>1076</v>
      </c>
      <c r="AE97" s="40">
        <f>VLOOKUP(AC97, 'New York Taxable Income'!A:E, 4, FALSE)</f>
        <v>210848.1342</v>
      </c>
      <c r="AF97" s="45">
        <f t="shared" si="0"/>
        <v>-1.3975062140823709</v>
      </c>
      <c r="AG97" s="45">
        <f t="shared" si="0"/>
        <v>0.86526063689631261</v>
      </c>
    </row>
    <row r="98" spans="2:40" x14ac:dyDescent="0.25">
      <c r="AC98" s="1">
        <v>10019</v>
      </c>
      <c r="AD98" s="3">
        <v>1251.6666666666667</v>
      </c>
      <c r="AE98" s="40">
        <f>VLOOKUP(AC98, 'New York Taxable Income'!A:E, 4, FALSE)</f>
        <v>301799.76449999999</v>
      </c>
      <c r="AF98" s="45">
        <f t="shared" si="0"/>
        <v>-0.34480528327594573</v>
      </c>
      <c r="AG98" s="45">
        <f t="shared" si="0"/>
        <v>1.603186480284986</v>
      </c>
      <c r="AI98" s="2" t="s">
        <v>0</v>
      </c>
      <c r="AJ98" t="s">
        <v>1669</v>
      </c>
      <c r="AK98" t="s">
        <v>1670</v>
      </c>
      <c r="AL98" t="s">
        <v>1671</v>
      </c>
      <c r="AM98" t="s">
        <v>1672</v>
      </c>
      <c r="AN98" t="s">
        <v>1673</v>
      </c>
    </row>
    <row r="99" spans="2:40" x14ac:dyDescent="0.25">
      <c r="AC99" s="1">
        <v>10021</v>
      </c>
      <c r="AD99" s="3">
        <v>1889</v>
      </c>
      <c r="AE99" s="40">
        <f>VLOOKUP(AC99, 'New York Taxable Income'!A:E, 4, FALSE)</f>
        <v>478089.03200000001</v>
      </c>
      <c r="AF99" s="45">
        <f t="shared" si="0"/>
        <v>3.4744815852285771</v>
      </c>
      <c r="AG99" s="45">
        <f t="shared" si="0"/>
        <v>3.0334896641995353</v>
      </c>
      <c r="AI99" s="1" t="s">
        <v>431</v>
      </c>
      <c r="AJ99" s="39">
        <v>3.1214285714285694E-2</v>
      </c>
      <c r="AK99" s="39">
        <v>0.28974489795918368</v>
      </c>
      <c r="AL99" s="39">
        <v>0.62711224489795914</v>
      </c>
      <c r="AM99" s="39">
        <v>3.9051020408163252E-2</v>
      </c>
      <c r="AN99" s="39">
        <v>1.2877551020408145E-2</v>
      </c>
    </row>
    <row r="100" spans="2:40" x14ac:dyDescent="0.25">
      <c r="AC100" s="1">
        <v>10023</v>
      </c>
      <c r="AD100" s="3">
        <v>1433.1428571428571</v>
      </c>
      <c r="AE100" s="40">
        <f>VLOOKUP(AC100, 'New York Taxable Income'!A:E, 4, FALSE)</f>
        <v>347467.7083</v>
      </c>
      <c r="AF100" s="45">
        <f t="shared" si="0"/>
        <v>0.74270982848964973</v>
      </c>
      <c r="AG100" s="45">
        <f t="shared" si="0"/>
        <v>1.9737082162152275</v>
      </c>
      <c r="AI100" s="1" t="s">
        <v>822</v>
      </c>
      <c r="AJ100" s="39">
        <v>7.1770642201834836E-2</v>
      </c>
      <c r="AK100" s="39">
        <v>0.54989908256880715</v>
      </c>
      <c r="AL100" s="39">
        <v>0.28790825688073401</v>
      </c>
      <c r="AM100" s="39">
        <v>7.4477064220183437E-2</v>
      </c>
      <c r="AN100" s="39">
        <v>1.594495412844036E-2</v>
      </c>
    </row>
    <row r="101" spans="2:40" x14ac:dyDescent="0.25">
      <c r="AC101" s="1">
        <v>10024</v>
      </c>
      <c r="AD101" s="3">
        <v>1282.6666666666667</v>
      </c>
      <c r="AE101" s="40">
        <f>VLOOKUP(AC101, 'New York Taxable Income'!A:E, 4, FALSE)</f>
        <v>401029.58390000003</v>
      </c>
      <c r="AF101" s="45">
        <f t="shared" si="0"/>
        <v>-0.15903453078069432</v>
      </c>
      <c r="AG101" s="45">
        <f t="shared" si="0"/>
        <v>2.4082764817343696</v>
      </c>
      <c r="AI101" s="1" t="s">
        <v>48</v>
      </c>
      <c r="AJ101" s="39">
        <v>0.10108988764044943</v>
      </c>
      <c r="AK101" s="39">
        <v>0.25425842696629208</v>
      </c>
      <c r="AL101" s="39">
        <v>0.51191011235955064</v>
      </c>
      <c r="AM101" s="39">
        <v>0.11173033707865168</v>
      </c>
      <c r="AN101" s="39">
        <v>2.1011235955056166E-2</v>
      </c>
    </row>
    <row r="102" spans="2:40" x14ac:dyDescent="0.25">
      <c r="AC102" s="1">
        <v>10026</v>
      </c>
      <c r="AD102" s="3">
        <v>1160.5</v>
      </c>
      <c r="AE102" s="40">
        <f>VLOOKUP(AC102, 'New York Taxable Income'!A:E, 4, FALSE)</f>
        <v>76006.464099999997</v>
      </c>
      <c r="AF102" s="45">
        <f t="shared" si="0"/>
        <v>-0.89113109840983062</v>
      </c>
      <c r="AG102" s="45">
        <f t="shared" si="0"/>
        <v>-0.2287621178830461</v>
      </c>
      <c r="AI102" s="1" t="s">
        <v>1249</v>
      </c>
      <c r="AJ102" s="39">
        <v>0.11197101449275361</v>
      </c>
      <c r="AK102" s="39">
        <v>0.28700000000000003</v>
      </c>
      <c r="AL102" s="39">
        <v>0.34369565217391312</v>
      </c>
      <c r="AM102" s="39">
        <v>0.23515942028985512</v>
      </c>
      <c r="AN102" s="39">
        <v>2.2173913043478245E-2</v>
      </c>
    </row>
    <row r="103" spans="2:40" x14ac:dyDescent="0.25">
      <c r="AC103" s="1">
        <v>10027</v>
      </c>
      <c r="AD103" s="3">
        <v>1309</v>
      </c>
      <c r="AE103" s="40">
        <f>VLOOKUP(AC103, 'New York Taxable Income'!A:E, 4, FALSE)</f>
        <v>74476.7399</v>
      </c>
      <c r="AF103" s="45">
        <f t="shared" si="0"/>
        <v>-1.2292679083844617E-3</v>
      </c>
      <c r="AG103" s="45">
        <f t="shared" si="0"/>
        <v>-0.24117336347274787</v>
      </c>
      <c r="AI103" s="1" t="s">
        <v>1588</v>
      </c>
      <c r="AJ103" s="39">
        <v>0.4577</v>
      </c>
      <c r="AK103" s="39">
        <v>0.1678</v>
      </c>
      <c r="AL103" s="39">
        <v>0.25209999999999999</v>
      </c>
      <c r="AM103" s="39">
        <v>0.10740000000000001</v>
      </c>
      <c r="AN103" s="39">
        <v>1.4999999999999991E-2</v>
      </c>
    </row>
    <row r="104" spans="2:40" x14ac:dyDescent="0.25">
      <c r="AC104" s="1">
        <v>10029</v>
      </c>
      <c r="AD104" s="3">
        <v>1358.6</v>
      </c>
      <c r="AE104" s="40">
        <f>VLOOKUP(AC104, 'New York Taxable Income'!A:E, 4, FALSE)</f>
        <v>59781.431400000001</v>
      </c>
      <c r="AF104" s="45">
        <f t="shared" si="0"/>
        <v>0.29600393608401721</v>
      </c>
      <c r="AG104" s="45">
        <f t="shared" si="0"/>
        <v>-0.36040209948276353</v>
      </c>
      <c r="AI104" s="1" t="s">
        <v>1</v>
      </c>
      <c r="AJ104" s="39">
        <v>8.581866666666671E-2</v>
      </c>
      <c r="AK104" s="39">
        <v>0.35318400000000033</v>
      </c>
      <c r="AL104" s="39">
        <v>0.43902666666666634</v>
      </c>
      <c r="AM104" s="39">
        <v>0.10450399999999993</v>
      </c>
      <c r="AN104" s="39">
        <v>1.7466666666666662E-2</v>
      </c>
    </row>
    <row r="105" spans="2:40" x14ac:dyDescent="0.25">
      <c r="AC105" s="1">
        <v>10030</v>
      </c>
      <c r="AD105" s="3">
        <v>1248.5</v>
      </c>
      <c r="AE105" s="40">
        <f>VLOOKUP(AC105, 'New York Taxable Income'!A:E, 4, FALSE)</f>
        <v>48499.926399999997</v>
      </c>
      <c r="AF105" s="45">
        <f t="shared" si="0"/>
        <v>-0.36378186552008479</v>
      </c>
      <c r="AG105" s="45">
        <f t="shared" si="0"/>
        <v>-0.45193332398483321</v>
      </c>
    </row>
    <row r="106" spans="2:40" x14ac:dyDescent="0.25">
      <c r="AC106" s="1">
        <v>10031</v>
      </c>
      <c r="AD106" s="3">
        <v>1624</v>
      </c>
      <c r="AE106" s="40">
        <f>VLOOKUP(AC106, 'New York Taxable Income'!A:E, 4, FALSE)</f>
        <v>45799.314400000003</v>
      </c>
      <c r="AF106" s="45">
        <f t="shared" si="0"/>
        <v>1.8864412816401379</v>
      </c>
      <c r="AG106" s="45">
        <f t="shared" si="0"/>
        <v>-0.47384443631115691</v>
      </c>
    </row>
    <row r="107" spans="2:40" x14ac:dyDescent="0.25">
      <c r="AC107" s="1">
        <v>10032</v>
      </c>
      <c r="AD107" s="3">
        <v>1125.5</v>
      </c>
      <c r="AE107" s="40">
        <f>VLOOKUP(AC107, 'New York Taxable Income'!A:E, 4, FALSE)</f>
        <v>42582.373</v>
      </c>
      <c r="AF107" s="45">
        <f t="shared" si="0"/>
        <v>-1.1008722705818887</v>
      </c>
      <c r="AG107" s="45">
        <f t="shared" si="0"/>
        <v>-0.49994472926793904</v>
      </c>
    </row>
    <row r="108" spans="2:40" x14ac:dyDescent="0.25">
      <c r="AC108" s="1">
        <v>10033</v>
      </c>
      <c r="AD108" s="3">
        <v>1300</v>
      </c>
      <c r="AE108" s="40">
        <f>VLOOKUP(AC108, 'New York Taxable Income'!A:E, 4, FALSE)</f>
        <v>49854.1008</v>
      </c>
      <c r="AF108" s="45">
        <f t="shared" si="0"/>
        <v>-5.5162712181199385E-2</v>
      </c>
      <c r="AG108" s="45">
        <f t="shared" si="0"/>
        <v>-0.4409463819924877</v>
      </c>
    </row>
    <row r="109" spans="2:40" x14ac:dyDescent="0.25">
      <c r="AC109" s="1">
        <v>10035</v>
      </c>
      <c r="AD109" s="3">
        <v>1079</v>
      </c>
      <c r="AE109" s="40">
        <f>VLOOKUP(AC109, 'New York Taxable Income'!A:E, 4, FALSE)</f>
        <v>52092.007700000002</v>
      </c>
      <c r="AF109" s="45">
        <f t="shared" si="0"/>
        <v>-1.3795283993247658</v>
      </c>
      <c r="AG109" s="45">
        <f t="shared" si="0"/>
        <v>-0.42278937555774065</v>
      </c>
    </row>
    <row r="110" spans="2:40" x14ac:dyDescent="0.25">
      <c r="B110" s="46" t="s">
        <v>1684</v>
      </c>
      <c r="AC110" s="1">
        <v>10036</v>
      </c>
      <c r="AD110" s="3">
        <v>1373.6666666666667</v>
      </c>
      <c r="AE110" s="40">
        <f>VLOOKUP(AC110, 'New York Taxable Income'!A:E, 4, FALSE)</f>
        <v>200768.07260000001</v>
      </c>
      <c r="AF110" s="45">
        <f t="shared" si="0"/>
        <v>0.38629251686665655</v>
      </c>
      <c r="AG110" s="45">
        <f t="shared" si="0"/>
        <v>0.78347718856168969</v>
      </c>
    </row>
    <row r="111" spans="2:40" x14ac:dyDescent="0.25">
      <c r="AC111" s="1">
        <v>10038</v>
      </c>
      <c r="AD111" s="3">
        <v>1231</v>
      </c>
      <c r="AE111" s="40">
        <f>VLOOKUP(AC111, 'New York Taxable Income'!A:E, 4, FALSE)</f>
        <v>148566.15520000001</v>
      </c>
      <c r="AF111" s="45">
        <f t="shared" si="0"/>
        <v>-0.4686524516061138</v>
      </c>
      <c r="AG111" s="45">
        <f t="shared" si="0"/>
        <v>0.35994279124697903</v>
      </c>
    </row>
    <row r="112" spans="2:40" x14ac:dyDescent="0.25">
      <c r="AC112" s="1">
        <v>10039</v>
      </c>
      <c r="AD112" s="3">
        <v>1365</v>
      </c>
      <c r="AE112" s="40">
        <f>VLOOKUP(AC112, 'New York Taxable Income'!A:E, 4, FALSE)</f>
        <v>43805.5841</v>
      </c>
      <c r="AF112" s="45">
        <f t="shared" si="0"/>
        <v>0.33435660756690838</v>
      </c>
      <c r="AG112" s="45">
        <f t="shared" si="0"/>
        <v>-0.49002034330990213</v>
      </c>
    </row>
    <row r="113" spans="29:33" x14ac:dyDescent="0.25">
      <c r="AC113" s="1">
        <v>10040</v>
      </c>
      <c r="AD113" s="3">
        <v>1192.5999999999999</v>
      </c>
      <c r="AE113" s="40">
        <f>VLOOKUP(AC113, 'New York Taxable Income'!A:E, 4, FALSE)</f>
        <v>48392.458899999998</v>
      </c>
      <c r="AF113" s="45">
        <f t="shared" si="0"/>
        <v>-0.69876848050345797</v>
      </c>
      <c r="AG113" s="45">
        <f t="shared" si="0"/>
        <v>-0.45280524948317552</v>
      </c>
    </row>
    <row r="114" spans="29:33" x14ac:dyDescent="0.25">
      <c r="AC114" s="1">
        <v>10065</v>
      </c>
      <c r="AD114" s="3">
        <v>1297.6666666666667</v>
      </c>
      <c r="AE114" s="40">
        <f>VLOOKUP(AC114, 'New York Taxable Income'!A:E, 4, FALSE)</f>
        <v>515445.84210000001</v>
      </c>
      <c r="AF114" s="45">
        <f t="shared" si="0"/>
        <v>-6.9145456992669468E-2</v>
      </c>
      <c r="AG114" s="45">
        <f t="shared" si="0"/>
        <v>3.3365799497549005</v>
      </c>
    </row>
    <row r="115" spans="29:33" x14ac:dyDescent="0.25">
      <c r="AC115" s="1">
        <v>10128</v>
      </c>
      <c r="AD115" s="3">
        <v>1300</v>
      </c>
      <c r="AE115" s="40">
        <f>VLOOKUP(AC115, 'New York Taxable Income'!A:E, 4, FALSE)</f>
        <v>400973.34210000001</v>
      </c>
      <c r="AF115" s="45">
        <f t="shared" si="0"/>
        <v>-5.5162712181199385E-2</v>
      </c>
      <c r="AG115" s="45">
        <f t="shared" si="0"/>
        <v>2.4078201702030442</v>
      </c>
    </row>
    <row r="116" spans="29:33" x14ac:dyDescent="0.25">
      <c r="AC116" s="1">
        <v>10282</v>
      </c>
      <c r="AD116" s="3">
        <v>2144</v>
      </c>
      <c r="AE116" s="40">
        <f>VLOOKUP(AC116, 'New York Taxable Income'!A:E, 4, FALSE)</f>
        <v>638204.02009999997</v>
      </c>
      <c r="AF116" s="45">
        <f t="shared" si="0"/>
        <v>5.0025958396250001</v>
      </c>
      <c r="AG116" s="45">
        <f t="shared" si="0"/>
        <v>4.3325646477170086</v>
      </c>
    </row>
    <row r="117" spans="29:33" x14ac:dyDescent="0.25">
      <c r="AC117" s="1">
        <v>10301</v>
      </c>
      <c r="AD117" s="3">
        <v>1346.3333333333333</v>
      </c>
      <c r="AE117" s="40">
        <f>VLOOKUP(AC117, 'New York Taxable Income'!A:E, 4, FALSE)</f>
        <v>74793.291100000002</v>
      </c>
      <c r="AF117" s="45">
        <f t="shared" si="0"/>
        <v>0.22249464907514366</v>
      </c>
      <c r="AG117" s="45">
        <f t="shared" si="0"/>
        <v>-0.2386050608434799</v>
      </c>
    </row>
    <row r="118" spans="29:33" x14ac:dyDescent="0.25">
      <c r="AC118" s="1">
        <v>10302</v>
      </c>
      <c r="AD118" s="3">
        <v>1284</v>
      </c>
      <c r="AE118" s="40">
        <f>VLOOKUP(AC118, 'New York Taxable Income'!A:E, 4, FALSE)</f>
        <v>53605.274700000002</v>
      </c>
      <c r="AF118" s="45">
        <f t="shared" si="0"/>
        <v>-0.15104439088842592</v>
      </c>
      <c r="AG118" s="45">
        <f t="shared" si="0"/>
        <v>-0.41051165361296704</v>
      </c>
    </row>
    <row r="119" spans="29:33" x14ac:dyDescent="0.25">
      <c r="AC119" s="1">
        <v>10306</v>
      </c>
      <c r="AD119" s="3">
        <v>1692.5</v>
      </c>
      <c r="AE119" s="40">
        <f>VLOOKUP(AC119, 'New York Taxable Income'!A:E, 4, FALSE)</f>
        <v>75948.261599999998</v>
      </c>
      <c r="AF119" s="45">
        <f t="shared" si="0"/>
        <v>2.2969347186054514</v>
      </c>
      <c r="AG119" s="45">
        <f t="shared" si="0"/>
        <v>-0.22923433733373832</v>
      </c>
    </row>
    <row r="120" spans="29:33" x14ac:dyDescent="0.25">
      <c r="AC120" s="1">
        <v>10312</v>
      </c>
      <c r="AD120" s="3">
        <v>1446</v>
      </c>
      <c r="AE120" s="40">
        <f>VLOOKUP(AC120, 'New York Taxable Income'!A:E, 4, FALSE)</f>
        <v>87072.8073</v>
      </c>
      <c r="AF120" s="45">
        <f t="shared" si="0"/>
        <v>0.81975760602224268</v>
      </c>
      <c r="AG120" s="45">
        <f t="shared" si="0"/>
        <v>-0.13897658449400344</v>
      </c>
    </row>
    <row r="121" spans="29:33" x14ac:dyDescent="0.25">
      <c r="AC121" s="1">
        <v>10314</v>
      </c>
      <c r="AD121" s="3">
        <v>1412</v>
      </c>
      <c r="AE121" s="40">
        <f>VLOOKUP(AC121, 'New York Taxable Income'!A:E, 4, FALSE)</f>
        <v>73813.630999999994</v>
      </c>
      <c r="AF121" s="45">
        <f t="shared" si="0"/>
        <v>0.61600903876938629</v>
      </c>
      <c r="AG121" s="45">
        <f t="shared" si="0"/>
        <v>-0.24655342310089332</v>
      </c>
    </row>
    <row r="122" spans="29:33" x14ac:dyDescent="0.25">
      <c r="AC122" s="1">
        <v>10451</v>
      </c>
      <c r="AD122" s="3">
        <v>1162</v>
      </c>
      <c r="AE122" s="40">
        <f>VLOOKUP(AC122, 'New York Taxable Income'!A:E, 4, FALSE)</f>
        <v>36695.1872</v>
      </c>
      <c r="AF122" s="45">
        <f t="shared" si="0"/>
        <v>-0.8821421910310282</v>
      </c>
      <c r="AG122" s="45">
        <f t="shared" si="0"/>
        <v>-0.54770975043711789</v>
      </c>
    </row>
    <row r="123" spans="29:33" x14ac:dyDescent="0.25">
      <c r="AC123" s="1">
        <v>10453</v>
      </c>
      <c r="AD123" s="3">
        <v>1053</v>
      </c>
      <c r="AE123" s="40">
        <f>VLOOKUP(AC123, 'New York Taxable Income'!A:E, 4, FALSE)</f>
        <v>30443.075499999999</v>
      </c>
      <c r="AF123" s="45">
        <f t="shared" si="0"/>
        <v>-1.5353361272240089</v>
      </c>
      <c r="AG123" s="45">
        <f t="shared" si="0"/>
        <v>-0.59843555693409811</v>
      </c>
    </row>
    <row r="124" spans="29:33" x14ac:dyDescent="0.25">
      <c r="AC124" s="1">
        <v>10454</v>
      </c>
      <c r="AD124" s="3">
        <v>1111</v>
      </c>
      <c r="AE124" s="40">
        <f>VLOOKUP(AC124, 'New York Taxable Income'!A:E, 4, FALSE)</f>
        <v>32334.437099999999</v>
      </c>
      <c r="AF124" s="45">
        <f t="shared" si="0"/>
        <v>-1.1877650419103127</v>
      </c>
      <c r="AG124" s="45">
        <f t="shared" si="0"/>
        <v>-0.58309020689222046</v>
      </c>
    </row>
    <row r="125" spans="29:33" x14ac:dyDescent="0.25">
      <c r="AC125" s="1">
        <v>10455</v>
      </c>
      <c r="AD125" s="3">
        <v>1252.6666666666667</v>
      </c>
      <c r="AE125" s="40">
        <f>VLOOKUP(AC125, 'New York Taxable Income'!A:E, 4, FALSE)</f>
        <v>32419.348300000001</v>
      </c>
      <c r="AF125" s="45">
        <f t="shared" si="0"/>
        <v>-0.33881267835674406</v>
      </c>
      <c r="AG125" s="45">
        <f t="shared" si="0"/>
        <v>-0.58240128940205049</v>
      </c>
    </row>
    <row r="126" spans="29:33" x14ac:dyDescent="0.25">
      <c r="AC126" s="1">
        <v>10456</v>
      </c>
      <c r="AD126" s="3">
        <v>1181.9000000000001</v>
      </c>
      <c r="AE126" s="40">
        <f>VLOOKUP(AC126, 'New York Taxable Income'!A:E, 4, FALSE)</f>
        <v>31778.76</v>
      </c>
      <c r="AF126" s="45">
        <f t="shared" si="0"/>
        <v>-0.76288935313891471</v>
      </c>
      <c r="AG126" s="45">
        <f t="shared" si="0"/>
        <v>-0.58759863066996643</v>
      </c>
    </row>
    <row r="127" spans="29:33" x14ac:dyDescent="0.25">
      <c r="AC127" s="1">
        <v>10457</v>
      </c>
      <c r="AD127" s="3">
        <v>1188.4000000000001</v>
      </c>
      <c r="AE127" s="40">
        <f>VLOOKUP(AC127, 'New York Taxable Income'!A:E, 4, FALSE)</f>
        <v>31283.2788</v>
      </c>
      <c r="AF127" s="45">
        <f t="shared" si="0"/>
        <v>-0.72393742116410387</v>
      </c>
      <c r="AG127" s="45">
        <f t="shared" si="0"/>
        <v>-0.59161866176987321</v>
      </c>
    </row>
    <row r="128" spans="29:33" x14ac:dyDescent="0.25">
      <c r="AC128" s="1">
        <v>10458</v>
      </c>
      <c r="AD128" s="3">
        <v>1186</v>
      </c>
      <c r="AE128" s="40">
        <f>VLOOKUP(AC128, 'New York Taxable Income'!A:E, 4, FALSE)</f>
        <v>32494.912100000001</v>
      </c>
      <c r="AF128" s="45">
        <f t="shared" si="0"/>
        <v>-0.73831967297018841</v>
      </c>
      <c r="AG128" s="45">
        <f t="shared" si="0"/>
        <v>-0.58178821099256262</v>
      </c>
    </row>
    <row r="129" spans="2:33" x14ac:dyDescent="0.25">
      <c r="AC129" s="1">
        <v>10459</v>
      </c>
      <c r="AD129" s="3">
        <v>1150</v>
      </c>
      <c r="AE129" s="40">
        <f>VLOOKUP(AC129, 'New York Taxable Income'!A:E, 4, FALSE)</f>
        <v>36544.970200000003</v>
      </c>
      <c r="AF129" s="45">
        <f t="shared" si="0"/>
        <v>-0.95405345006144804</v>
      </c>
      <c r="AG129" s="45">
        <f t="shared" si="0"/>
        <v>-0.54892851920520569</v>
      </c>
    </row>
    <row r="130" spans="2:33" x14ac:dyDescent="0.25">
      <c r="AC130" s="1">
        <v>10460</v>
      </c>
      <c r="AD130" s="3">
        <v>1130.8333333333333</v>
      </c>
      <c r="AE130" s="40">
        <f>VLOOKUP(AC130, 'New York Taxable Income'!A:E, 4, FALSE)</f>
        <v>36920.955999999998</v>
      </c>
      <c r="AF130" s="45">
        <f t="shared" si="0"/>
        <v>-1.0689117110128137</v>
      </c>
      <c r="AG130" s="45">
        <f t="shared" si="0"/>
        <v>-0.54587800062019509</v>
      </c>
    </row>
    <row r="131" spans="2:33" x14ac:dyDescent="0.25">
      <c r="AC131" s="1">
        <v>10461</v>
      </c>
      <c r="AD131" s="3">
        <v>1223</v>
      </c>
      <c r="AE131" s="40">
        <f>VLOOKUP(AC131, 'New York Taxable Income'!A:E, 4, FALSE)</f>
        <v>53378.766900000002</v>
      </c>
      <c r="AF131" s="45">
        <f t="shared" si="0"/>
        <v>-0.51659329095972706</v>
      </c>
      <c r="AG131" s="45">
        <f t="shared" si="0"/>
        <v>-0.41234939922343922</v>
      </c>
    </row>
    <row r="132" spans="2:33" x14ac:dyDescent="0.25">
      <c r="AC132" s="1">
        <v>10462</v>
      </c>
      <c r="AD132" s="3">
        <v>1240</v>
      </c>
      <c r="AE132" s="40">
        <f>VLOOKUP(AC132, 'New York Taxable Income'!A:E, 4, FALSE)</f>
        <v>44702.198900000003</v>
      </c>
      <c r="AF132" s="45">
        <f t="shared" si="0"/>
        <v>-0.41471900733329886</v>
      </c>
      <c r="AG132" s="45">
        <f t="shared" si="0"/>
        <v>-0.48274575977245043</v>
      </c>
    </row>
    <row r="133" spans="2:33" x14ac:dyDescent="0.25">
      <c r="B133" s="46" t="s">
        <v>1683</v>
      </c>
      <c r="AC133" s="1">
        <v>10463</v>
      </c>
      <c r="AD133" s="3">
        <v>1250.8571428571429</v>
      </c>
      <c r="AE133" s="40">
        <f>VLOOKUP(AC133, 'New York Taxable Income'!A:E, 4, FALSE)</f>
        <v>67556.289399999994</v>
      </c>
      <c r="AF133" s="45">
        <f t="shared" si="0"/>
        <v>-0.34965643963910925</v>
      </c>
      <c r="AG133" s="45">
        <f t="shared" si="0"/>
        <v>-0.29732166180448294</v>
      </c>
    </row>
    <row r="134" spans="2:33" x14ac:dyDescent="0.25">
      <c r="AC134" s="1">
        <v>10466</v>
      </c>
      <c r="AD134" s="3">
        <v>1173.3333333333333</v>
      </c>
      <c r="AE134" s="40">
        <f>VLOOKUP(AC134, 'New York Taxable Income'!A:E, 4, FALSE)</f>
        <v>43547.221400000002</v>
      </c>
      <c r="AF134" s="45">
        <f t="shared" si="0"/>
        <v>-0.81422600194674322</v>
      </c>
      <c r="AG134" s="45">
        <f t="shared" si="0"/>
        <v>-0.49211654007590638</v>
      </c>
    </row>
    <row r="135" spans="2:33" x14ac:dyDescent="0.25">
      <c r="AC135" s="1">
        <v>10467</v>
      </c>
      <c r="AD135" s="3">
        <v>1185</v>
      </c>
      <c r="AE135" s="40">
        <f>VLOOKUP(AC135, 'New York Taxable Income'!A:E, 4, FALSE)</f>
        <v>37710.6564</v>
      </c>
      <c r="AF135" s="45">
        <f t="shared" si="0"/>
        <v>-0.74431227788939003</v>
      </c>
      <c r="AG135" s="45">
        <f t="shared" si="0"/>
        <v>-0.53947085506631953</v>
      </c>
    </row>
    <row r="136" spans="2:33" x14ac:dyDescent="0.25">
      <c r="AC136" s="1">
        <v>10468</v>
      </c>
      <c r="AD136" s="3">
        <v>1389</v>
      </c>
      <c r="AE136" s="40">
        <f>VLOOKUP(AC136, 'New York Taxable Income'!A:E, 4, FALSE)</f>
        <v>33054.801399999997</v>
      </c>
      <c r="AF136" s="45">
        <f t="shared" si="0"/>
        <v>0.47817912562774817</v>
      </c>
      <c r="AG136" s="45">
        <f t="shared" si="0"/>
        <v>-0.57724561200292368</v>
      </c>
    </row>
    <row r="137" spans="2:33" x14ac:dyDescent="0.25">
      <c r="AC137" s="1">
        <v>10469</v>
      </c>
      <c r="AD137" s="3">
        <v>1247</v>
      </c>
      <c r="AE137" s="40">
        <f>VLOOKUP(AC137, 'New York Taxable Income'!A:E, 4, FALSE)</f>
        <v>49044.350400000003</v>
      </c>
      <c r="AF137" s="45">
        <f t="shared" si="0"/>
        <v>-0.37277077289888727</v>
      </c>
      <c r="AG137" s="45">
        <f t="shared" si="0"/>
        <v>-0.44751620097081024</v>
      </c>
    </row>
    <row r="138" spans="2:33" x14ac:dyDescent="0.25">
      <c r="AC138" s="1">
        <v>10472</v>
      </c>
      <c r="AD138" s="3">
        <v>1156.5</v>
      </c>
      <c r="AE138" s="40">
        <f>VLOOKUP(AC138, 'New York Taxable Income'!A:E, 4, FALSE)</f>
        <v>33971.641799999998</v>
      </c>
      <c r="AF138" s="45">
        <f t="shared" si="0"/>
        <v>-0.91510151808663731</v>
      </c>
      <c r="AG138" s="45">
        <f t="shared" si="0"/>
        <v>-0.56980693033013563</v>
      </c>
    </row>
    <row r="139" spans="2:33" x14ac:dyDescent="0.25">
      <c r="AC139" s="1">
        <v>10473</v>
      </c>
      <c r="AD139" s="3">
        <v>1197</v>
      </c>
      <c r="AE139" s="40">
        <f>VLOOKUP(AC139, 'New York Taxable Income'!A:E, 4, FALSE)</f>
        <v>42531.682200000003</v>
      </c>
      <c r="AF139" s="45">
        <f t="shared" si="0"/>
        <v>-0.67240101885897019</v>
      </c>
      <c r="AG139" s="45">
        <f t="shared" si="0"/>
        <v>-0.50035600338384734</v>
      </c>
    </row>
    <row r="140" spans="2:33" x14ac:dyDescent="0.25">
      <c r="AC140" s="1">
        <v>10475</v>
      </c>
      <c r="AD140" s="3">
        <v>1223.5</v>
      </c>
      <c r="AE140" s="40">
        <f>VLOOKUP(AC140, 'New York Taxable Income'!A:E, 4, FALSE)</f>
        <v>51786.338100000001</v>
      </c>
      <c r="AF140" s="45">
        <f t="shared" si="0"/>
        <v>-0.51359698850012625</v>
      </c>
      <c r="AG140" s="45">
        <f t="shared" si="0"/>
        <v>-0.42526939154683591</v>
      </c>
    </row>
    <row r="141" spans="2:33" x14ac:dyDescent="0.25">
      <c r="AC141" s="1">
        <v>11101</v>
      </c>
      <c r="AD141" s="3">
        <v>1359.25</v>
      </c>
      <c r="AE141" s="40">
        <f>VLOOKUP(AC141, 'New York Taxable Income'!A:E, 4, FALSE)</f>
        <v>105422.32769999999</v>
      </c>
      <c r="AF141" s="45">
        <f t="shared" si="0"/>
        <v>0.29989912928149887</v>
      </c>
      <c r="AG141" s="45">
        <f t="shared" si="0"/>
        <v>9.9001895922293734E-3</v>
      </c>
    </row>
    <row r="142" spans="2:33" x14ac:dyDescent="0.25">
      <c r="AC142" s="1">
        <v>11102</v>
      </c>
      <c r="AD142" s="3">
        <v>1424</v>
      </c>
      <c r="AE142" s="40">
        <f>VLOOKUP(AC142, 'New York Taxable Income'!A:E, 4, FALSE)</f>
        <v>62792.510300000002</v>
      </c>
      <c r="AF142" s="45">
        <f t="shared" si="0"/>
        <v>0.68792029779980624</v>
      </c>
      <c r="AG142" s="45">
        <f t="shared" si="0"/>
        <v>-0.33597204881227721</v>
      </c>
    </row>
    <row r="143" spans="2:33" x14ac:dyDescent="0.25">
      <c r="AC143" s="1">
        <v>11103</v>
      </c>
      <c r="AD143" s="3">
        <v>1316</v>
      </c>
      <c r="AE143" s="40">
        <f>VLOOKUP(AC143, 'New York Taxable Income'!A:E, 4, FALSE)</f>
        <v>61027.645100000002</v>
      </c>
      <c r="AF143" s="45">
        <f t="shared" si="0"/>
        <v>4.0718966526027148E-2</v>
      </c>
      <c r="AG143" s="45">
        <f t="shared" si="0"/>
        <v>-0.35029108451160013</v>
      </c>
    </row>
    <row r="144" spans="2:33" x14ac:dyDescent="0.25">
      <c r="AC144" s="1">
        <v>11106</v>
      </c>
      <c r="AD144" s="3">
        <v>1589.3333333333333</v>
      </c>
      <c r="AE144" s="40">
        <f>VLOOKUP(AC144, 'New York Taxable Income'!A:E, 4, FALSE)</f>
        <v>63027.8943</v>
      </c>
      <c r="AF144" s="45">
        <f t="shared" si="0"/>
        <v>1.6786976444411466</v>
      </c>
      <c r="AG144" s="45">
        <f t="shared" si="0"/>
        <v>-0.33406228714943215</v>
      </c>
    </row>
    <row r="145" spans="29:33" x14ac:dyDescent="0.25">
      <c r="AC145" s="1">
        <v>11201</v>
      </c>
      <c r="AD145" s="3">
        <v>1217.8</v>
      </c>
      <c r="AE145" s="40">
        <f>VLOOKUP(AC145, 'New York Taxable Income'!A:E, 4, FALSE)</f>
        <v>250671.36120000001</v>
      </c>
      <c r="AF145" s="45">
        <f t="shared" si="0"/>
        <v>-0.54775483653957591</v>
      </c>
      <c r="AG145" s="45">
        <f t="shared" si="0"/>
        <v>1.1883619191218562</v>
      </c>
    </row>
    <row r="146" spans="29:33" x14ac:dyDescent="0.25">
      <c r="AC146" s="1">
        <v>11203</v>
      </c>
      <c r="AD146" s="3">
        <v>1186.1428571428571</v>
      </c>
      <c r="AE146" s="40">
        <f>VLOOKUP(AC146, 'New York Taxable Income'!A:E, 4, FALSE)</f>
        <v>45976.027199999997</v>
      </c>
      <c r="AF146" s="45">
        <f t="shared" si="0"/>
        <v>-0.7374635865531598</v>
      </c>
      <c r="AG146" s="45">
        <f t="shared" si="0"/>
        <v>-0.47241069684384396</v>
      </c>
    </row>
    <row r="147" spans="29:33" x14ac:dyDescent="0.25">
      <c r="AC147" s="1">
        <v>11204</v>
      </c>
      <c r="AD147" s="3">
        <v>1290</v>
      </c>
      <c r="AE147" s="40">
        <f>VLOOKUP(AC147, 'New York Taxable Income'!A:E, 4, FALSE)</f>
        <v>55658.944100000001</v>
      </c>
      <c r="AF147" s="45">
        <f t="shared" si="0"/>
        <v>-0.11508876137321597</v>
      </c>
      <c r="AG147" s="45">
        <f t="shared" si="0"/>
        <v>-0.39384943745435785</v>
      </c>
    </row>
    <row r="148" spans="29:33" x14ac:dyDescent="0.25">
      <c r="AC148" s="1">
        <v>11205</v>
      </c>
      <c r="AD148" s="3">
        <v>1195.6666666666667</v>
      </c>
      <c r="AE148" s="40">
        <f>VLOOKUP(AC148, 'New York Taxable Income'!A:E, 4, FALSE)</f>
        <v>84701.861399999994</v>
      </c>
      <c r="AF148" s="45">
        <f t="shared" si="0"/>
        <v>-0.68039115875123857</v>
      </c>
      <c r="AG148" s="45">
        <f t="shared" si="0"/>
        <v>-0.15821298792201788</v>
      </c>
    </row>
    <row r="149" spans="29:33" x14ac:dyDescent="0.25">
      <c r="AC149" s="1">
        <v>11206</v>
      </c>
      <c r="AD149" s="3">
        <v>1291.75</v>
      </c>
      <c r="AE149" s="40">
        <f>VLOOKUP(AC149, 'New York Taxable Income'!A:E, 4, FALSE)</f>
        <v>47830.329299999998</v>
      </c>
      <c r="AF149" s="45">
        <f t="shared" si="0"/>
        <v>-0.10460170276461306</v>
      </c>
      <c r="AG149" s="45">
        <f t="shared" si="0"/>
        <v>-0.45736602489539741</v>
      </c>
    </row>
    <row r="150" spans="29:33" x14ac:dyDescent="0.25">
      <c r="AC150" s="1">
        <v>11207</v>
      </c>
      <c r="AD150" s="3">
        <v>1148.5</v>
      </c>
      <c r="AE150" s="40">
        <f>VLOOKUP(AC150, 'New York Taxable Income'!A:E, 4, FALSE)</f>
        <v>38816.783199999998</v>
      </c>
      <c r="AF150" s="45">
        <f t="shared" si="0"/>
        <v>-0.96304235744025057</v>
      </c>
      <c r="AG150" s="45">
        <f t="shared" si="0"/>
        <v>-0.53049641943396775</v>
      </c>
    </row>
    <row r="151" spans="29:33" x14ac:dyDescent="0.25">
      <c r="AC151" s="1">
        <v>11208</v>
      </c>
      <c r="AD151" s="3">
        <v>1112.4285714285713</v>
      </c>
      <c r="AE151" s="40">
        <f>VLOOKUP(AC151, 'New York Taxable Income'!A:E, 4, FALSE)</f>
        <v>35907.612999999998</v>
      </c>
      <c r="AF151" s="45">
        <f t="shared" si="0"/>
        <v>-1.1792041777400253</v>
      </c>
      <c r="AG151" s="45">
        <f t="shared" si="0"/>
        <v>-0.55409964530595301</v>
      </c>
    </row>
    <row r="152" spans="29:33" x14ac:dyDescent="0.25">
      <c r="AC152" s="1">
        <v>11209</v>
      </c>
      <c r="AD152" s="3">
        <v>1420</v>
      </c>
      <c r="AE152" s="40">
        <f>VLOOKUP(AC152, 'New York Taxable Income'!A:E, 4, FALSE)</f>
        <v>81070.336599999995</v>
      </c>
      <c r="AF152" s="45">
        <f t="shared" si="0"/>
        <v>0.66394987812299955</v>
      </c>
      <c r="AG152" s="45">
        <f t="shared" si="0"/>
        <v>-0.18767695675894464</v>
      </c>
    </row>
    <row r="153" spans="29:33" x14ac:dyDescent="0.25">
      <c r="AC153" s="1">
        <v>11210</v>
      </c>
      <c r="AD153" s="3">
        <v>1580</v>
      </c>
      <c r="AE153" s="40">
        <f>VLOOKUP(AC153, 'New York Taxable Income'!A:E, 4, FALSE)</f>
        <v>74535.562999999995</v>
      </c>
      <c r="AF153" s="45">
        <f t="shared" si="0"/>
        <v>1.6227666651952648</v>
      </c>
      <c r="AG153" s="45">
        <f t="shared" si="0"/>
        <v>-0.2406961088536162</v>
      </c>
    </row>
    <row r="154" spans="29:33" x14ac:dyDescent="0.25">
      <c r="AC154" s="1">
        <v>11211</v>
      </c>
      <c r="AD154" s="3">
        <v>1214.5714285714287</v>
      </c>
      <c r="AE154" s="40">
        <f>VLOOKUP(AC154, 'New York Taxable Income'!A:E, 4, FALSE)</f>
        <v>89106.951400000005</v>
      </c>
      <c r="AF154" s="45">
        <f t="shared" ref="AF154:AG203" si="1">(AD154 - AVERAGE(AD$89:AD$203)) / _xlfn.STDEV.P(AD$89:AD$203)</f>
        <v>-0.56710238956442616</v>
      </c>
      <c r="AG154" s="45">
        <f t="shared" si="1"/>
        <v>-0.12247278466528724</v>
      </c>
    </row>
    <row r="155" spans="29:33" x14ac:dyDescent="0.25">
      <c r="AC155" s="1">
        <v>11212</v>
      </c>
      <c r="AD155" s="3">
        <v>1203</v>
      </c>
      <c r="AE155" s="40">
        <f>VLOOKUP(AC155, 'New York Taxable Income'!A:E, 4, FALSE)</f>
        <v>36286.457799999996</v>
      </c>
      <c r="AF155" s="45">
        <f t="shared" si="1"/>
        <v>-0.63644538934376016</v>
      </c>
      <c r="AG155" s="45">
        <f t="shared" si="1"/>
        <v>-0.55102593054535653</v>
      </c>
    </row>
    <row r="156" spans="29:33" x14ac:dyDescent="0.25">
      <c r="AC156" s="1">
        <v>11213</v>
      </c>
      <c r="AD156" s="3">
        <v>1230</v>
      </c>
      <c r="AE156" s="40">
        <f>VLOOKUP(AC156, 'New York Taxable Income'!A:E, 4, FALSE)</f>
        <v>48403.6204</v>
      </c>
      <c r="AF156" s="45">
        <f t="shared" si="1"/>
        <v>-0.47464505652531547</v>
      </c>
      <c r="AG156" s="45">
        <f t="shared" si="1"/>
        <v>-0.45271469190577068</v>
      </c>
    </row>
    <row r="157" spans="29:33" x14ac:dyDescent="0.25">
      <c r="AC157" s="1">
        <v>11214</v>
      </c>
      <c r="AD157" s="3">
        <v>1226</v>
      </c>
      <c r="AE157" s="40">
        <f>VLOOKUP(AC157, 'New York Taxable Income'!A:E, 4, FALSE)</f>
        <v>47205.100599999998</v>
      </c>
      <c r="AF157" s="45">
        <f t="shared" si="1"/>
        <v>-0.4986154762021221</v>
      </c>
      <c r="AG157" s="45">
        <f t="shared" si="1"/>
        <v>-0.46243874777278277</v>
      </c>
    </row>
    <row r="158" spans="29:33" x14ac:dyDescent="0.25">
      <c r="AC158" s="1">
        <v>11215</v>
      </c>
      <c r="AD158" s="3">
        <v>1334</v>
      </c>
      <c r="AE158" s="40">
        <f>VLOOKUP(AC158, 'New York Taxable Income'!A:E, 4, FALSE)</f>
        <v>167787.435</v>
      </c>
      <c r="AF158" s="45">
        <f t="shared" si="1"/>
        <v>0.148585855071657</v>
      </c>
      <c r="AG158" s="45">
        <f t="shared" si="1"/>
        <v>0.51589248737270821</v>
      </c>
    </row>
    <row r="159" spans="29:33" x14ac:dyDescent="0.25">
      <c r="AC159" s="1">
        <v>11216</v>
      </c>
      <c r="AD159" s="3">
        <v>1425</v>
      </c>
      <c r="AE159" s="40">
        <f>VLOOKUP(AC159, 'New York Taxable Income'!A:E, 4, FALSE)</f>
        <v>66724.3894</v>
      </c>
      <c r="AF159" s="45">
        <f t="shared" si="1"/>
        <v>0.69391290271900785</v>
      </c>
      <c r="AG159" s="45">
        <f t="shared" si="1"/>
        <v>-0.30407118907617858</v>
      </c>
    </row>
    <row r="160" spans="29:33" x14ac:dyDescent="0.25">
      <c r="AC160" s="1">
        <v>11217</v>
      </c>
      <c r="AD160" s="3">
        <v>1606</v>
      </c>
      <c r="AE160" s="40">
        <f>VLOOKUP(AC160, 'New York Taxable Income'!A:E, 4, FALSE)</f>
        <v>162937.46969999999</v>
      </c>
      <c r="AF160" s="45">
        <f t="shared" si="1"/>
        <v>1.7785743930945079</v>
      </c>
      <c r="AG160" s="45">
        <f t="shared" si="1"/>
        <v>0.47654283830535876</v>
      </c>
    </row>
    <row r="161" spans="29:33" x14ac:dyDescent="0.25">
      <c r="AC161" s="1">
        <v>11218</v>
      </c>
      <c r="AD161" s="3">
        <v>1490</v>
      </c>
      <c r="AE161" s="40">
        <f>VLOOKUP(AC161, 'New York Taxable Income'!A:E, 4, FALSE)</f>
        <v>67897.063099999999</v>
      </c>
      <c r="AF161" s="45">
        <f t="shared" si="1"/>
        <v>1.0834322224671156</v>
      </c>
      <c r="AG161" s="45">
        <f t="shared" si="1"/>
        <v>-0.29455683264036858</v>
      </c>
    </row>
    <row r="162" spans="29:33" x14ac:dyDescent="0.25">
      <c r="AC162" s="1">
        <v>11220</v>
      </c>
      <c r="AD162" s="3">
        <v>1360</v>
      </c>
      <c r="AE162" s="40">
        <f>VLOOKUP(AC162, 'New York Taxable Income'!A:E, 4, FALSE)</f>
        <v>32736.8459</v>
      </c>
      <c r="AF162" s="45">
        <f t="shared" si="1"/>
        <v>0.30439358297090008</v>
      </c>
      <c r="AG162" s="45">
        <f t="shared" si="1"/>
        <v>-0.57982530826261314</v>
      </c>
    </row>
    <row r="163" spans="29:33" x14ac:dyDescent="0.25">
      <c r="AC163" s="1">
        <v>11221</v>
      </c>
      <c r="AD163" s="3">
        <v>1157.75</v>
      </c>
      <c r="AE163" s="40">
        <f>VLOOKUP(AC163, 'New York Taxable Income'!A:E, 4, FALSE)</f>
        <v>50420.758699999998</v>
      </c>
      <c r="AF163" s="45">
        <f t="shared" si="1"/>
        <v>-0.90761076193763524</v>
      </c>
      <c r="AG163" s="45">
        <f t="shared" si="1"/>
        <v>-0.43634886672650403</v>
      </c>
    </row>
    <row r="164" spans="29:33" x14ac:dyDescent="0.25">
      <c r="AC164" s="1">
        <v>11222</v>
      </c>
      <c r="AD164" s="3">
        <v>1144</v>
      </c>
      <c r="AE164" s="40">
        <f>VLOOKUP(AC164, 'New York Taxable Income'!A:E, 4, FALSE)</f>
        <v>103812.3567</v>
      </c>
      <c r="AF164" s="45">
        <f t="shared" si="1"/>
        <v>-0.99000907957665807</v>
      </c>
      <c r="AG164" s="45">
        <f t="shared" si="1"/>
        <v>-3.1621294018073834E-3</v>
      </c>
    </row>
    <row r="165" spans="29:33" x14ac:dyDescent="0.25">
      <c r="AC165" s="1">
        <v>11223</v>
      </c>
      <c r="AD165" s="3">
        <v>1326</v>
      </c>
      <c r="AE165" s="40">
        <f>VLOOKUP(AC165, 'New York Taxable Income'!A:E, 4, FALSE)</f>
        <v>80289.266199999998</v>
      </c>
      <c r="AF165" s="45">
        <f t="shared" si="1"/>
        <v>0.10064501571804373</v>
      </c>
      <c r="AG165" s="45">
        <f t="shared" si="1"/>
        <v>-0.19401408377651197</v>
      </c>
    </row>
    <row r="166" spans="29:33" x14ac:dyDescent="0.25">
      <c r="AC166" s="1">
        <v>11224</v>
      </c>
      <c r="AD166" s="3">
        <v>1287</v>
      </c>
      <c r="AE166" s="40">
        <f>VLOOKUP(AC166, 'New York Taxable Income'!A:E, 4, FALSE)</f>
        <v>47334.753799999999</v>
      </c>
      <c r="AF166" s="45">
        <f t="shared" si="1"/>
        <v>-0.13306657613082093</v>
      </c>
      <c r="AG166" s="45">
        <f t="shared" si="1"/>
        <v>-0.46138682108776941</v>
      </c>
    </row>
    <row r="167" spans="29:33" x14ac:dyDescent="0.25">
      <c r="AC167" s="1">
        <v>11225</v>
      </c>
      <c r="AD167" s="3">
        <v>1204.5</v>
      </c>
      <c r="AE167" s="40">
        <f>VLOOKUP(AC167, 'New York Taxable Income'!A:E, 4, FALSE)</f>
        <v>59269.412900000003</v>
      </c>
      <c r="AF167" s="45">
        <f t="shared" si="1"/>
        <v>-0.62745648196495774</v>
      </c>
      <c r="AG167" s="45">
        <f t="shared" si="1"/>
        <v>-0.3645563041099576</v>
      </c>
    </row>
    <row r="168" spans="29:33" x14ac:dyDescent="0.25">
      <c r="AC168" s="1">
        <v>11226</v>
      </c>
      <c r="AD168" s="3">
        <v>1199.4000000000001</v>
      </c>
      <c r="AE168" s="40">
        <f>VLOOKUP(AC168, 'New York Taxable Income'!A:E, 4, FALSE)</f>
        <v>48595.763700000003</v>
      </c>
      <c r="AF168" s="45">
        <f t="shared" si="1"/>
        <v>-0.65801876705288564</v>
      </c>
      <c r="AG168" s="45">
        <f t="shared" si="1"/>
        <v>-0.45115575880873543</v>
      </c>
    </row>
    <row r="169" spans="29:33" x14ac:dyDescent="0.25">
      <c r="AC169" s="1">
        <v>11229</v>
      </c>
      <c r="AD169" s="3">
        <v>1386</v>
      </c>
      <c r="AE169" s="40">
        <f>VLOOKUP(AC169, 'New York Taxable Income'!A:E, 4, FALSE)</f>
        <v>66406.108200000002</v>
      </c>
      <c r="AF169" s="45">
        <f t="shared" si="1"/>
        <v>0.46020131087014321</v>
      </c>
      <c r="AG169" s="45">
        <f t="shared" si="1"/>
        <v>-0.30665352786625916</v>
      </c>
    </row>
    <row r="170" spans="29:33" x14ac:dyDescent="0.25">
      <c r="AC170" s="1">
        <v>11230</v>
      </c>
      <c r="AD170" s="3">
        <v>1451</v>
      </c>
      <c r="AE170" s="40">
        <f>VLOOKUP(AC170, 'New York Taxable Income'!A:E, 4, FALSE)</f>
        <v>78349.435800000007</v>
      </c>
      <c r="AF170" s="45">
        <f t="shared" si="1"/>
        <v>0.84972063061825098</v>
      </c>
      <c r="AG170" s="45">
        <f t="shared" si="1"/>
        <v>-0.20975267998671077</v>
      </c>
    </row>
    <row r="171" spans="29:33" x14ac:dyDescent="0.25">
      <c r="AC171" s="1">
        <v>11231</v>
      </c>
      <c r="AD171" s="3">
        <v>1216</v>
      </c>
      <c r="AE171" s="40">
        <f>VLOOKUP(AC171, 'New York Taxable Income'!A:E, 4, FALSE)</f>
        <v>170735.75159999999</v>
      </c>
      <c r="AF171" s="45">
        <f t="shared" si="1"/>
        <v>-0.5585415253941387</v>
      </c>
      <c r="AG171" s="45">
        <f t="shared" si="1"/>
        <v>0.53981332316702624</v>
      </c>
    </row>
    <row r="172" spans="29:33" x14ac:dyDescent="0.25">
      <c r="AC172" s="1">
        <v>11232</v>
      </c>
      <c r="AD172" s="3">
        <v>1159</v>
      </c>
      <c r="AE172" s="40">
        <f>VLOOKUP(AC172, 'New York Taxable Income'!A:E, 4, FALSE)</f>
        <v>50540.321300000003</v>
      </c>
      <c r="AF172" s="45">
        <f t="shared" si="1"/>
        <v>-0.90012000578863316</v>
      </c>
      <c r="AG172" s="45">
        <f t="shared" si="1"/>
        <v>-0.43537880899195075</v>
      </c>
    </row>
    <row r="173" spans="29:33" x14ac:dyDescent="0.25">
      <c r="AC173" s="1">
        <v>11233</v>
      </c>
      <c r="AD173" s="3">
        <v>1173.5</v>
      </c>
      <c r="AE173" s="40">
        <f>VLOOKUP(AC173, 'New York Taxable Income'!A:E, 4, FALSE)</f>
        <v>48767.655899999998</v>
      </c>
      <c r="AF173" s="45">
        <f t="shared" si="1"/>
        <v>-0.81322723446020917</v>
      </c>
      <c r="AG173" s="45">
        <f t="shared" si="1"/>
        <v>-0.44976113073842444</v>
      </c>
    </row>
    <row r="174" spans="29:33" x14ac:dyDescent="0.25">
      <c r="AC174" s="1">
        <v>11235</v>
      </c>
      <c r="AD174" s="3">
        <v>1383.6666666666667</v>
      </c>
      <c r="AE174" s="40">
        <f>VLOOKUP(AC174, 'New York Taxable Income'!A:E, 4, FALSE)</f>
        <v>64871.602899999998</v>
      </c>
      <c r="AF174" s="45">
        <f t="shared" si="1"/>
        <v>0.44621856605867311</v>
      </c>
      <c r="AG174" s="45">
        <f t="shared" si="1"/>
        <v>-0.31910356437414672</v>
      </c>
    </row>
    <row r="175" spans="29:33" x14ac:dyDescent="0.25">
      <c r="AC175" s="1">
        <v>11236</v>
      </c>
      <c r="AD175" s="3">
        <v>1187.5714285714287</v>
      </c>
      <c r="AE175" s="40">
        <f>VLOOKUP(AC175, 'New York Taxable Income'!A:E, 4, FALSE)</f>
        <v>48667.441899999998</v>
      </c>
      <c r="AF175" s="45">
        <f t="shared" si="1"/>
        <v>-0.7289027223828709</v>
      </c>
      <c r="AG175" s="45">
        <f t="shared" si="1"/>
        <v>-0.45057420577870055</v>
      </c>
    </row>
    <row r="176" spans="29:33" x14ac:dyDescent="0.25">
      <c r="AC176" s="1">
        <v>11237</v>
      </c>
      <c r="AD176" s="3">
        <v>1166</v>
      </c>
      <c r="AE176" s="40">
        <f>VLOOKUP(AC176, 'New York Taxable Income'!A:E, 4, FALSE)</f>
        <v>43844.929900000003</v>
      </c>
      <c r="AF176" s="45">
        <f t="shared" si="1"/>
        <v>-0.85817177135422151</v>
      </c>
      <c r="AG176" s="45">
        <f t="shared" si="1"/>
        <v>-0.48970111557805129</v>
      </c>
    </row>
    <row r="177" spans="29:33" x14ac:dyDescent="0.25">
      <c r="AC177" s="1">
        <v>11238</v>
      </c>
      <c r="AD177" s="3">
        <v>1159</v>
      </c>
      <c r="AE177" s="40">
        <f>VLOOKUP(AC177, 'New York Taxable Income'!A:E, 4, FALSE)</f>
        <v>115964.9035</v>
      </c>
      <c r="AF177" s="45">
        <f t="shared" si="1"/>
        <v>-0.90012000578863316</v>
      </c>
      <c r="AG177" s="45">
        <f t="shared" si="1"/>
        <v>9.5436194972707139E-2</v>
      </c>
    </row>
    <row r="178" spans="29:33" x14ac:dyDescent="0.25">
      <c r="AC178" s="1">
        <v>11354</v>
      </c>
      <c r="AD178" s="3">
        <v>1256</v>
      </c>
      <c r="AE178" s="40">
        <f>VLOOKUP(AC178, 'New York Taxable Income'!A:E, 4, FALSE)</f>
        <v>42301.046300000002</v>
      </c>
      <c r="AF178" s="45">
        <f t="shared" si="1"/>
        <v>-0.31883732862607234</v>
      </c>
      <c r="AG178" s="45">
        <f t="shared" si="1"/>
        <v>-0.50222724187030254</v>
      </c>
    </row>
    <row r="179" spans="29:33" x14ac:dyDescent="0.25">
      <c r="AC179" s="1">
        <v>11355</v>
      </c>
      <c r="AD179" s="3">
        <v>1278</v>
      </c>
      <c r="AE179" s="40">
        <f>VLOOKUP(AC179, 'New York Taxable Income'!A:E, 4, FALSE)</f>
        <v>31042.221000000001</v>
      </c>
      <c r="AF179" s="45">
        <f t="shared" si="1"/>
        <v>-0.18700002040363586</v>
      </c>
      <c r="AG179" s="45">
        <f t="shared" si="1"/>
        <v>-0.59357445717215107</v>
      </c>
    </row>
    <row r="180" spans="29:33" x14ac:dyDescent="0.25">
      <c r="AC180" s="1">
        <v>11358</v>
      </c>
      <c r="AD180" s="3">
        <v>1462</v>
      </c>
      <c r="AE180" s="40">
        <f>VLOOKUP(AC180, 'New York Taxable Income'!A:E, 4, FALSE)</f>
        <v>58816.499799999998</v>
      </c>
      <c r="AF180" s="45">
        <f t="shared" si="1"/>
        <v>0.91563928472946921</v>
      </c>
      <c r="AG180" s="45">
        <f t="shared" si="1"/>
        <v>-0.36823096370865732</v>
      </c>
    </row>
    <row r="181" spans="29:33" x14ac:dyDescent="0.25">
      <c r="AC181" s="1">
        <v>11361</v>
      </c>
      <c r="AD181" s="3">
        <v>1487</v>
      </c>
      <c r="AE181" s="40">
        <f>VLOOKUP(AC181, 'New York Taxable Income'!A:E, 4, FALSE)</f>
        <v>70675.256299999994</v>
      </c>
      <c r="AF181" s="45">
        <f t="shared" si="1"/>
        <v>1.0654544077095107</v>
      </c>
      <c r="AG181" s="45">
        <f t="shared" si="1"/>
        <v>-0.27201627395610417</v>
      </c>
    </row>
    <row r="182" spans="29:33" x14ac:dyDescent="0.25">
      <c r="AC182" s="1">
        <v>11364</v>
      </c>
      <c r="AD182" s="3">
        <v>1578</v>
      </c>
      <c r="AE182" s="40">
        <f>VLOOKUP(AC182, 'New York Taxable Income'!A:E, 4, FALSE)</f>
        <v>70270.026700000002</v>
      </c>
      <c r="AF182" s="45">
        <f t="shared" si="1"/>
        <v>1.6107814553568616</v>
      </c>
      <c r="AG182" s="45">
        <f t="shared" si="1"/>
        <v>-0.27530405882988501</v>
      </c>
    </row>
    <row r="183" spans="29:33" x14ac:dyDescent="0.25">
      <c r="AC183" s="1">
        <v>11365</v>
      </c>
      <c r="AD183" s="3">
        <v>1530</v>
      </c>
      <c r="AE183" s="40">
        <f>VLOOKUP(AC183, 'New York Taxable Income'!A:E, 4, FALSE)</f>
        <v>57203.379500000003</v>
      </c>
      <c r="AF183" s="45">
        <f t="shared" si="1"/>
        <v>1.323136419235182</v>
      </c>
      <c r="AG183" s="45">
        <f t="shared" si="1"/>
        <v>-0.38131883419474455</v>
      </c>
    </row>
    <row r="184" spans="29:33" x14ac:dyDescent="0.25">
      <c r="AC184" s="1">
        <v>11366</v>
      </c>
      <c r="AD184" s="3">
        <v>1402</v>
      </c>
      <c r="AE184" s="40">
        <f>VLOOKUP(AC184, 'New York Taxable Income'!A:E, 4, FALSE)</f>
        <v>70135.077799999999</v>
      </c>
      <c r="AF184" s="45">
        <f t="shared" si="1"/>
        <v>0.55608298957736968</v>
      </c>
      <c r="AG184" s="45">
        <f t="shared" si="1"/>
        <v>-0.27639895158242184</v>
      </c>
    </row>
    <row r="185" spans="29:33" x14ac:dyDescent="0.25">
      <c r="AC185" s="1">
        <v>11367</v>
      </c>
      <c r="AD185" s="3">
        <v>1647.5</v>
      </c>
      <c r="AE185" s="40">
        <f>VLOOKUP(AC185, 'New York Taxable Income'!A:E, 4, FALSE)</f>
        <v>60721.002</v>
      </c>
      <c r="AF185" s="45">
        <f t="shared" si="1"/>
        <v>2.0272674972413767</v>
      </c>
      <c r="AG185" s="45">
        <f t="shared" si="1"/>
        <v>-0.35277899888367292</v>
      </c>
    </row>
    <row r="186" spans="29:33" x14ac:dyDescent="0.25">
      <c r="AC186" s="1">
        <v>11368</v>
      </c>
      <c r="AD186" s="3">
        <v>1211</v>
      </c>
      <c r="AE186" s="40">
        <f>VLOOKUP(AC186, 'New York Taxable Income'!A:E, 4, FALSE)</f>
        <v>31403.7965</v>
      </c>
      <c r="AF186" s="45">
        <f t="shared" si="1"/>
        <v>-0.5885045499901469</v>
      </c>
      <c r="AG186" s="45">
        <f t="shared" si="1"/>
        <v>-0.59064085493867713</v>
      </c>
    </row>
    <row r="187" spans="29:33" x14ac:dyDescent="0.25">
      <c r="AC187" s="1">
        <v>11373</v>
      </c>
      <c r="AD187" s="3">
        <v>1226.5</v>
      </c>
      <c r="AE187" s="40">
        <f>VLOOKUP(AC187, 'New York Taxable Income'!A:E, 4, FALSE)</f>
        <v>37253.7601</v>
      </c>
      <c r="AF187" s="45">
        <f t="shared" si="1"/>
        <v>-0.49561917374252124</v>
      </c>
      <c r="AG187" s="45">
        <f t="shared" si="1"/>
        <v>-0.5431778319111169</v>
      </c>
    </row>
    <row r="188" spans="29:33" x14ac:dyDescent="0.25">
      <c r="AC188" s="1">
        <v>11375</v>
      </c>
      <c r="AD188" s="3">
        <v>1421</v>
      </c>
      <c r="AE188" s="40">
        <f>VLOOKUP(AC188, 'New York Taxable Income'!A:E, 4, FALSE)</f>
        <v>104032.6479</v>
      </c>
      <c r="AF188" s="45">
        <f t="shared" si="1"/>
        <v>0.66994248304220128</v>
      </c>
      <c r="AG188" s="45">
        <f t="shared" si="1"/>
        <v>-1.3748214776403845E-3</v>
      </c>
    </row>
    <row r="189" spans="29:33" x14ac:dyDescent="0.25">
      <c r="AC189" s="1">
        <v>11385</v>
      </c>
      <c r="AD189" s="3">
        <v>1290</v>
      </c>
      <c r="AE189" s="40">
        <f>VLOOKUP(AC189, 'New York Taxable Income'!A:E, 4, FALSE)</f>
        <v>51394.150999999998</v>
      </c>
      <c r="AF189" s="45">
        <f t="shared" si="1"/>
        <v>-0.11508876137321597</v>
      </c>
      <c r="AG189" s="45">
        <f t="shared" si="1"/>
        <v>-0.42845135756084873</v>
      </c>
    </row>
    <row r="190" spans="29:33" x14ac:dyDescent="0.25">
      <c r="AC190" s="1">
        <v>11411</v>
      </c>
      <c r="AD190" s="3">
        <v>1190</v>
      </c>
      <c r="AE190" s="40">
        <f>VLOOKUP(AC190, 'New York Taxable Income'!A:E, 4, FALSE)</f>
        <v>56650.950199999999</v>
      </c>
      <c r="AF190" s="45">
        <f t="shared" si="1"/>
        <v>-0.71434925329338173</v>
      </c>
      <c r="AG190" s="45">
        <f t="shared" si="1"/>
        <v>-0.38580090731174632</v>
      </c>
    </row>
    <row r="191" spans="29:33" x14ac:dyDescent="0.25">
      <c r="AC191" s="1">
        <v>11412</v>
      </c>
      <c r="AD191" s="3">
        <v>1241</v>
      </c>
      <c r="AE191" s="40">
        <f>VLOOKUP(AC191, 'New York Taxable Income'!A:E, 4, FALSE)</f>
        <v>49140.506300000001</v>
      </c>
      <c r="AF191" s="45">
        <f t="shared" si="1"/>
        <v>-0.40872640241409719</v>
      </c>
      <c r="AG191" s="45">
        <f t="shared" si="1"/>
        <v>-0.44673605086937446</v>
      </c>
    </row>
    <row r="192" spans="29:33" x14ac:dyDescent="0.25">
      <c r="AC192" s="1">
        <v>11413</v>
      </c>
      <c r="AD192" s="3">
        <v>1231.5</v>
      </c>
      <c r="AE192" s="40">
        <f>VLOOKUP(AC192, 'New York Taxable Income'!A:E, 4, FALSE)</f>
        <v>54065.485200000003</v>
      </c>
      <c r="AF192" s="45">
        <f t="shared" si="1"/>
        <v>-0.46565614914651293</v>
      </c>
      <c r="AG192" s="45">
        <f t="shared" si="1"/>
        <v>-0.40677778737847886</v>
      </c>
    </row>
    <row r="193" spans="29:33" x14ac:dyDescent="0.25">
      <c r="AC193" s="1">
        <v>11416</v>
      </c>
      <c r="AD193" s="3">
        <v>1397</v>
      </c>
      <c r="AE193" s="40">
        <f>VLOOKUP(AC193, 'New York Taxable Income'!A:E, 4, FALSE)</f>
        <v>39017.209000000003</v>
      </c>
      <c r="AF193" s="45">
        <f t="shared" si="1"/>
        <v>0.52611996498136149</v>
      </c>
      <c r="AG193" s="45">
        <f t="shared" si="1"/>
        <v>-0.52887028720286855</v>
      </c>
    </row>
    <row r="194" spans="29:33" x14ac:dyDescent="0.25">
      <c r="AC194" s="1">
        <v>11417</v>
      </c>
      <c r="AD194" s="3">
        <v>1249.5</v>
      </c>
      <c r="AE194" s="40">
        <f>VLOOKUP(AC194, 'New York Taxable Income'!A:E, 4, FALSE)</f>
        <v>47646.263099999996</v>
      </c>
      <c r="AF194" s="45">
        <f t="shared" si="1"/>
        <v>-0.35778926060088312</v>
      </c>
      <c r="AG194" s="45">
        <f t="shared" si="1"/>
        <v>-0.45885942534821317</v>
      </c>
    </row>
    <row r="195" spans="29:33" x14ac:dyDescent="0.25">
      <c r="AC195" s="1">
        <v>11418</v>
      </c>
      <c r="AD195" s="3">
        <v>1218</v>
      </c>
      <c r="AE195" s="40">
        <f>VLOOKUP(AC195, 'New York Taxable Income'!A:E, 4, FALSE)</f>
        <v>45964.156799999997</v>
      </c>
      <c r="AF195" s="45">
        <f t="shared" si="1"/>
        <v>-0.54655631555573536</v>
      </c>
      <c r="AG195" s="45">
        <f t="shared" si="1"/>
        <v>-0.47250700600182677</v>
      </c>
    </row>
    <row r="196" spans="29:33" x14ac:dyDescent="0.25">
      <c r="AC196" s="1">
        <v>11423</v>
      </c>
      <c r="AD196" s="3">
        <v>1253</v>
      </c>
      <c r="AE196" s="40">
        <f>VLOOKUP(AC196, 'New York Taxable Income'!A:E, 4, FALSE)</f>
        <v>51696.926899999999</v>
      </c>
      <c r="AF196" s="45">
        <f t="shared" si="1"/>
        <v>-0.3368151433836773</v>
      </c>
      <c r="AG196" s="45">
        <f t="shared" si="1"/>
        <v>-0.42599481928189425</v>
      </c>
    </row>
    <row r="197" spans="29:33" x14ac:dyDescent="0.25">
      <c r="AC197" s="1">
        <v>11426</v>
      </c>
      <c r="AD197" s="3">
        <v>1326</v>
      </c>
      <c r="AE197" s="40">
        <f>VLOOKUP(AC197, 'New York Taxable Income'!A:E, 4, FALSE)</f>
        <v>66434.517800000001</v>
      </c>
      <c r="AF197" s="45">
        <f t="shared" si="1"/>
        <v>0.10064501571804373</v>
      </c>
      <c r="AG197" s="45">
        <f t="shared" si="1"/>
        <v>-0.30642302976555241</v>
      </c>
    </row>
    <row r="198" spans="29:33" x14ac:dyDescent="0.25">
      <c r="AC198" s="1">
        <v>11427</v>
      </c>
      <c r="AD198" s="3">
        <v>1184</v>
      </c>
      <c r="AE198" s="40">
        <f>VLOOKUP(AC198, 'New York Taxable Income'!A:E, 4, FALSE)</f>
        <v>64070.674200000001</v>
      </c>
      <c r="AF198" s="45">
        <f t="shared" si="1"/>
        <v>-0.75030488280859176</v>
      </c>
      <c r="AG198" s="45">
        <f t="shared" si="1"/>
        <v>-0.32560180947972889</v>
      </c>
    </row>
    <row r="199" spans="29:33" x14ac:dyDescent="0.25">
      <c r="AC199" s="1">
        <v>11432</v>
      </c>
      <c r="AD199" s="3">
        <v>1341.25</v>
      </c>
      <c r="AE199" s="40">
        <f>VLOOKUP(AC199, 'New York Taxable Income'!A:E, 4, FALSE)</f>
        <v>50217.139000000003</v>
      </c>
      <c r="AF199" s="45">
        <f t="shared" si="1"/>
        <v>0.192032240735869</v>
      </c>
      <c r="AG199" s="45">
        <f t="shared" si="1"/>
        <v>-0.43800091230674743</v>
      </c>
    </row>
    <row r="200" spans="29:33" x14ac:dyDescent="0.25">
      <c r="AC200" s="1">
        <v>11433</v>
      </c>
      <c r="AD200" s="3">
        <v>1698.5</v>
      </c>
      <c r="AE200" s="40">
        <f>VLOOKUP(AC200, 'New York Taxable Income'!A:E, 4, FALSE)</f>
        <v>41322.446799999998</v>
      </c>
      <c r="AF200" s="45">
        <f t="shared" si="1"/>
        <v>2.3328903481206615</v>
      </c>
      <c r="AG200" s="45">
        <f t="shared" si="1"/>
        <v>-0.51016699906866503</v>
      </c>
    </row>
    <row r="201" spans="29:33" x14ac:dyDescent="0.25">
      <c r="AC201" s="1">
        <v>11434</v>
      </c>
      <c r="AD201" s="3">
        <v>1176</v>
      </c>
      <c r="AE201" s="40">
        <f>VLOOKUP(AC201, 'New York Taxable Income'!A:E, 4, FALSE)</f>
        <v>47794.729200000002</v>
      </c>
      <c r="AF201" s="45">
        <f t="shared" si="1"/>
        <v>-0.79824572216220502</v>
      </c>
      <c r="AG201" s="45">
        <f t="shared" si="1"/>
        <v>-0.45765486231074187</v>
      </c>
    </row>
    <row r="202" spans="29:33" x14ac:dyDescent="0.25">
      <c r="AC202" s="1">
        <v>11691</v>
      </c>
      <c r="AD202" s="3">
        <v>1194</v>
      </c>
      <c r="AE202" s="40">
        <f>VLOOKUP(AC202, 'New York Taxable Income'!A:E, 4, FALSE)</f>
        <v>45742.178</v>
      </c>
      <c r="AF202" s="45">
        <f t="shared" si="1"/>
        <v>-0.69037883361657515</v>
      </c>
      <c r="AG202" s="45">
        <f t="shared" si="1"/>
        <v>-0.47430800607916573</v>
      </c>
    </row>
    <row r="203" spans="29:33" x14ac:dyDescent="0.25">
      <c r="AC203" s="1">
        <v>11694</v>
      </c>
      <c r="AD203" s="3">
        <v>1329.25</v>
      </c>
      <c r="AE203" s="40">
        <f>VLOOKUP(AC203, 'New York Taxable Income'!A:E, 4, FALSE)</f>
        <v>96573.03</v>
      </c>
      <c r="AF203" s="45">
        <f t="shared" si="1"/>
        <v>0.12012098170544912</v>
      </c>
      <c r="AG203" s="45">
        <f t="shared" si="1"/>
        <v>-6.1897593989336024E-2</v>
      </c>
    </row>
    <row r="204" spans="29:33" x14ac:dyDescent="0.25">
      <c r="AC204" s="1" t="s">
        <v>1667</v>
      </c>
      <c r="AD204" s="3"/>
      <c r="AE204" s="40" t="e">
        <f>VLOOKUP(AC204, 'New York Taxable Income'!A:E, 4, FALSE)</f>
        <v>#N/A</v>
      </c>
      <c r="AF204" s="45"/>
      <c r="AG204" s="45" t="e">
        <f t="shared" ref="AG204:AG205" si="2">_xlfn.Z.TEST($AE$89:$AE$203, $AE204)</f>
        <v>#N/A</v>
      </c>
    </row>
    <row r="205" spans="29:33" x14ac:dyDescent="0.25">
      <c r="AC205" s="1" t="s">
        <v>1</v>
      </c>
      <c r="AD205" s="3">
        <v>1275.9066666666668</v>
      </c>
      <c r="AE205" s="40" t="e">
        <f>VLOOKUP(AC205, 'New York Taxable Income'!A:E, 4, FALSE)</f>
        <v>#N/A</v>
      </c>
      <c r="AF205" s="45"/>
      <c r="AG205" s="45" t="e">
        <f t="shared" si="2"/>
        <v>#N/A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962-002B-40CE-B31F-11097ADD4788}">
  <dimension ref="A1:G6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3" style="4" bestFit="1" customWidth="1"/>
    <col min="2" max="2" width="25.85546875" style="5" bestFit="1" customWidth="1"/>
    <col min="3" max="3" width="18.85546875" style="5" bestFit="1" customWidth="1"/>
    <col min="4" max="4" width="23.28515625" style="5" bestFit="1" customWidth="1"/>
    <col min="5" max="5" width="16.42578125" style="5" bestFit="1" customWidth="1"/>
    <col min="6" max="6" width="4.140625" style="4" customWidth="1"/>
    <col min="7" max="7" width="25.5703125" style="4" customWidth="1"/>
    <col min="8" max="16384" width="9.140625" style="4"/>
  </cols>
  <sheetData>
    <row r="1" spans="1:7" x14ac:dyDescent="0.25">
      <c r="A1" s="4" t="s">
        <v>4</v>
      </c>
      <c r="B1" s="5" t="s">
        <v>7</v>
      </c>
      <c r="C1" s="5" t="s">
        <v>8</v>
      </c>
      <c r="D1" s="5" t="s">
        <v>9</v>
      </c>
      <c r="E1" s="5" t="s">
        <v>10</v>
      </c>
      <c r="G1" s="6" t="s">
        <v>14</v>
      </c>
    </row>
    <row r="2" spans="1:7" x14ac:dyDescent="0.25">
      <c r="A2" s="4">
        <v>800</v>
      </c>
      <c r="B2" s="5">
        <v>0.99</v>
      </c>
      <c r="C2" s="5">
        <v>0.99</v>
      </c>
      <c r="D2" s="5">
        <v>0.99</v>
      </c>
      <c r="E2" s="5">
        <v>0.99</v>
      </c>
    </row>
    <row r="3" spans="1:7" x14ac:dyDescent="0.25">
      <c r="A3" s="4">
        <v>790</v>
      </c>
      <c r="B3" s="5">
        <v>0.99</v>
      </c>
      <c r="C3" s="5">
        <v>0.99</v>
      </c>
      <c r="D3" s="5">
        <v>0.99</v>
      </c>
      <c r="E3" s="5">
        <v>0.99</v>
      </c>
    </row>
    <row r="4" spans="1:7" x14ac:dyDescent="0.25">
      <c r="A4" s="4">
        <v>780</v>
      </c>
      <c r="B4" s="5">
        <v>0.99</v>
      </c>
      <c r="C4" s="5">
        <v>0.99</v>
      </c>
      <c r="D4" s="5">
        <v>0.99</v>
      </c>
      <c r="E4" s="5">
        <v>0.98</v>
      </c>
    </row>
    <row r="5" spans="1:7" x14ac:dyDescent="0.25">
      <c r="A5" s="4">
        <v>770</v>
      </c>
      <c r="B5" s="5">
        <v>0.99</v>
      </c>
      <c r="C5" s="5">
        <v>0.99</v>
      </c>
      <c r="D5" s="5">
        <v>0.99</v>
      </c>
      <c r="E5" s="5">
        <v>0.97</v>
      </c>
    </row>
    <row r="6" spans="1:7" x14ac:dyDescent="0.25">
      <c r="A6" s="4">
        <v>760</v>
      </c>
      <c r="B6" s="5">
        <v>0.99</v>
      </c>
      <c r="C6" s="5">
        <v>0.99</v>
      </c>
      <c r="D6" s="5">
        <v>0.99</v>
      </c>
      <c r="E6" s="5">
        <v>0.96</v>
      </c>
    </row>
    <row r="7" spans="1:7" x14ac:dyDescent="0.25">
      <c r="A7" s="4">
        <v>750</v>
      </c>
      <c r="B7" s="5">
        <v>0.99</v>
      </c>
      <c r="C7" s="5">
        <v>0.98</v>
      </c>
      <c r="D7" s="5">
        <v>0.98</v>
      </c>
      <c r="E7" s="5">
        <v>0.95</v>
      </c>
    </row>
    <row r="8" spans="1:7" x14ac:dyDescent="0.25">
      <c r="A8" s="4">
        <v>740</v>
      </c>
      <c r="B8" s="5">
        <v>0.99</v>
      </c>
      <c r="C8" s="5">
        <v>0.97</v>
      </c>
      <c r="D8" s="5">
        <v>0.98</v>
      </c>
      <c r="E8" s="5">
        <v>0.94</v>
      </c>
    </row>
    <row r="9" spans="1:7" x14ac:dyDescent="0.25">
      <c r="A9" s="4">
        <v>730</v>
      </c>
      <c r="B9" s="5">
        <v>0.99</v>
      </c>
      <c r="C9" s="5">
        <v>0.97</v>
      </c>
      <c r="D9" s="5">
        <v>0.97</v>
      </c>
      <c r="E9" s="5">
        <v>0.94</v>
      </c>
    </row>
    <row r="10" spans="1:7" x14ac:dyDescent="0.25">
      <c r="A10" s="4">
        <v>720</v>
      </c>
      <c r="B10" s="5">
        <v>0.98</v>
      </c>
      <c r="C10" s="5">
        <v>0.96</v>
      </c>
      <c r="D10" s="5">
        <v>0.97</v>
      </c>
      <c r="E10" s="5">
        <v>0.93</v>
      </c>
    </row>
    <row r="11" spans="1:7" x14ac:dyDescent="0.25">
      <c r="A11" s="4">
        <v>710</v>
      </c>
      <c r="B11" s="5">
        <v>0.97</v>
      </c>
      <c r="C11" s="5">
        <v>0.95</v>
      </c>
      <c r="D11" s="5">
        <v>0.96</v>
      </c>
      <c r="E11" s="5">
        <v>0.92</v>
      </c>
    </row>
    <row r="12" spans="1:7" x14ac:dyDescent="0.25">
      <c r="A12" s="4">
        <v>700</v>
      </c>
      <c r="B12" s="5">
        <v>0.97</v>
      </c>
      <c r="C12" s="5">
        <v>0.93</v>
      </c>
      <c r="D12" s="5">
        <v>0.95</v>
      </c>
      <c r="E12" s="5">
        <v>0.91</v>
      </c>
    </row>
    <row r="13" spans="1:7" x14ac:dyDescent="0.25">
      <c r="A13" s="4">
        <v>690</v>
      </c>
      <c r="B13" s="5">
        <v>0.96</v>
      </c>
      <c r="C13" s="5">
        <v>0.92</v>
      </c>
      <c r="D13" s="5">
        <v>0.94</v>
      </c>
      <c r="E13" s="5">
        <v>0.9</v>
      </c>
    </row>
    <row r="14" spans="1:7" x14ac:dyDescent="0.25">
      <c r="A14" s="4">
        <v>680</v>
      </c>
      <c r="B14" s="5">
        <v>0.95</v>
      </c>
      <c r="C14" s="5">
        <v>0.91</v>
      </c>
      <c r="D14" s="5">
        <v>0.93</v>
      </c>
      <c r="E14" s="5">
        <v>0.89</v>
      </c>
    </row>
    <row r="15" spans="1:7" x14ac:dyDescent="0.25">
      <c r="A15" s="4">
        <v>670</v>
      </c>
      <c r="B15" s="5">
        <v>0.93</v>
      </c>
      <c r="C15" s="5">
        <v>0.89</v>
      </c>
      <c r="D15" s="5">
        <v>0.92</v>
      </c>
      <c r="E15" s="5">
        <v>0.87</v>
      </c>
    </row>
    <row r="16" spans="1:7" x14ac:dyDescent="0.25">
      <c r="A16" s="4">
        <v>660</v>
      </c>
      <c r="B16" s="5">
        <v>0.92</v>
      </c>
      <c r="C16" s="5">
        <v>0.87</v>
      </c>
      <c r="D16" s="5">
        <v>0.91</v>
      </c>
      <c r="E16" s="5">
        <v>0.86</v>
      </c>
    </row>
    <row r="17" spans="1:5" x14ac:dyDescent="0.25">
      <c r="A17" s="4">
        <v>650</v>
      </c>
      <c r="B17" s="5">
        <v>0.9</v>
      </c>
      <c r="C17" s="5">
        <v>0.85</v>
      </c>
      <c r="D17" s="5">
        <v>0.9</v>
      </c>
      <c r="E17" s="5">
        <v>0.84</v>
      </c>
    </row>
    <row r="18" spans="1:5" x14ac:dyDescent="0.25">
      <c r="A18" s="4">
        <v>640</v>
      </c>
      <c r="B18" s="5">
        <v>0.88</v>
      </c>
      <c r="C18" s="5">
        <v>0.83</v>
      </c>
      <c r="D18" s="5">
        <v>0.89</v>
      </c>
      <c r="E18" s="5">
        <v>0.83</v>
      </c>
    </row>
    <row r="19" spans="1:5" x14ac:dyDescent="0.25">
      <c r="A19" s="4">
        <v>630</v>
      </c>
      <c r="B19" s="5">
        <v>0.86</v>
      </c>
      <c r="C19" s="5">
        <v>0.81</v>
      </c>
      <c r="D19" s="5">
        <v>0.87</v>
      </c>
      <c r="E19" s="5">
        <v>0.81</v>
      </c>
    </row>
    <row r="20" spans="1:5" x14ac:dyDescent="0.25">
      <c r="A20" s="4">
        <v>620</v>
      </c>
      <c r="B20" s="5">
        <v>0.84</v>
      </c>
      <c r="C20" s="5">
        <v>0.78</v>
      </c>
      <c r="D20" s="5">
        <v>0.85</v>
      </c>
      <c r="E20" s="5">
        <v>0.79</v>
      </c>
    </row>
    <row r="21" spans="1:5" x14ac:dyDescent="0.25">
      <c r="A21" s="4">
        <v>610</v>
      </c>
      <c r="B21" s="5">
        <v>0.81</v>
      </c>
      <c r="C21" s="5">
        <v>0.76</v>
      </c>
      <c r="D21" s="5">
        <v>0.83</v>
      </c>
      <c r="E21" s="5">
        <v>0.77</v>
      </c>
    </row>
    <row r="22" spans="1:5" x14ac:dyDescent="0.25">
      <c r="A22" s="4">
        <v>600</v>
      </c>
      <c r="B22" s="5">
        <v>0.79</v>
      </c>
      <c r="C22" s="5">
        <v>0.73</v>
      </c>
      <c r="D22" s="5">
        <v>0.81</v>
      </c>
      <c r="E22" s="5">
        <v>0.75</v>
      </c>
    </row>
    <row r="23" spans="1:5" x14ac:dyDescent="0.25">
      <c r="A23" s="4">
        <v>590</v>
      </c>
      <c r="B23" s="5">
        <v>0.76</v>
      </c>
      <c r="C23" s="5">
        <v>0.7</v>
      </c>
      <c r="D23" s="5">
        <v>0.79</v>
      </c>
      <c r="E23" s="5">
        <v>0.72</v>
      </c>
    </row>
    <row r="24" spans="1:5" x14ac:dyDescent="0.25">
      <c r="A24" s="4">
        <v>580</v>
      </c>
      <c r="B24" s="5">
        <v>0.74</v>
      </c>
      <c r="C24" s="5">
        <v>0.67</v>
      </c>
      <c r="D24" s="5">
        <v>0.76</v>
      </c>
      <c r="E24" s="5">
        <v>0.7</v>
      </c>
    </row>
    <row r="25" spans="1:5" x14ac:dyDescent="0.25">
      <c r="A25" s="4">
        <v>570</v>
      </c>
      <c r="B25" s="5">
        <v>0.71</v>
      </c>
      <c r="C25" s="5">
        <v>0.64</v>
      </c>
      <c r="D25" s="5">
        <v>0.73</v>
      </c>
      <c r="E25" s="5">
        <v>0.67</v>
      </c>
    </row>
    <row r="26" spans="1:5" x14ac:dyDescent="0.25">
      <c r="A26" s="4">
        <v>560</v>
      </c>
      <c r="B26" s="5">
        <v>0.68</v>
      </c>
      <c r="C26" s="5">
        <v>0.61</v>
      </c>
      <c r="D26" s="5">
        <v>0.71</v>
      </c>
      <c r="E26" s="5">
        <v>0.64</v>
      </c>
    </row>
    <row r="27" spans="1:5" x14ac:dyDescent="0.25">
      <c r="A27" s="4">
        <v>550</v>
      </c>
      <c r="B27" s="5">
        <v>0.65</v>
      </c>
      <c r="C27" s="5">
        <v>0.57999999999999996</v>
      </c>
      <c r="D27" s="5">
        <v>0.68</v>
      </c>
      <c r="E27" s="5">
        <v>0.62</v>
      </c>
    </row>
    <row r="28" spans="1:5" x14ac:dyDescent="0.25">
      <c r="A28" s="4">
        <v>540</v>
      </c>
      <c r="B28" s="5">
        <v>0.62</v>
      </c>
      <c r="C28" s="5">
        <v>0.55000000000000004</v>
      </c>
      <c r="D28" s="5">
        <v>0.65</v>
      </c>
      <c r="E28" s="5">
        <v>0.57999999999999996</v>
      </c>
    </row>
    <row r="29" spans="1:5" x14ac:dyDescent="0.25">
      <c r="A29" s="4">
        <v>530</v>
      </c>
      <c r="B29" s="5">
        <v>0.57999999999999996</v>
      </c>
      <c r="C29" s="5">
        <v>0.52</v>
      </c>
      <c r="D29" s="5">
        <v>0.61</v>
      </c>
      <c r="E29" s="5">
        <v>0.55000000000000004</v>
      </c>
    </row>
    <row r="30" spans="1:5" x14ac:dyDescent="0.25">
      <c r="A30" s="4">
        <v>520</v>
      </c>
      <c r="B30" s="5">
        <v>0.55000000000000004</v>
      </c>
      <c r="C30" s="5">
        <v>0.49</v>
      </c>
      <c r="D30" s="5">
        <v>0.56999999999999995</v>
      </c>
      <c r="E30" s="5">
        <v>0.51</v>
      </c>
    </row>
    <row r="31" spans="1:5" x14ac:dyDescent="0.25">
      <c r="A31" s="4">
        <v>510</v>
      </c>
      <c r="B31" s="5">
        <v>0.51</v>
      </c>
      <c r="C31" s="5">
        <v>0.45</v>
      </c>
      <c r="D31" s="5">
        <v>0.52</v>
      </c>
      <c r="E31" s="5">
        <v>0.47</v>
      </c>
    </row>
    <row r="32" spans="1:5" x14ac:dyDescent="0.25">
      <c r="A32" s="4">
        <v>500</v>
      </c>
      <c r="B32" s="5">
        <v>0.48</v>
      </c>
      <c r="C32" s="5">
        <v>0.42</v>
      </c>
      <c r="D32" s="5">
        <v>0.47</v>
      </c>
      <c r="E32" s="5">
        <v>0.44</v>
      </c>
    </row>
    <row r="33" spans="1:5" x14ac:dyDescent="0.25">
      <c r="A33" s="4">
        <v>490</v>
      </c>
      <c r="B33" s="5">
        <v>0.44</v>
      </c>
      <c r="C33" s="5">
        <v>0.39</v>
      </c>
      <c r="D33" s="5">
        <v>0.44</v>
      </c>
      <c r="E33" s="5">
        <v>0.41</v>
      </c>
    </row>
    <row r="34" spans="1:5" x14ac:dyDescent="0.25">
      <c r="A34" s="4">
        <v>480</v>
      </c>
      <c r="B34" s="5">
        <v>0.41</v>
      </c>
      <c r="C34" s="5">
        <v>0.35</v>
      </c>
      <c r="D34" s="5">
        <v>0.4</v>
      </c>
      <c r="E34" s="5">
        <v>0.38</v>
      </c>
    </row>
    <row r="35" spans="1:5" x14ac:dyDescent="0.25">
      <c r="A35" s="4">
        <v>470</v>
      </c>
      <c r="B35" s="5">
        <v>0.38</v>
      </c>
      <c r="C35" s="5">
        <v>0.32</v>
      </c>
      <c r="D35" s="5">
        <v>0.36</v>
      </c>
      <c r="E35" s="5">
        <v>0.35</v>
      </c>
    </row>
    <row r="36" spans="1:5" x14ac:dyDescent="0.25">
      <c r="A36" s="4">
        <v>460</v>
      </c>
      <c r="B36" s="5">
        <v>0.34</v>
      </c>
      <c r="C36" s="5">
        <v>0.28999999999999998</v>
      </c>
      <c r="D36" s="5">
        <v>0.32</v>
      </c>
      <c r="E36" s="5">
        <v>0.32</v>
      </c>
    </row>
    <row r="37" spans="1:5" x14ac:dyDescent="0.25">
      <c r="A37" s="4">
        <v>450</v>
      </c>
      <c r="B37" s="5">
        <v>0.31</v>
      </c>
      <c r="C37" s="5">
        <v>0.26</v>
      </c>
      <c r="D37" s="5">
        <v>0.28999999999999998</v>
      </c>
      <c r="E37" s="5">
        <v>0.3</v>
      </c>
    </row>
    <row r="38" spans="1:5" x14ac:dyDescent="0.25">
      <c r="A38" s="4">
        <v>440</v>
      </c>
      <c r="B38" s="5">
        <v>0.28000000000000003</v>
      </c>
      <c r="C38" s="5">
        <v>0.23</v>
      </c>
      <c r="D38" s="5">
        <v>0.25</v>
      </c>
      <c r="E38" s="5">
        <v>0.27</v>
      </c>
    </row>
    <row r="39" spans="1:5" x14ac:dyDescent="0.25">
      <c r="A39" s="4">
        <v>430</v>
      </c>
      <c r="B39" s="5">
        <v>0.24</v>
      </c>
      <c r="C39" s="5">
        <v>0.2</v>
      </c>
      <c r="D39" s="5">
        <v>0.23</v>
      </c>
      <c r="E39" s="5">
        <v>0.24</v>
      </c>
    </row>
    <row r="40" spans="1:5" x14ac:dyDescent="0.25">
      <c r="A40" s="4">
        <v>420</v>
      </c>
      <c r="B40" s="5">
        <v>0.22</v>
      </c>
      <c r="C40" s="5">
        <v>0.17</v>
      </c>
      <c r="D40" s="5">
        <v>0.2</v>
      </c>
      <c r="E40" s="5">
        <v>0.22</v>
      </c>
    </row>
    <row r="41" spans="1:5" x14ac:dyDescent="0.25">
      <c r="A41" s="4">
        <v>410</v>
      </c>
      <c r="B41" s="5">
        <v>0.19</v>
      </c>
      <c r="C41" s="5">
        <v>0.14000000000000001</v>
      </c>
      <c r="D41" s="5">
        <v>0.17</v>
      </c>
      <c r="E41" s="5">
        <v>0.19</v>
      </c>
    </row>
    <row r="42" spans="1:5" x14ac:dyDescent="0.25">
      <c r="A42" s="4">
        <v>400</v>
      </c>
      <c r="B42" s="5">
        <v>0.16</v>
      </c>
      <c r="C42" s="5">
        <v>0.12</v>
      </c>
      <c r="D42" s="5">
        <v>0.15</v>
      </c>
      <c r="E42" s="5">
        <v>0.16</v>
      </c>
    </row>
    <row r="43" spans="1:5" x14ac:dyDescent="0.25">
      <c r="A43" s="4">
        <v>390</v>
      </c>
      <c r="B43" s="5">
        <v>0.13</v>
      </c>
      <c r="C43" s="5">
        <v>0.09</v>
      </c>
      <c r="D43" s="5">
        <v>0.13</v>
      </c>
      <c r="E43" s="5">
        <v>0.14000000000000001</v>
      </c>
    </row>
    <row r="44" spans="1:5" x14ac:dyDescent="0.25">
      <c r="A44" s="4">
        <v>380</v>
      </c>
      <c r="B44" s="5">
        <v>0.11</v>
      </c>
      <c r="C44" s="5">
        <v>7.0000000000000007E-2</v>
      </c>
      <c r="D44" s="5">
        <v>0.1</v>
      </c>
      <c r="E44" s="5">
        <v>0.12</v>
      </c>
    </row>
    <row r="45" spans="1:5" x14ac:dyDescent="0.25">
      <c r="A45" s="4">
        <v>370</v>
      </c>
      <c r="B45" s="5">
        <v>0.09</v>
      </c>
      <c r="C45" s="5">
        <v>0.06</v>
      </c>
      <c r="D45" s="5">
        <v>0.09</v>
      </c>
      <c r="E45" s="5">
        <v>0.09</v>
      </c>
    </row>
    <row r="46" spans="1:5" x14ac:dyDescent="0.25">
      <c r="A46" s="4">
        <v>360</v>
      </c>
      <c r="B46" s="5">
        <v>7.0000000000000007E-2</v>
      </c>
      <c r="C46" s="5">
        <v>0.04</v>
      </c>
      <c r="D46" s="5">
        <v>7.0000000000000007E-2</v>
      </c>
      <c r="E46" s="5">
        <v>7.0000000000000007E-2</v>
      </c>
    </row>
    <row r="47" spans="1:5" x14ac:dyDescent="0.25">
      <c r="A47" s="4">
        <v>350</v>
      </c>
      <c r="B47" s="5">
        <v>0.05</v>
      </c>
      <c r="C47" s="5">
        <v>0.03</v>
      </c>
      <c r="D47" s="5">
        <v>0.05</v>
      </c>
      <c r="E47" s="5">
        <v>0.06</v>
      </c>
    </row>
    <row r="48" spans="1:5" x14ac:dyDescent="0.25">
      <c r="A48" s="4">
        <v>340</v>
      </c>
      <c r="B48" s="5">
        <v>0.03</v>
      </c>
      <c r="C48" s="5">
        <v>0.02</v>
      </c>
      <c r="D48" s="5">
        <v>0.04</v>
      </c>
      <c r="E48" s="5">
        <v>0.04</v>
      </c>
    </row>
    <row r="49" spans="1:5" x14ac:dyDescent="0.25">
      <c r="A49" s="4">
        <v>330</v>
      </c>
      <c r="B49" s="5">
        <v>0.02</v>
      </c>
      <c r="C49" s="5">
        <v>0.01</v>
      </c>
      <c r="D49" s="5">
        <v>0.03</v>
      </c>
      <c r="E49" s="5">
        <v>0.03</v>
      </c>
    </row>
    <row r="50" spans="1:5" x14ac:dyDescent="0.25">
      <c r="A50" s="4">
        <v>320</v>
      </c>
      <c r="B50" s="5">
        <v>0.02</v>
      </c>
      <c r="C50" s="5">
        <v>0.01</v>
      </c>
      <c r="D50" s="5">
        <v>0.02</v>
      </c>
      <c r="E50" s="5">
        <v>0.02</v>
      </c>
    </row>
    <row r="51" spans="1:5" x14ac:dyDescent="0.25">
      <c r="A51" s="4">
        <v>310</v>
      </c>
      <c r="B51" s="5">
        <v>0.01</v>
      </c>
      <c r="C51" s="5">
        <v>0.01</v>
      </c>
      <c r="D51" s="5">
        <v>0.01</v>
      </c>
      <c r="E51" s="5">
        <v>0.01</v>
      </c>
    </row>
    <row r="52" spans="1:5" x14ac:dyDescent="0.25">
      <c r="A52" s="4">
        <v>300</v>
      </c>
      <c r="B52" s="5">
        <v>0.01</v>
      </c>
      <c r="C52" s="5">
        <v>0.01</v>
      </c>
      <c r="D52" s="5">
        <v>0.01</v>
      </c>
      <c r="E52" s="5">
        <v>0.01</v>
      </c>
    </row>
    <row r="53" spans="1:5" x14ac:dyDescent="0.25">
      <c r="A53" s="4">
        <v>290</v>
      </c>
      <c r="B53" s="5">
        <v>0</v>
      </c>
      <c r="C53" s="5">
        <v>0</v>
      </c>
      <c r="D53" s="5">
        <v>0</v>
      </c>
      <c r="E53" s="5">
        <v>0.01</v>
      </c>
    </row>
    <row r="54" spans="1:5" x14ac:dyDescent="0.25">
      <c r="A54" s="4">
        <v>280</v>
      </c>
      <c r="B54" s="5">
        <v>0</v>
      </c>
      <c r="C54" s="5">
        <v>0</v>
      </c>
      <c r="D54" s="5">
        <v>0</v>
      </c>
      <c r="E54" s="5">
        <v>0.01</v>
      </c>
    </row>
    <row r="55" spans="1:5" x14ac:dyDescent="0.25">
      <c r="A55" s="4">
        <v>270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25">
      <c r="A56" s="4">
        <v>260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25">
      <c r="A57" s="4">
        <v>250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25">
      <c r="A58" s="4">
        <v>240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25">
      <c r="A59" s="4">
        <v>230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25">
      <c r="A60" s="4">
        <v>220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25">
      <c r="A61" s="4">
        <v>210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25">
      <c r="A62" s="4">
        <v>200</v>
      </c>
      <c r="B62" s="5">
        <v>0</v>
      </c>
      <c r="C62" s="5">
        <v>0</v>
      </c>
      <c r="D62" s="5">
        <v>0</v>
      </c>
      <c r="E62" s="5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AAD5-E7BA-4C70-B616-17984EAA0D0F}">
  <dimension ref="A1:E122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5.28515625" style="4" bestFit="1" customWidth="1"/>
    <col min="2" max="2" width="23" style="5" bestFit="1" customWidth="1"/>
    <col min="3" max="3" width="16.140625" style="5" bestFit="1" customWidth="1"/>
    <col min="4" max="4" width="5.28515625" style="4" customWidth="1"/>
    <col min="5" max="5" width="50.28515625" style="4" customWidth="1"/>
    <col min="6" max="16384" width="9.140625" style="4"/>
  </cols>
  <sheetData>
    <row r="1" spans="1:5" x14ac:dyDescent="0.25">
      <c r="A1" s="4" t="s">
        <v>4</v>
      </c>
      <c r="B1" s="5" t="s">
        <v>11</v>
      </c>
      <c r="C1" s="5" t="s">
        <v>12</v>
      </c>
      <c r="E1" s="6" t="s">
        <v>13</v>
      </c>
    </row>
    <row r="2" spans="1:5" x14ac:dyDescent="0.25">
      <c r="A2" s="4">
        <v>1600</v>
      </c>
      <c r="B2" s="5">
        <v>0.99</v>
      </c>
      <c r="C2" s="5">
        <v>0.99</v>
      </c>
    </row>
    <row r="3" spans="1:5" x14ac:dyDescent="0.25">
      <c r="A3" s="4">
        <v>1590</v>
      </c>
      <c r="B3" s="5">
        <v>0.99</v>
      </c>
      <c r="C3" s="5">
        <v>0.99</v>
      </c>
    </row>
    <row r="4" spans="1:5" x14ac:dyDescent="0.25">
      <c r="A4" s="4">
        <v>1580</v>
      </c>
      <c r="B4" s="5">
        <v>0.99</v>
      </c>
      <c r="C4" s="5">
        <v>0.99</v>
      </c>
    </row>
    <row r="5" spans="1:5" x14ac:dyDescent="0.25">
      <c r="A5" s="4">
        <v>1570</v>
      </c>
      <c r="B5" s="5">
        <v>0.99</v>
      </c>
      <c r="C5" s="5">
        <v>0.99</v>
      </c>
    </row>
    <row r="6" spans="1:5" x14ac:dyDescent="0.25">
      <c r="A6" s="4">
        <v>1560</v>
      </c>
      <c r="B6" s="5">
        <v>0.99</v>
      </c>
      <c r="C6" s="5">
        <v>0.99</v>
      </c>
    </row>
    <row r="7" spans="1:5" x14ac:dyDescent="0.25">
      <c r="A7" s="4">
        <v>1550</v>
      </c>
      <c r="B7" s="5">
        <v>0.99</v>
      </c>
      <c r="C7" s="5">
        <v>0.99</v>
      </c>
    </row>
    <row r="8" spans="1:5" x14ac:dyDescent="0.25">
      <c r="A8" s="4">
        <v>1540</v>
      </c>
      <c r="B8" s="5">
        <v>0.99</v>
      </c>
      <c r="C8" s="5">
        <v>0.99</v>
      </c>
    </row>
    <row r="9" spans="1:5" x14ac:dyDescent="0.25">
      <c r="A9" s="4">
        <v>1530</v>
      </c>
      <c r="B9" s="5">
        <v>0.99</v>
      </c>
      <c r="C9" s="5">
        <v>0.99</v>
      </c>
    </row>
    <row r="10" spans="1:5" x14ac:dyDescent="0.25">
      <c r="A10" s="4">
        <v>1520</v>
      </c>
      <c r="B10" s="5">
        <v>0.99</v>
      </c>
      <c r="C10" s="5">
        <v>0.98</v>
      </c>
    </row>
    <row r="11" spans="1:5" x14ac:dyDescent="0.25">
      <c r="A11" s="4">
        <v>1510</v>
      </c>
      <c r="B11" s="5">
        <v>0.99</v>
      </c>
      <c r="C11" s="5">
        <v>0.98</v>
      </c>
    </row>
    <row r="12" spans="1:5" x14ac:dyDescent="0.25">
      <c r="A12" s="4">
        <v>1500</v>
      </c>
      <c r="B12" s="5">
        <v>0.99</v>
      </c>
      <c r="C12" s="5">
        <v>0.98</v>
      </c>
    </row>
    <row r="13" spans="1:5" x14ac:dyDescent="0.25">
      <c r="A13" s="4">
        <v>1490</v>
      </c>
      <c r="B13" s="5">
        <v>0.99</v>
      </c>
      <c r="C13" s="5">
        <v>0.97</v>
      </c>
    </row>
    <row r="14" spans="1:5" x14ac:dyDescent="0.25">
      <c r="A14" s="4">
        <v>1480</v>
      </c>
      <c r="B14" s="5">
        <v>0.99</v>
      </c>
      <c r="C14" s="5">
        <v>0.97</v>
      </c>
    </row>
    <row r="15" spans="1:5" x14ac:dyDescent="0.25">
      <c r="A15" s="4">
        <v>1470</v>
      </c>
      <c r="B15" s="5">
        <v>0.99</v>
      </c>
      <c r="C15" s="5">
        <v>0.97</v>
      </c>
    </row>
    <row r="16" spans="1:5" x14ac:dyDescent="0.25">
      <c r="A16" s="4">
        <v>1460</v>
      </c>
      <c r="B16" s="5">
        <v>0.99</v>
      </c>
      <c r="C16" s="5">
        <v>0.96</v>
      </c>
    </row>
    <row r="17" spans="1:3" x14ac:dyDescent="0.25">
      <c r="A17" s="4">
        <v>1450</v>
      </c>
      <c r="B17" s="5">
        <v>0.99</v>
      </c>
      <c r="C17" s="5">
        <v>0.96</v>
      </c>
    </row>
    <row r="18" spans="1:3" x14ac:dyDescent="0.25">
      <c r="A18" s="4">
        <v>1440</v>
      </c>
      <c r="B18" s="5">
        <v>0.98</v>
      </c>
      <c r="C18" s="5">
        <v>0.95</v>
      </c>
    </row>
    <row r="19" spans="1:3" x14ac:dyDescent="0.25">
      <c r="A19" s="4">
        <v>1430</v>
      </c>
      <c r="B19" s="5">
        <v>0.98</v>
      </c>
      <c r="C19" s="5">
        <v>0.95</v>
      </c>
    </row>
    <row r="20" spans="1:3" x14ac:dyDescent="0.25">
      <c r="A20" s="4">
        <v>1420</v>
      </c>
      <c r="B20" s="5">
        <v>0.98</v>
      </c>
      <c r="C20" s="5">
        <v>0.94</v>
      </c>
    </row>
    <row r="21" spans="1:3" x14ac:dyDescent="0.25">
      <c r="A21" s="4">
        <v>1410</v>
      </c>
      <c r="B21" s="5">
        <v>0.97</v>
      </c>
      <c r="C21" s="5">
        <v>0.94</v>
      </c>
    </row>
    <row r="22" spans="1:3" x14ac:dyDescent="0.25">
      <c r="A22" s="4">
        <v>1400</v>
      </c>
      <c r="B22" s="5">
        <v>0.97</v>
      </c>
      <c r="C22" s="5">
        <v>0.93</v>
      </c>
    </row>
    <row r="23" spans="1:3" x14ac:dyDescent="0.25">
      <c r="A23" s="4">
        <v>1390</v>
      </c>
      <c r="B23" s="5">
        <v>0.97</v>
      </c>
      <c r="C23" s="5">
        <v>0.92</v>
      </c>
    </row>
    <row r="24" spans="1:3" x14ac:dyDescent="0.25">
      <c r="A24" s="4">
        <v>1380</v>
      </c>
      <c r="B24" s="5">
        <v>0.96</v>
      </c>
      <c r="C24" s="5">
        <v>0.92</v>
      </c>
    </row>
    <row r="25" spans="1:3" x14ac:dyDescent="0.25">
      <c r="A25" s="4">
        <v>1370</v>
      </c>
      <c r="B25" s="5">
        <v>0.96</v>
      </c>
      <c r="C25" s="5">
        <v>0.91</v>
      </c>
    </row>
    <row r="26" spans="1:3" x14ac:dyDescent="0.25">
      <c r="A26" s="4">
        <v>1360</v>
      </c>
      <c r="B26" s="5">
        <v>0.95</v>
      </c>
      <c r="C26" s="5">
        <v>0.9</v>
      </c>
    </row>
    <row r="27" spans="1:3" x14ac:dyDescent="0.25">
      <c r="A27" s="4">
        <v>1350</v>
      </c>
      <c r="B27" s="5">
        <v>0.94</v>
      </c>
      <c r="C27" s="5">
        <v>0.9</v>
      </c>
    </row>
    <row r="28" spans="1:3" x14ac:dyDescent="0.25">
      <c r="A28" s="4">
        <v>1340</v>
      </c>
      <c r="B28" s="5">
        <v>0.94</v>
      </c>
      <c r="C28" s="5">
        <v>0.89</v>
      </c>
    </row>
    <row r="29" spans="1:3" x14ac:dyDescent="0.25">
      <c r="A29" s="4">
        <v>1330</v>
      </c>
      <c r="B29" s="5">
        <v>0.93</v>
      </c>
      <c r="C29" s="5">
        <v>0.88</v>
      </c>
    </row>
    <row r="30" spans="1:3" x14ac:dyDescent="0.25">
      <c r="A30" s="4">
        <v>1320</v>
      </c>
      <c r="B30" s="5">
        <v>0.93</v>
      </c>
      <c r="C30" s="5">
        <v>0.87</v>
      </c>
    </row>
    <row r="31" spans="1:3" x14ac:dyDescent="0.25">
      <c r="A31" s="4">
        <v>1310</v>
      </c>
      <c r="B31" s="5">
        <v>0.92</v>
      </c>
      <c r="C31" s="5">
        <v>0.87</v>
      </c>
    </row>
    <row r="32" spans="1:3" x14ac:dyDescent="0.25">
      <c r="A32" s="4">
        <v>1300</v>
      </c>
      <c r="B32" s="5">
        <v>0.91</v>
      </c>
      <c r="C32" s="5">
        <v>0.86</v>
      </c>
    </row>
    <row r="33" spans="1:3" x14ac:dyDescent="0.25">
      <c r="A33" s="4">
        <v>1290</v>
      </c>
      <c r="B33" s="5">
        <v>0.9</v>
      </c>
      <c r="C33" s="5">
        <v>0.85</v>
      </c>
    </row>
    <row r="34" spans="1:3" x14ac:dyDescent="0.25">
      <c r="A34" s="4">
        <v>1280</v>
      </c>
      <c r="B34" s="5">
        <v>0.89</v>
      </c>
      <c r="C34" s="5">
        <v>0.84</v>
      </c>
    </row>
    <row r="35" spans="1:3" x14ac:dyDescent="0.25">
      <c r="A35" s="4">
        <v>1270</v>
      </c>
      <c r="B35" s="5">
        <v>0.88</v>
      </c>
      <c r="C35" s="5">
        <v>0.83</v>
      </c>
    </row>
    <row r="36" spans="1:3" x14ac:dyDescent="0.25">
      <c r="A36" s="4">
        <v>1260</v>
      </c>
      <c r="B36" s="5">
        <v>0.87</v>
      </c>
      <c r="C36" s="5">
        <v>0.82</v>
      </c>
    </row>
    <row r="37" spans="1:3" x14ac:dyDescent="0.25">
      <c r="A37" s="4">
        <v>1250</v>
      </c>
      <c r="B37" s="5">
        <v>0.86</v>
      </c>
      <c r="C37" s="5">
        <v>0.81</v>
      </c>
    </row>
    <row r="38" spans="1:3" x14ac:dyDescent="0.25">
      <c r="A38" s="4">
        <v>1240</v>
      </c>
      <c r="B38" s="5">
        <v>0.85</v>
      </c>
      <c r="C38" s="5">
        <v>0.8</v>
      </c>
    </row>
    <row r="39" spans="1:3" x14ac:dyDescent="0.25">
      <c r="A39" s="4">
        <v>1230</v>
      </c>
      <c r="B39" s="5">
        <v>0.84</v>
      </c>
      <c r="C39" s="5">
        <v>0.78</v>
      </c>
    </row>
    <row r="40" spans="1:3" x14ac:dyDescent="0.25">
      <c r="A40" s="4">
        <v>1220</v>
      </c>
      <c r="B40" s="5">
        <v>0.83</v>
      </c>
      <c r="C40" s="5">
        <v>0.77</v>
      </c>
    </row>
    <row r="41" spans="1:3" x14ac:dyDescent="0.25">
      <c r="A41" s="4">
        <v>1210</v>
      </c>
      <c r="B41" s="5">
        <v>0.82</v>
      </c>
      <c r="C41" s="5">
        <v>0.76</v>
      </c>
    </row>
    <row r="42" spans="1:3" x14ac:dyDescent="0.25">
      <c r="A42" s="4">
        <v>1200</v>
      </c>
      <c r="B42" s="5">
        <v>0.81</v>
      </c>
      <c r="C42" s="5">
        <v>0.75</v>
      </c>
    </row>
    <row r="43" spans="1:3" x14ac:dyDescent="0.25">
      <c r="A43" s="4">
        <v>1190</v>
      </c>
      <c r="B43" s="5">
        <v>0.8</v>
      </c>
      <c r="C43" s="5">
        <v>0.73</v>
      </c>
    </row>
    <row r="44" spans="1:3" x14ac:dyDescent="0.25">
      <c r="A44" s="4">
        <v>760</v>
      </c>
      <c r="B44" s="5">
        <v>0.09</v>
      </c>
      <c r="C44" s="5">
        <v>0.08</v>
      </c>
    </row>
    <row r="45" spans="1:3" x14ac:dyDescent="0.25">
      <c r="A45" s="4">
        <v>750</v>
      </c>
      <c r="B45" s="5">
        <v>0.08</v>
      </c>
      <c r="C45" s="5">
        <v>7.0000000000000007E-2</v>
      </c>
    </row>
    <row r="46" spans="1:3" x14ac:dyDescent="0.25">
      <c r="A46" s="4">
        <v>740</v>
      </c>
      <c r="B46" s="5">
        <v>7.0000000000000007E-2</v>
      </c>
      <c r="C46" s="5">
        <v>0.06</v>
      </c>
    </row>
    <row r="47" spans="1:3" x14ac:dyDescent="0.25">
      <c r="A47" s="4">
        <v>730</v>
      </c>
      <c r="B47" s="5">
        <v>0.06</v>
      </c>
      <c r="C47" s="5">
        <v>0.05</v>
      </c>
    </row>
    <row r="48" spans="1:3" x14ac:dyDescent="0.25">
      <c r="A48" s="4">
        <v>720</v>
      </c>
      <c r="B48" s="5">
        <v>0.05</v>
      </c>
      <c r="C48" s="5">
        <v>0.04</v>
      </c>
    </row>
    <row r="49" spans="1:3" x14ac:dyDescent="0.25">
      <c r="A49" s="4">
        <v>710</v>
      </c>
      <c r="B49" s="5">
        <v>0.04</v>
      </c>
      <c r="C49" s="5">
        <v>0.03</v>
      </c>
    </row>
    <row r="50" spans="1:3" x14ac:dyDescent="0.25">
      <c r="A50" s="4">
        <v>700</v>
      </c>
      <c r="B50" s="5">
        <v>0.04</v>
      </c>
      <c r="C50" s="5">
        <v>0.03</v>
      </c>
    </row>
    <row r="51" spans="1:3" x14ac:dyDescent="0.25">
      <c r="A51" s="4">
        <v>690</v>
      </c>
      <c r="B51" s="5">
        <v>0.03</v>
      </c>
      <c r="C51" s="5">
        <v>0.02</v>
      </c>
    </row>
    <row r="52" spans="1:3" x14ac:dyDescent="0.25">
      <c r="A52" s="4">
        <v>680</v>
      </c>
      <c r="B52" s="5">
        <v>0.02</v>
      </c>
      <c r="C52" s="5">
        <v>0.02</v>
      </c>
    </row>
    <row r="53" spans="1:3" x14ac:dyDescent="0.25">
      <c r="A53" s="4">
        <v>670</v>
      </c>
      <c r="B53" s="5">
        <v>0.02</v>
      </c>
      <c r="C53" s="5">
        <v>0.01</v>
      </c>
    </row>
    <row r="54" spans="1:3" x14ac:dyDescent="0.25">
      <c r="A54" s="4">
        <v>660</v>
      </c>
      <c r="B54" s="5">
        <v>0.01</v>
      </c>
      <c r="C54" s="5">
        <v>0.01</v>
      </c>
    </row>
    <row r="55" spans="1:3" x14ac:dyDescent="0.25">
      <c r="A55" s="4">
        <v>650</v>
      </c>
      <c r="B55" s="5">
        <v>0.01</v>
      </c>
      <c r="C55" s="5">
        <v>0.01</v>
      </c>
    </row>
    <row r="56" spans="1:3" x14ac:dyDescent="0.25">
      <c r="A56" s="4">
        <v>640</v>
      </c>
      <c r="B56" s="5">
        <v>0.01</v>
      </c>
      <c r="C56" s="5">
        <v>0.01</v>
      </c>
    </row>
    <row r="57" spans="1:3" x14ac:dyDescent="0.25">
      <c r="A57" s="4">
        <v>630</v>
      </c>
      <c r="B57" s="5">
        <v>0.01</v>
      </c>
      <c r="C57" s="5">
        <v>0.01</v>
      </c>
    </row>
    <row r="58" spans="1:3" x14ac:dyDescent="0.25">
      <c r="A58" s="4">
        <v>620</v>
      </c>
      <c r="B58" s="5">
        <v>0</v>
      </c>
      <c r="C58" s="5">
        <v>0</v>
      </c>
    </row>
    <row r="59" spans="1:3" x14ac:dyDescent="0.25">
      <c r="A59" s="4">
        <v>610</v>
      </c>
      <c r="B59" s="5">
        <v>0</v>
      </c>
      <c r="C59" s="5">
        <v>0</v>
      </c>
    </row>
    <row r="60" spans="1:3" x14ac:dyDescent="0.25">
      <c r="A60" s="4">
        <v>600</v>
      </c>
      <c r="B60" s="5">
        <v>0</v>
      </c>
      <c r="C60" s="5">
        <v>0</v>
      </c>
    </row>
    <row r="61" spans="1:3" x14ac:dyDescent="0.25">
      <c r="A61" s="4">
        <v>590</v>
      </c>
      <c r="B61" s="5">
        <v>0</v>
      </c>
      <c r="C61" s="5">
        <v>0</v>
      </c>
    </row>
    <row r="62" spans="1:3" x14ac:dyDescent="0.25">
      <c r="A62" s="4">
        <v>580</v>
      </c>
      <c r="B62" s="5">
        <v>0</v>
      </c>
      <c r="C62" s="5">
        <v>0</v>
      </c>
    </row>
    <row r="63" spans="1:3" x14ac:dyDescent="0.25">
      <c r="A63" s="4">
        <v>570</v>
      </c>
      <c r="B63" s="5">
        <v>0</v>
      </c>
      <c r="C63" s="5">
        <v>0</v>
      </c>
    </row>
    <row r="64" spans="1:3" x14ac:dyDescent="0.25">
      <c r="A64" s="4">
        <v>560</v>
      </c>
      <c r="B64" s="5">
        <v>0</v>
      </c>
      <c r="C64" s="5">
        <v>0</v>
      </c>
    </row>
    <row r="65" spans="1:3" x14ac:dyDescent="0.25">
      <c r="A65" s="4">
        <v>550</v>
      </c>
      <c r="B65" s="5">
        <v>0</v>
      </c>
      <c r="C65" s="5">
        <v>0</v>
      </c>
    </row>
    <row r="66" spans="1:3" x14ac:dyDescent="0.25">
      <c r="A66" s="4">
        <v>540</v>
      </c>
      <c r="B66" s="5">
        <v>0</v>
      </c>
      <c r="C66" s="5">
        <v>0</v>
      </c>
    </row>
    <row r="67" spans="1:3" x14ac:dyDescent="0.25">
      <c r="A67" s="4">
        <v>530</v>
      </c>
      <c r="B67" s="5">
        <v>0</v>
      </c>
      <c r="C67" s="5">
        <v>0</v>
      </c>
    </row>
    <row r="68" spans="1:3" x14ac:dyDescent="0.25">
      <c r="A68" s="4">
        <v>520</v>
      </c>
      <c r="B68" s="5">
        <v>0</v>
      </c>
      <c r="C68" s="5">
        <v>0</v>
      </c>
    </row>
    <row r="69" spans="1:3" x14ac:dyDescent="0.25">
      <c r="A69" s="4">
        <v>510</v>
      </c>
      <c r="B69" s="5">
        <v>0</v>
      </c>
      <c r="C69" s="5">
        <v>0</v>
      </c>
    </row>
    <row r="70" spans="1:3" x14ac:dyDescent="0.25">
      <c r="A70" s="4">
        <v>500</v>
      </c>
      <c r="B70" s="5">
        <v>0</v>
      </c>
      <c r="C70" s="5">
        <v>0</v>
      </c>
    </row>
    <row r="71" spans="1:3" x14ac:dyDescent="0.25">
      <c r="A71" s="4">
        <v>490</v>
      </c>
      <c r="B71" s="5">
        <v>0</v>
      </c>
      <c r="C71" s="5">
        <v>0</v>
      </c>
    </row>
    <row r="72" spans="1:3" x14ac:dyDescent="0.25">
      <c r="A72" s="4">
        <v>480</v>
      </c>
      <c r="B72" s="5">
        <v>0</v>
      </c>
      <c r="C72" s="5">
        <v>0</v>
      </c>
    </row>
    <row r="73" spans="1:3" x14ac:dyDescent="0.25">
      <c r="A73" s="4">
        <v>470</v>
      </c>
      <c r="B73" s="5">
        <v>0</v>
      </c>
      <c r="C73" s="5">
        <v>0</v>
      </c>
    </row>
    <row r="74" spans="1:3" x14ac:dyDescent="0.25">
      <c r="A74" s="4">
        <v>460</v>
      </c>
      <c r="B74" s="5">
        <v>0</v>
      </c>
      <c r="C74" s="5">
        <v>0</v>
      </c>
    </row>
    <row r="75" spans="1:3" x14ac:dyDescent="0.25">
      <c r="A75" s="4">
        <v>450</v>
      </c>
      <c r="B75" s="5">
        <v>0</v>
      </c>
      <c r="C75" s="5">
        <v>0</v>
      </c>
    </row>
    <row r="76" spans="1:3" x14ac:dyDescent="0.25">
      <c r="A76" s="4">
        <v>440</v>
      </c>
      <c r="B76" s="5">
        <v>0</v>
      </c>
      <c r="C76" s="5">
        <v>0</v>
      </c>
    </row>
    <row r="77" spans="1:3" x14ac:dyDescent="0.25">
      <c r="A77" s="4">
        <v>430</v>
      </c>
      <c r="B77" s="5">
        <v>0</v>
      </c>
      <c r="C77" s="5">
        <v>0</v>
      </c>
    </row>
    <row r="78" spans="1:3" x14ac:dyDescent="0.25">
      <c r="A78" s="4">
        <v>420</v>
      </c>
      <c r="B78" s="5">
        <v>0</v>
      </c>
      <c r="C78" s="5">
        <v>0</v>
      </c>
    </row>
    <row r="79" spans="1:3" x14ac:dyDescent="0.25">
      <c r="A79" s="4">
        <v>410</v>
      </c>
      <c r="B79" s="5">
        <v>0</v>
      </c>
      <c r="C79" s="5">
        <v>0</v>
      </c>
    </row>
    <row r="80" spans="1:3" x14ac:dyDescent="0.25">
      <c r="A80" s="4">
        <v>400</v>
      </c>
      <c r="B80" s="5">
        <v>0</v>
      </c>
      <c r="C80" s="5">
        <v>0</v>
      </c>
    </row>
    <row r="81" spans="1:3" x14ac:dyDescent="0.25">
      <c r="A81" s="4">
        <v>1180</v>
      </c>
      <c r="B81" s="5">
        <v>0.78</v>
      </c>
      <c r="C81" s="5">
        <v>0.72</v>
      </c>
    </row>
    <row r="82" spans="1:3" x14ac:dyDescent="0.25">
      <c r="A82" s="4">
        <v>1170</v>
      </c>
      <c r="B82" s="5">
        <v>0.77</v>
      </c>
      <c r="C82" s="5">
        <v>0.71</v>
      </c>
    </row>
    <row r="83" spans="1:3" x14ac:dyDescent="0.25">
      <c r="A83" s="4">
        <v>1160</v>
      </c>
      <c r="B83" s="5">
        <v>0.76</v>
      </c>
      <c r="C83" s="5">
        <v>0.69</v>
      </c>
    </row>
    <row r="84" spans="1:3" x14ac:dyDescent="0.25">
      <c r="A84" s="4">
        <v>1150</v>
      </c>
      <c r="B84" s="5">
        <v>0.74</v>
      </c>
      <c r="C84" s="5">
        <v>0.68</v>
      </c>
    </row>
    <row r="85" spans="1:3" x14ac:dyDescent="0.25">
      <c r="A85" s="4">
        <v>1140</v>
      </c>
      <c r="B85" s="5">
        <v>0.73</v>
      </c>
      <c r="C85" s="5">
        <v>0.66</v>
      </c>
    </row>
    <row r="86" spans="1:3" x14ac:dyDescent="0.25">
      <c r="A86" s="4">
        <v>1130</v>
      </c>
      <c r="B86" s="5">
        <v>0.71</v>
      </c>
      <c r="C86" s="5">
        <v>0.65</v>
      </c>
    </row>
    <row r="87" spans="1:3" x14ac:dyDescent="0.25">
      <c r="A87" s="4">
        <v>1120</v>
      </c>
      <c r="B87" s="5">
        <v>0.7</v>
      </c>
      <c r="C87" s="5">
        <v>0.63</v>
      </c>
    </row>
    <row r="88" spans="1:3" x14ac:dyDescent="0.25">
      <c r="A88" s="4">
        <v>1110</v>
      </c>
      <c r="B88" s="5">
        <v>0.69</v>
      </c>
      <c r="C88" s="5">
        <v>0.61</v>
      </c>
    </row>
    <row r="89" spans="1:3" x14ac:dyDescent="0.25">
      <c r="A89" s="4">
        <v>1100</v>
      </c>
      <c r="B89" s="5">
        <v>0.67</v>
      </c>
      <c r="C89" s="5">
        <v>0.6</v>
      </c>
    </row>
    <row r="90" spans="1:3" x14ac:dyDescent="0.25">
      <c r="A90" s="4">
        <v>1090</v>
      </c>
      <c r="B90" s="5">
        <v>0.65</v>
      </c>
      <c r="C90" s="5">
        <v>0.57999999999999996</v>
      </c>
    </row>
    <row r="91" spans="1:3" x14ac:dyDescent="0.25">
      <c r="A91" s="4">
        <v>1080</v>
      </c>
      <c r="B91" s="5">
        <v>0.63</v>
      </c>
      <c r="C91" s="5">
        <v>0.56999999999999995</v>
      </c>
    </row>
    <row r="92" spans="1:3" x14ac:dyDescent="0.25">
      <c r="A92" s="4">
        <v>1070</v>
      </c>
      <c r="B92" s="5">
        <v>0.61</v>
      </c>
      <c r="C92" s="5">
        <v>0.55000000000000004</v>
      </c>
    </row>
    <row r="93" spans="1:3" x14ac:dyDescent="0.25">
      <c r="A93" s="4">
        <v>1060</v>
      </c>
      <c r="B93" s="5">
        <v>0.6</v>
      </c>
      <c r="C93" s="5">
        <v>0.53</v>
      </c>
    </row>
    <row r="94" spans="1:3" x14ac:dyDescent="0.25">
      <c r="A94" s="4">
        <v>1050</v>
      </c>
      <c r="B94" s="5">
        <v>0.57999999999999996</v>
      </c>
      <c r="C94" s="5">
        <v>0.51</v>
      </c>
    </row>
    <row r="95" spans="1:3" x14ac:dyDescent="0.25">
      <c r="A95" s="4">
        <v>1040</v>
      </c>
      <c r="B95" s="5">
        <v>0.56000000000000005</v>
      </c>
      <c r="C95" s="5">
        <v>0.5</v>
      </c>
    </row>
    <row r="96" spans="1:3" x14ac:dyDescent="0.25">
      <c r="A96" s="4">
        <v>1030</v>
      </c>
      <c r="B96" s="5">
        <v>0.54</v>
      </c>
      <c r="C96" s="5">
        <v>0.48</v>
      </c>
    </row>
    <row r="97" spans="1:3" x14ac:dyDescent="0.25">
      <c r="A97" s="4">
        <v>1020</v>
      </c>
      <c r="B97" s="5">
        <v>0.52</v>
      </c>
      <c r="C97" s="5">
        <v>0.46</v>
      </c>
    </row>
    <row r="98" spans="1:3" x14ac:dyDescent="0.25">
      <c r="A98" s="4">
        <v>1010</v>
      </c>
      <c r="B98" s="5">
        <v>0.5</v>
      </c>
      <c r="C98" s="5">
        <v>0.45</v>
      </c>
    </row>
    <row r="99" spans="1:3" x14ac:dyDescent="0.25">
      <c r="A99" s="4">
        <v>1000</v>
      </c>
      <c r="B99" s="5">
        <v>0.48</v>
      </c>
      <c r="C99" s="5">
        <v>0.43</v>
      </c>
    </row>
    <row r="100" spans="1:3" x14ac:dyDescent="0.25">
      <c r="A100" s="4">
        <v>990</v>
      </c>
      <c r="B100" s="5">
        <v>0.46</v>
      </c>
      <c r="C100" s="5">
        <v>0.41</v>
      </c>
    </row>
    <row r="101" spans="1:3" x14ac:dyDescent="0.25">
      <c r="A101" s="4">
        <v>980</v>
      </c>
      <c r="B101" s="5">
        <v>0.44</v>
      </c>
      <c r="C101" s="5">
        <v>0.4</v>
      </c>
    </row>
    <row r="102" spans="1:3" x14ac:dyDescent="0.25">
      <c r="A102" s="4">
        <v>970</v>
      </c>
      <c r="B102" s="5">
        <v>0.42</v>
      </c>
      <c r="C102" s="5">
        <v>0.38</v>
      </c>
    </row>
    <row r="103" spans="1:3" x14ac:dyDescent="0.25">
      <c r="A103" s="4">
        <v>960</v>
      </c>
      <c r="B103" s="5">
        <v>0.4</v>
      </c>
      <c r="C103" s="5">
        <v>0.36</v>
      </c>
    </row>
    <row r="104" spans="1:3" x14ac:dyDescent="0.25">
      <c r="A104" s="4">
        <v>950</v>
      </c>
      <c r="B104" s="5">
        <v>0.38</v>
      </c>
      <c r="C104" s="5">
        <v>0.35</v>
      </c>
    </row>
    <row r="105" spans="1:3" x14ac:dyDescent="0.25">
      <c r="A105" s="4">
        <v>940</v>
      </c>
      <c r="B105" s="5">
        <v>0.36</v>
      </c>
      <c r="C105" s="5">
        <v>0.33</v>
      </c>
    </row>
    <row r="106" spans="1:3" x14ac:dyDescent="0.25">
      <c r="A106" s="4">
        <v>930</v>
      </c>
      <c r="B106" s="5">
        <v>0.35</v>
      </c>
      <c r="C106" s="5">
        <v>0.32</v>
      </c>
    </row>
    <row r="107" spans="1:3" x14ac:dyDescent="0.25">
      <c r="A107" s="4">
        <v>920</v>
      </c>
      <c r="B107" s="5">
        <v>0.33</v>
      </c>
      <c r="C107" s="5">
        <v>0.3</v>
      </c>
    </row>
    <row r="108" spans="1:3" x14ac:dyDescent="0.25">
      <c r="A108" s="4">
        <v>910</v>
      </c>
      <c r="B108" s="5">
        <v>0.31</v>
      </c>
      <c r="C108" s="5">
        <v>0.28000000000000003</v>
      </c>
    </row>
    <row r="109" spans="1:3" x14ac:dyDescent="0.25">
      <c r="A109" s="4">
        <v>900</v>
      </c>
      <c r="B109" s="5">
        <v>0.28999999999999998</v>
      </c>
      <c r="C109" s="5">
        <v>0.27</v>
      </c>
    </row>
    <row r="110" spans="1:3" x14ac:dyDescent="0.25">
      <c r="A110" s="4">
        <v>890</v>
      </c>
      <c r="B110" s="5">
        <v>0.27</v>
      </c>
      <c r="C110" s="5">
        <v>0.25</v>
      </c>
    </row>
    <row r="111" spans="1:3" x14ac:dyDescent="0.25">
      <c r="A111" s="4">
        <v>880</v>
      </c>
      <c r="B111" s="5">
        <v>0.26</v>
      </c>
      <c r="C111" s="5">
        <v>0.24</v>
      </c>
    </row>
    <row r="112" spans="1:3" x14ac:dyDescent="0.25">
      <c r="A112" s="4">
        <v>870</v>
      </c>
      <c r="B112" s="5">
        <v>0.24</v>
      </c>
      <c r="C112" s="5">
        <v>0.22</v>
      </c>
    </row>
    <row r="113" spans="1:3" x14ac:dyDescent="0.25">
      <c r="A113" s="4">
        <v>860</v>
      </c>
      <c r="B113" s="5">
        <v>0.23</v>
      </c>
      <c r="C113" s="5">
        <v>0.21</v>
      </c>
    </row>
    <row r="114" spans="1:3" x14ac:dyDescent="0.25">
      <c r="A114" s="4">
        <v>850</v>
      </c>
      <c r="B114" s="5">
        <v>0.21</v>
      </c>
      <c r="C114" s="5">
        <v>0.19</v>
      </c>
    </row>
    <row r="115" spans="1:3" x14ac:dyDescent="0.25">
      <c r="A115" s="4">
        <v>840</v>
      </c>
      <c r="B115" s="5">
        <v>0.2</v>
      </c>
      <c r="C115" s="5">
        <v>0.18</v>
      </c>
    </row>
    <row r="116" spans="1:3" x14ac:dyDescent="0.25">
      <c r="A116" s="4">
        <v>830</v>
      </c>
      <c r="B116" s="5">
        <v>0.18</v>
      </c>
      <c r="C116" s="5">
        <v>0.17</v>
      </c>
    </row>
    <row r="117" spans="1:3" x14ac:dyDescent="0.25">
      <c r="A117" s="4">
        <v>820</v>
      </c>
      <c r="B117" s="5">
        <v>0.17</v>
      </c>
      <c r="C117" s="5">
        <v>0.15</v>
      </c>
    </row>
    <row r="118" spans="1:3" x14ac:dyDescent="0.25">
      <c r="A118" s="4">
        <v>810</v>
      </c>
      <c r="B118" s="5">
        <v>0.16</v>
      </c>
      <c r="C118" s="5">
        <v>0.14000000000000001</v>
      </c>
    </row>
    <row r="119" spans="1:3" x14ac:dyDescent="0.25">
      <c r="A119" s="4">
        <v>800</v>
      </c>
      <c r="B119" s="5">
        <v>0.14000000000000001</v>
      </c>
      <c r="C119" s="5">
        <v>0.13</v>
      </c>
    </row>
    <row r="120" spans="1:3" x14ac:dyDescent="0.25">
      <c r="A120" s="4">
        <v>790</v>
      </c>
      <c r="B120" s="5">
        <v>0.13</v>
      </c>
      <c r="C120" s="5">
        <v>0.11</v>
      </c>
    </row>
    <row r="121" spans="1:3" x14ac:dyDescent="0.25">
      <c r="A121" s="4">
        <v>780</v>
      </c>
      <c r="B121" s="5">
        <v>0.11</v>
      </c>
      <c r="C121" s="5">
        <v>0.1</v>
      </c>
    </row>
    <row r="122" spans="1:3" x14ac:dyDescent="0.25">
      <c r="A122" s="4">
        <v>770</v>
      </c>
      <c r="B122" s="5">
        <v>0.1</v>
      </c>
      <c r="C122" s="5">
        <v>0.09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D4CD-4124-4643-9072-2789849C4A8E}">
  <dimension ref="A1:E1538"/>
  <sheetViews>
    <sheetView workbookViewId="0">
      <selection activeCell="C13" sqref="C13"/>
    </sheetView>
  </sheetViews>
  <sheetFormatPr defaultRowHeight="15" x14ac:dyDescent="0.25"/>
  <cols>
    <col min="1" max="1" width="11" bestFit="1" customWidth="1"/>
    <col min="2" max="2" width="14.7109375" style="40" bestFit="1" customWidth="1"/>
    <col min="3" max="3" width="21.5703125" style="41" bestFit="1" customWidth="1"/>
    <col min="4" max="4" width="37" style="41" bestFit="1" customWidth="1"/>
    <col min="5" max="5" width="35.7109375" style="40" customWidth="1"/>
  </cols>
  <sheetData>
    <row r="1" spans="1:5" x14ac:dyDescent="0.25">
      <c r="A1" t="s">
        <v>1674</v>
      </c>
      <c r="B1" t="s">
        <v>1677</v>
      </c>
      <c r="C1" s="41" t="s">
        <v>1675</v>
      </c>
      <c r="D1" s="40" t="s">
        <v>1676</v>
      </c>
      <c r="E1"/>
    </row>
    <row r="2" spans="1:5" x14ac:dyDescent="0.25">
      <c r="A2">
        <v>10001</v>
      </c>
      <c r="B2">
        <v>2830868000</v>
      </c>
      <c r="C2" s="41">
        <v>15590</v>
      </c>
      <c r="D2" s="40">
        <v>181582.29629999999</v>
      </c>
      <c r="E2"/>
    </row>
    <row r="3" spans="1:5" x14ac:dyDescent="0.25">
      <c r="A3">
        <v>10002</v>
      </c>
      <c r="B3">
        <v>2697332000</v>
      </c>
      <c r="C3" s="41">
        <v>41020</v>
      </c>
      <c r="D3" s="40">
        <v>65756.509000000005</v>
      </c>
      <c r="E3"/>
    </row>
    <row r="4" spans="1:5" x14ac:dyDescent="0.25">
      <c r="A4">
        <v>10003</v>
      </c>
      <c r="B4">
        <v>6953211000</v>
      </c>
      <c r="C4" s="41">
        <v>25780</v>
      </c>
      <c r="D4" s="40">
        <v>269713.38250000001</v>
      </c>
      <c r="E4"/>
    </row>
    <row r="5" spans="1:5" x14ac:dyDescent="0.25">
      <c r="A5">
        <v>10004</v>
      </c>
      <c r="B5">
        <v>1047897000</v>
      </c>
      <c r="C5" s="41">
        <v>2220</v>
      </c>
      <c r="D5" s="40">
        <v>472025.67570000002</v>
      </c>
      <c r="E5"/>
    </row>
    <row r="6" spans="1:5" x14ac:dyDescent="0.25">
      <c r="A6">
        <v>10005</v>
      </c>
      <c r="B6">
        <v>2374656000</v>
      </c>
      <c r="C6" s="41">
        <v>5530</v>
      </c>
      <c r="D6" s="40">
        <v>429413.38160000002</v>
      </c>
      <c r="E6"/>
    </row>
    <row r="7" spans="1:5" x14ac:dyDescent="0.25">
      <c r="A7">
        <v>10006</v>
      </c>
      <c r="B7">
        <v>592389000</v>
      </c>
      <c r="C7" s="41">
        <v>2340</v>
      </c>
      <c r="D7" s="40">
        <v>253157.6923</v>
      </c>
      <c r="E7"/>
    </row>
    <row r="8" spans="1:5" x14ac:dyDescent="0.25">
      <c r="A8">
        <v>10007</v>
      </c>
      <c r="B8">
        <v>2722039000</v>
      </c>
      <c r="C8" s="41">
        <v>3540</v>
      </c>
      <c r="D8" s="40">
        <v>768937.57059999998</v>
      </c>
      <c r="E8"/>
    </row>
    <row r="9" spans="1:5" x14ac:dyDescent="0.25">
      <c r="A9">
        <v>10009</v>
      </c>
      <c r="B9">
        <v>2569360000</v>
      </c>
      <c r="C9" s="41">
        <v>29700</v>
      </c>
      <c r="D9" s="40">
        <v>86510.437699999995</v>
      </c>
      <c r="E9"/>
    </row>
    <row r="10" spans="1:5" x14ac:dyDescent="0.25">
      <c r="A10">
        <v>10010</v>
      </c>
      <c r="B10">
        <v>4762756000</v>
      </c>
      <c r="C10" s="41">
        <v>15360</v>
      </c>
      <c r="D10" s="40">
        <v>310075.26040000003</v>
      </c>
      <c r="E10"/>
    </row>
    <row r="11" spans="1:5" x14ac:dyDescent="0.25">
      <c r="A11">
        <v>10011</v>
      </c>
      <c r="B11">
        <v>9122665000</v>
      </c>
      <c r="C11" s="41">
        <v>27570</v>
      </c>
      <c r="D11" s="40">
        <v>330891.00469999999</v>
      </c>
      <c r="E11"/>
    </row>
    <row r="12" spans="1:5" x14ac:dyDescent="0.25">
      <c r="A12">
        <v>10012</v>
      </c>
      <c r="B12">
        <v>3291702000</v>
      </c>
      <c r="C12" s="41">
        <v>10930</v>
      </c>
      <c r="D12" s="40">
        <v>301162.1226</v>
      </c>
      <c r="E12"/>
    </row>
    <row r="13" spans="1:5" x14ac:dyDescent="0.25">
      <c r="A13">
        <v>10013</v>
      </c>
      <c r="B13">
        <v>8938567000</v>
      </c>
      <c r="C13" s="41">
        <v>13940</v>
      </c>
      <c r="D13" s="40">
        <v>641217.14489999996</v>
      </c>
      <c r="E13"/>
    </row>
    <row r="14" spans="1:5" x14ac:dyDescent="0.25">
      <c r="A14">
        <v>10014</v>
      </c>
      <c r="B14">
        <v>6123877000</v>
      </c>
      <c r="C14" s="41">
        <v>17280</v>
      </c>
      <c r="D14" s="40">
        <v>354391.03009999997</v>
      </c>
      <c r="E14"/>
    </row>
    <row r="15" spans="1:5" x14ac:dyDescent="0.25">
      <c r="A15">
        <v>10016</v>
      </c>
      <c r="B15">
        <v>6158874000</v>
      </c>
      <c r="C15" s="41">
        <v>29210</v>
      </c>
      <c r="D15" s="40">
        <v>210848.1342</v>
      </c>
      <c r="E15"/>
    </row>
    <row r="16" spans="1:5" x14ac:dyDescent="0.25">
      <c r="A16">
        <v>10017</v>
      </c>
      <c r="B16">
        <v>4939594000</v>
      </c>
      <c r="C16" s="41">
        <v>10710</v>
      </c>
      <c r="D16" s="40">
        <v>461213.2586</v>
      </c>
      <c r="E16"/>
    </row>
    <row r="17" spans="1:5" x14ac:dyDescent="0.25">
      <c r="A17">
        <v>10018</v>
      </c>
      <c r="B17">
        <v>1988201000</v>
      </c>
      <c r="C17" s="41">
        <v>6170</v>
      </c>
      <c r="D17" s="40">
        <v>322236.79090000002</v>
      </c>
      <c r="E17"/>
    </row>
    <row r="18" spans="1:5" x14ac:dyDescent="0.25">
      <c r="A18">
        <v>10019</v>
      </c>
      <c r="B18">
        <v>7689858000</v>
      </c>
      <c r="C18" s="41">
        <v>25480</v>
      </c>
      <c r="D18" s="40">
        <v>301799.76449999999</v>
      </c>
      <c r="E18"/>
    </row>
    <row r="19" spans="1:5" x14ac:dyDescent="0.25">
      <c r="A19">
        <v>10021</v>
      </c>
      <c r="B19">
        <v>10025527000</v>
      </c>
      <c r="C19" s="41">
        <v>20970</v>
      </c>
      <c r="D19" s="40">
        <v>478089.03200000001</v>
      </c>
      <c r="E19"/>
    </row>
    <row r="20" spans="1:5" x14ac:dyDescent="0.25">
      <c r="A20">
        <v>10022</v>
      </c>
      <c r="B20">
        <v>9118685000</v>
      </c>
      <c r="C20" s="41">
        <v>19840</v>
      </c>
      <c r="D20" s="40">
        <v>459611.13909999997</v>
      </c>
      <c r="E20"/>
    </row>
    <row r="21" spans="1:5" x14ac:dyDescent="0.25">
      <c r="A21">
        <v>10023</v>
      </c>
      <c r="B21">
        <v>11341346000</v>
      </c>
      <c r="C21" s="41">
        <v>32640</v>
      </c>
      <c r="D21" s="40">
        <v>347467.7083</v>
      </c>
      <c r="E21"/>
    </row>
    <row r="22" spans="1:5" x14ac:dyDescent="0.25">
      <c r="A22">
        <v>10024</v>
      </c>
      <c r="B22">
        <v>11373199000</v>
      </c>
      <c r="C22" s="41">
        <v>28360</v>
      </c>
      <c r="D22" s="40">
        <v>401029.58390000003</v>
      </c>
      <c r="E22"/>
    </row>
    <row r="23" spans="1:5" x14ac:dyDescent="0.25">
      <c r="A23">
        <v>10025</v>
      </c>
      <c r="B23">
        <v>7472615000</v>
      </c>
      <c r="C23" s="41">
        <v>42980</v>
      </c>
      <c r="D23" s="40">
        <v>173862.61050000001</v>
      </c>
      <c r="E23"/>
    </row>
    <row r="24" spans="1:5" x14ac:dyDescent="0.25">
      <c r="A24">
        <v>10026</v>
      </c>
      <c r="B24">
        <v>1375717000</v>
      </c>
      <c r="C24" s="41">
        <v>18100</v>
      </c>
      <c r="D24" s="40">
        <v>76006.464099999997</v>
      </c>
      <c r="E24"/>
    </row>
    <row r="25" spans="1:5" x14ac:dyDescent="0.25">
      <c r="A25">
        <v>10027</v>
      </c>
      <c r="B25">
        <v>2001190000</v>
      </c>
      <c r="C25" s="41">
        <v>26870</v>
      </c>
      <c r="D25" s="40">
        <v>74476.7399</v>
      </c>
      <c r="E25"/>
    </row>
    <row r="26" spans="1:5" x14ac:dyDescent="0.25">
      <c r="A26">
        <v>10028</v>
      </c>
      <c r="B26">
        <v>9785548000</v>
      </c>
      <c r="C26" s="41">
        <v>24010</v>
      </c>
      <c r="D26" s="40">
        <v>407561.34940000001</v>
      </c>
      <c r="E26"/>
    </row>
    <row r="27" spans="1:5" x14ac:dyDescent="0.25">
      <c r="A27">
        <v>10029</v>
      </c>
      <c r="B27">
        <v>2121643000</v>
      </c>
      <c r="C27" s="41">
        <v>35490</v>
      </c>
      <c r="D27" s="40">
        <v>59781.431400000001</v>
      </c>
      <c r="E27"/>
    </row>
    <row r="28" spans="1:5" x14ac:dyDescent="0.25">
      <c r="A28">
        <v>10030</v>
      </c>
      <c r="B28">
        <v>658629000</v>
      </c>
      <c r="C28" s="41">
        <v>13580</v>
      </c>
      <c r="D28" s="40">
        <v>48499.926399999997</v>
      </c>
      <c r="E28"/>
    </row>
    <row r="29" spans="1:5" x14ac:dyDescent="0.25">
      <c r="A29">
        <v>10031</v>
      </c>
      <c r="B29">
        <v>1335966000</v>
      </c>
      <c r="C29" s="41">
        <v>29170</v>
      </c>
      <c r="D29" s="40">
        <v>45799.314400000003</v>
      </c>
      <c r="E29"/>
    </row>
    <row r="30" spans="1:5" x14ac:dyDescent="0.25">
      <c r="A30">
        <v>10032</v>
      </c>
      <c r="B30">
        <v>1248941000</v>
      </c>
      <c r="C30" s="41">
        <v>29330</v>
      </c>
      <c r="D30" s="40">
        <v>42582.373</v>
      </c>
      <c r="E30"/>
    </row>
    <row r="31" spans="1:5" x14ac:dyDescent="0.25">
      <c r="A31">
        <v>10033</v>
      </c>
      <c r="B31">
        <v>1355533000</v>
      </c>
      <c r="C31" s="41">
        <v>27190</v>
      </c>
      <c r="D31" s="40">
        <v>49854.1008</v>
      </c>
      <c r="E31"/>
    </row>
    <row r="32" spans="1:5" x14ac:dyDescent="0.25">
      <c r="A32">
        <v>10034</v>
      </c>
      <c r="B32">
        <v>1000175000</v>
      </c>
      <c r="C32" s="41">
        <v>20650</v>
      </c>
      <c r="D32" s="40">
        <v>48434.6247</v>
      </c>
      <c r="E32"/>
    </row>
    <row r="33" spans="1:5" x14ac:dyDescent="0.25">
      <c r="A33">
        <v>10035</v>
      </c>
      <c r="B33">
        <v>814719000</v>
      </c>
      <c r="C33" s="41">
        <v>15640</v>
      </c>
      <c r="D33" s="40">
        <v>52092.007700000002</v>
      </c>
      <c r="E33"/>
    </row>
    <row r="34" spans="1:5" x14ac:dyDescent="0.25">
      <c r="A34">
        <v>10036</v>
      </c>
      <c r="B34">
        <v>3760386000</v>
      </c>
      <c r="C34" s="41">
        <v>18730</v>
      </c>
      <c r="D34" s="40">
        <v>200768.07260000001</v>
      </c>
      <c r="E34"/>
    </row>
    <row r="35" spans="1:5" x14ac:dyDescent="0.25">
      <c r="A35">
        <v>10037</v>
      </c>
      <c r="B35">
        <v>570920000</v>
      </c>
      <c r="C35" s="41">
        <v>10540</v>
      </c>
      <c r="D35" s="40">
        <v>54166.982900000003</v>
      </c>
      <c r="E35"/>
    </row>
    <row r="36" spans="1:5" x14ac:dyDescent="0.25">
      <c r="A36">
        <v>10038</v>
      </c>
      <c r="B36">
        <v>1742681000</v>
      </c>
      <c r="C36" s="41">
        <v>11730</v>
      </c>
      <c r="D36" s="40">
        <v>148566.15520000001</v>
      </c>
      <c r="E36"/>
    </row>
    <row r="37" spans="1:5" x14ac:dyDescent="0.25">
      <c r="A37">
        <v>10039</v>
      </c>
      <c r="B37">
        <v>596194000</v>
      </c>
      <c r="C37" s="41">
        <v>13610</v>
      </c>
      <c r="D37" s="40">
        <v>43805.5841</v>
      </c>
      <c r="E37"/>
    </row>
    <row r="38" spans="1:5" x14ac:dyDescent="0.25">
      <c r="A38">
        <v>10040</v>
      </c>
      <c r="B38">
        <v>1058827000</v>
      </c>
      <c r="C38" s="41">
        <v>21880</v>
      </c>
      <c r="D38" s="40">
        <v>48392.458899999998</v>
      </c>
      <c r="E38"/>
    </row>
    <row r="39" spans="1:5" x14ac:dyDescent="0.25">
      <c r="A39">
        <v>10044</v>
      </c>
      <c r="B39">
        <v>477471000</v>
      </c>
      <c r="C39" s="41">
        <v>4650</v>
      </c>
      <c r="D39" s="40">
        <v>102681.93550000001</v>
      </c>
      <c r="E39"/>
    </row>
    <row r="40" spans="1:5" x14ac:dyDescent="0.25">
      <c r="A40">
        <v>10065</v>
      </c>
      <c r="B40">
        <v>7376030000</v>
      </c>
      <c r="C40" s="41">
        <v>14310</v>
      </c>
      <c r="D40" s="40">
        <v>515445.84210000001</v>
      </c>
      <c r="E40"/>
    </row>
    <row r="41" spans="1:5" x14ac:dyDescent="0.25">
      <c r="A41">
        <v>10069</v>
      </c>
      <c r="B41">
        <v>1700860000</v>
      </c>
      <c r="C41" s="41">
        <v>3210</v>
      </c>
      <c r="D41" s="40">
        <v>529862.92830000003</v>
      </c>
      <c r="E41"/>
    </row>
    <row r="42" spans="1:5" x14ac:dyDescent="0.25">
      <c r="A42">
        <v>10075</v>
      </c>
      <c r="B42">
        <v>5940686000</v>
      </c>
      <c r="C42" s="41">
        <v>12730</v>
      </c>
      <c r="D42" s="40">
        <v>466668.18540000002</v>
      </c>
      <c r="E42"/>
    </row>
    <row r="43" spans="1:5" x14ac:dyDescent="0.25">
      <c r="A43">
        <v>10128</v>
      </c>
      <c r="B43">
        <v>12213648000</v>
      </c>
      <c r="C43" s="41">
        <v>30460</v>
      </c>
      <c r="D43" s="40">
        <v>400973.34210000001</v>
      </c>
      <c r="E43"/>
    </row>
    <row r="44" spans="1:5" x14ac:dyDescent="0.25">
      <c r="A44">
        <v>10162</v>
      </c>
      <c r="B44">
        <v>209915000</v>
      </c>
      <c r="C44" s="41">
        <v>740</v>
      </c>
      <c r="D44" s="40">
        <v>283668.91889999999</v>
      </c>
      <c r="E44"/>
    </row>
    <row r="45" spans="1:5" x14ac:dyDescent="0.25">
      <c r="A45">
        <v>10280</v>
      </c>
      <c r="B45">
        <v>942163000</v>
      </c>
      <c r="C45" s="41">
        <v>4140</v>
      </c>
      <c r="D45" s="40">
        <v>227575.60389999999</v>
      </c>
      <c r="E45"/>
    </row>
    <row r="46" spans="1:5" x14ac:dyDescent="0.25">
      <c r="A46">
        <v>10282</v>
      </c>
      <c r="B46">
        <v>1270026000</v>
      </c>
      <c r="C46" s="41">
        <v>1990</v>
      </c>
      <c r="D46" s="40">
        <v>638204.02009999997</v>
      </c>
      <c r="E46"/>
    </row>
    <row r="47" spans="1:5" x14ac:dyDescent="0.25">
      <c r="A47">
        <v>10301</v>
      </c>
      <c r="B47">
        <v>1415837000</v>
      </c>
      <c r="C47" s="41">
        <v>18930</v>
      </c>
      <c r="D47" s="40">
        <v>74793.291100000002</v>
      </c>
      <c r="E47"/>
    </row>
    <row r="48" spans="1:5" x14ac:dyDescent="0.25">
      <c r="A48">
        <v>10302</v>
      </c>
      <c r="B48">
        <v>487808000</v>
      </c>
      <c r="C48" s="41">
        <v>9100</v>
      </c>
      <c r="D48" s="40">
        <v>53605.274700000002</v>
      </c>
      <c r="E48"/>
    </row>
    <row r="49" spans="1:5" x14ac:dyDescent="0.25">
      <c r="A49">
        <v>10303</v>
      </c>
      <c r="B49">
        <v>638896000</v>
      </c>
      <c r="C49" s="41">
        <v>13290</v>
      </c>
      <c r="D49" s="40">
        <v>48073.438699999999</v>
      </c>
      <c r="E49"/>
    </row>
    <row r="50" spans="1:5" x14ac:dyDescent="0.25">
      <c r="A50">
        <v>10304</v>
      </c>
      <c r="B50">
        <v>1539640000</v>
      </c>
      <c r="C50" s="41">
        <v>21600</v>
      </c>
      <c r="D50" s="40">
        <v>71279.6296</v>
      </c>
      <c r="E50"/>
    </row>
    <row r="51" spans="1:5" x14ac:dyDescent="0.25">
      <c r="A51">
        <v>10305</v>
      </c>
      <c r="B51">
        <v>1338809000</v>
      </c>
      <c r="C51" s="41">
        <v>21150</v>
      </c>
      <c r="D51" s="40">
        <v>63300.661899999999</v>
      </c>
      <c r="E51"/>
    </row>
    <row r="52" spans="1:5" x14ac:dyDescent="0.25">
      <c r="A52">
        <v>10306</v>
      </c>
      <c r="B52">
        <v>2206297000</v>
      </c>
      <c r="C52" s="41">
        <v>29050</v>
      </c>
      <c r="D52" s="40">
        <v>75948.261599999998</v>
      </c>
      <c r="E52"/>
    </row>
    <row r="53" spans="1:5" x14ac:dyDescent="0.25">
      <c r="A53">
        <v>10307</v>
      </c>
      <c r="B53">
        <v>689000000</v>
      </c>
      <c r="C53" s="41">
        <v>6810</v>
      </c>
      <c r="D53" s="40">
        <v>101174.743</v>
      </c>
      <c r="E53"/>
    </row>
    <row r="54" spans="1:5" x14ac:dyDescent="0.25">
      <c r="A54">
        <v>10308</v>
      </c>
      <c r="B54">
        <v>1149713000</v>
      </c>
      <c r="C54" s="41">
        <v>14230</v>
      </c>
      <c r="D54" s="40">
        <v>80795.010500000004</v>
      </c>
      <c r="E54"/>
    </row>
    <row r="55" spans="1:5" x14ac:dyDescent="0.25">
      <c r="A55">
        <v>10309</v>
      </c>
      <c r="B55">
        <v>1488768000</v>
      </c>
      <c r="C55" s="41">
        <v>16050</v>
      </c>
      <c r="D55" s="40">
        <v>92758.130799999999</v>
      </c>
      <c r="E55"/>
    </row>
    <row r="56" spans="1:5" x14ac:dyDescent="0.25">
      <c r="A56">
        <v>10310</v>
      </c>
      <c r="B56">
        <v>818948000</v>
      </c>
      <c r="C56" s="41">
        <v>12290</v>
      </c>
      <c r="D56" s="40">
        <v>66635.313299999994</v>
      </c>
      <c r="E56"/>
    </row>
    <row r="57" spans="1:5" x14ac:dyDescent="0.25">
      <c r="A57">
        <v>10312</v>
      </c>
      <c r="B57">
        <v>2670523000</v>
      </c>
      <c r="C57" s="41">
        <v>30670</v>
      </c>
      <c r="D57" s="40">
        <v>87072.8073</v>
      </c>
      <c r="E57"/>
    </row>
    <row r="58" spans="1:5" x14ac:dyDescent="0.25">
      <c r="A58">
        <v>10314</v>
      </c>
      <c r="B58">
        <v>3157009000</v>
      </c>
      <c r="C58" s="41">
        <v>42770</v>
      </c>
      <c r="D58" s="40">
        <v>73813.630999999994</v>
      </c>
      <c r="E58"/>
    </row>
    <row r="59" spans="1:5" x14ac:dyDescent="0.25">
      <c r="A59">
        <v>10451</v>
      </c>
      <c r="B59">
        <v>960680000</v>
      </c>
      <c r="C59" s="41">
        <v>26180</v>
      </c>
      <c r="D59" s="40">
        <v>36695.1872</v>
      </c>
      <c r="E59"/>
    </row>
    <row r="60" spans="1:5" x14ac:dyDescent="0.25">
      <c r="A60">
        <v>10452</v>
      </c>
      <c r="B60">
        <v>1260715000</v>
      </c>
      <c r="C60" s="41">
        <v>39520</v>
      </c>
      <c r="D60" s="40">
        <v>31900.683199999999</v>
      </c>
      <c r="E60"/>
    </row>
    <row r="61" spans="1:5" x14ac:dyDescent="0.25">
      <c r="A61">
        <v>10453</v>
      </c>
      <c r="B61">
        <v>1294744000</v>
      </c>
      <c r="C61" s="41">
        <v>42530</v>
      </c>
      <c r="D61" s="40">
        <v>30443.075499999999</v>
      </c>
      <c r="E61"/>
    </row>
    <row r="62" spans="1:5" x14ac:dyDescent="0.25">
      <c r="A62">
        <v>10454</v>
      </c>
      <c r="B62">
        <v>537075000</v>
      </c>
      <c r="C62" s="41">
        <v>16610</v>
      </c>
      <c r="D62" s="40">
        <v>32334.437099999999</v>
      </c>
      <c r="E62"/>
    </row>
    <row r="63" spans="1:5" x14ac:dyDescent="0.25">
      <c r="A63">
        <v>10455</v>
      </c>
      <c r="B63">
        <v>636716000</v>
      </c>
      <c r="C63" s="41">
        <v>19640</v>
      </c>
      <c r="D63" s="40">
        <v>32419.348300000001</v>
      </c>
      <c r="E63"/>
    </row>
    <row r="64" spans="1:5" x14ac:dyDescent="0.25">
      <c r="A64">
        <v>10456</v>
      </c>
      <c r="B64">
        <v>1383965000</v>
      </c>
      <c r="C64" s="41">
        <v>43550</v>
      </c>
      <c r="D64" s="40">
        <v>31778.76</v>
      </c>
      <c r="E64"/>
    </row>
    <row r="65" spans="1:5" x14ac:dyDescent="0.25">
      <c r="A65">
        <v>10457</v>
      </c>
      <c r="B65">
        <v>1146845000</v>
      </c>
      <c r="C65" s="41">
        <v>36660</v>
      </c>
      <c r="D65" s="40">
        <v>31283.2788</v>
      </c>
      <c r="E65"/>
    </row>
    <row r="66" spans="1:5" x14ac:dyDescent="0.25">
      <c r="A66">
        <v>10458</v>
      </c>
      <c r="B66">
        <v>1239031000</v>
      </c>
      <c r="C66" s="41">
        <v>38130</v>
      </c>
      <c r="D66" s="40">
        <v>32494.912100000001</v>
      </c>
      <c r="E66"/>
    </row>
    <row r="67" spans="1:5" x14ac:dyDescent="0.25">
      <c r="A67">
        <v>10459</v>
      </c>
      <c r="B67">
        <v>857345000</v>
      </c>
      <c r="C67" s="41">
        <v>23460</v>
      </c>
      <c r="D67" s="40">
        <v>36544.970200000003</v>
      </c>
      <c r="E67"/>
    </row>
    <row r="68" spans="1:5" x14ac:dyDescent="0.25">
      <c r="A68">
        <v>10460</v>
      </c>
      <c r="B68">
        <v>1065908000</v>
      </c>
      <c r="C68" s="41">
        <v>28870</v>
      </c>
      <c r="D68" s="40">
        <v>36920.955999999998</v>
      </c>
      <c r="E68"/>
    </row>
    <row r="69" spans="1:5" x14ac:dyDescent="0.25">
      <c r="A69">
        <v>10461</v>
      </c>
      <c r="B69">
        <v>1385179000</v>
      </c>
      <c r="C69" s="41">
        <v>25950</v>
      </c>
      <c r="D69" s="40">
        <v>53378.766900000002</v>
      </c>
      <c r="E69"/>
    </row>
    <row r="70" spans="1:5" x14ac:dyDescent="0.25">
      <c r="A70">
        <v>10462</v>
      </c>
      <c r="B70">
        <v>1870340000</v>
      </c>
      <c r="C70" s="41">
        <v>41840</v>
      </c>
      <c r="D70" s="40">
        <v>44702.198900000003</v>
      </c>
      <c r="E70"/>
    </row>
    <row r="71" spans="1:5" x14ac:dyDescent="0.25">
      <c r="A71">
        <v>10463</v>
      </c>
      <c r="B71">
        <v>2465129000</v>
      </c>
      <c r="C71" s="41">
        <v>36490</v>
      </c>
      <c r="D71" s="40">
        <v>67556.289399999994</v>
      </c>
      <c r="E71"/>
    </row>
    <row r="72" spans="1:5" x14ac:dyDescent="0.25">
      <c r="A72">
        <v>10464</v>
      </c>
      <c r="B72">
        <v>201204000</v>
      </c>
      <c r="C72" s="41">
        <v>2210</v>
      </c>
      <c r="D72" s="40">
        <v>91042.533899999995</v>
      </c>
      <c r="E72"/>
    </row>
    <row r="73" spans="1:5" x14ac:dyDescent="0.25">
      <c r="A73">
        <v>10465</v>
      </c>
      <c r="B73">
        <v>1331849000</v>
      </c>
      <c r="C73" s="41">
        <v>20620</v>
      </c>
      <c r="D73" s="40">
        <v>64590.155200000001</v>
      </c>
      <c r="E73"/>
    </row>
    <row r="74" spans="1:5" x14ac:dyDescent="0.25">
      <c r="A74">
        <v>10466</v>
      </c>
      <c r="B74">
        <v>1496718000</v>
      </c>
      <c r="C74" s="41">
        <v>34370</v>
      </c>
      <c r="D74" s="40">
        <v>43547.221400000002</v>
      </c>
      <c r="E74"/>
    </row>
    <row r="75" spans="1:5" x14ac:dyDescent="0.25">
      <c r="A75">
        <v>10467</v>
      </c>
      <c r="B75">
        <v>1861398000</v>
      </c>
      <c r="C75" s="41">
        <v>49360</v>
      </c>
      <c r="D75" s="40">
        <v>37710.6564</v>
      </c>
      <c r="E75"/>
    </row>
    <row r="76" spans="1:5" x14ac:dyDescent="0.25">
      <c r="A76">
        <v>10468</v>
      </c>
      <c r="B76">
        <v>1314920000</v>
      </c>
      <c r="C76" s="41">
        <v>39780</v>
      </c>
      <c r="D76" s="40">
        <v>33054.801399999997</v>
      </c>
      <c r="E76"/>
    </row>
    <row r="77" spans="1:5" x14ac:dyDescent="0.25">
      <c r="A77">
        <v>10469</v>
      </c>
      <c r="B77">
        <v>1679769000</v>
      </c>
      <c r="C77" s="41">
        <v>34250</v>
      </c>
      <c r="D77" s="40">
        <v>49044.350400000003</v>
      </c>
      <c r="E77"/>
    </row>
    <row r="78" spans="1:5" x14ac:dyDescent="0.25">
      <c r="A78">
        <v>10470</v>
      </c>
      <c r="B78">
        <v>450409000</v>
      </c>
      <c r="C78" s="41">
        <v>7940</v>
      </c>
      <c r="D78" s="40">
        <v>56726.5743</v>
      </c>
      <c r="E78"/>
    </row>
    <row r="79" spans="1:5" x14ac:dyDescent="0.25">
      <c r="A79">
        <v>10471</v>
      </c>
      <c r="B79">
        <v>1344310000</v>
      </c>
      <c r="C79" s="41">
        <v>10040</v>
      </c>
      <c r="D79" s="40">
        <v>133895.41829999999</v>
      </c>
      <c r="E79"/>
    </row>
    <row r="80" spans="1:5" x14ac:dyDescent="0.25">
      <c r="A80">
        <v>10472</v>
      </c>
      <c r="B80">
        <v>1069767000</v>
      </c>
      <c r="C80" s="41">
        <v>31490</v>
      </c>
      <c r="D80" s="40">
        <v>33971.641799999998</v>
      </c>
      <c r="E80"/>
    </row>
    <row r="81" spans="1:5" x14ac:dyDescent="0.25">
      <c r="A81">
        <v>10473</v>
      </c>
      <c r="B81">
        <v>1279353000</v>
      </c>
      <c r="C81" s="41">
        <v>30080</v>
      </c>
      <c r="D81" s="40">
        <v>42531.682200000003</v>
      </c>
      <c r="E81"/>
    </row>
    <row r="82" spans="1:5" x14ac:dyDescent="0.25">
      <c r="A82">
        <v>10474</v>
      </c>
      <c r="B82">
        <v>168864000</v>
      </c>
      <c r="C82" s="41">
        <v>5300</v>
      </c>
      <c r="D82" s="40">
        <v>31861.132099999999</v>
      </c>
      <c r="E82"/>
    </row>
    <row r="83" spans="1:5" x14ac:dyDescent="0.25">
      <c r="A83">
        <v>10475</v>
      </c>
      <c r="B83">
        <v>1197818000</v>
      </c>
      <c r="C83" s="41">
        <v>23130</v>
      </c>
      <c r="D83" s="40">
        <v>51786.338100000001</v>
      </c>
      <c r="E83"/>
    </row>
    <row r="84" spans="1:5" x14ac:dyDescent="0.25">
      <c r="A84">
        <v>10501</v>
      </c>
      <c r="B84">
        <v>115128000</v>
      </c>
      <c r="C84" s="41">
        <v>670</v>
      </c>
      <c r="D84" s="40">
        <v>171832.8358</v>
      </c>
      <c r="E84"/>
    </row>
    <row r="85" spans="1:5" x14ac:dyDescent="0.25">
      <c r="A85">
        <v>10502</v>
      </c>
      <c r="B85">
        <v>569305000</v>
      </c>
      <c r="C85" s="41">
        <v>2850</v>
      </c>
      <c r="D85" s="40">
        <v>199756.1404</v>
      </c>
      <c r="E85"/>
    </row>
    <row r="86" spans="1:5" x14ac:dyDescent="0.25">
      <c r="A86">
        <v>10504</v>
      </c>
      <c r="B86">
        <v>1827098000</v>
      </c>
      <c r="C86" s="41">
        <v>4020</v>
      </c>
      <c r="D86" s="40">
        <v>454501.99</v>
      </c>
      <c r="E86"/>
    </row>
    <row r="87" spans="1:5" x14ac:dyDescent="0.25">
      <c r="A87">
        <v>10505</v>
      </c>
      <c r="B87">
        <v>108288000</v>
      </c>
      <c r="C87" s="41">
        <v>810</v>
      </c>
      <c r="D87" s="40">
        <v>133688.88889999999</v>
      </c>
      <c r="E87"/>
    </row>
    <row r="88" spans="1:5" x14ac:dyDescent="0.25">
      <c r="A88">
        <v>10506</v>
      </c>
      <c r="B88">
        <v>1127614000</v>
      </c>
      <c r="C88" s="41">
        <v>2760</v>
      </c>
      <c r="D88" s="40">
        <v>408555.79710000003</v>
      </c>
      <c r="E88"/>
    </row>
    <row r="89" spans="1:5" x14ac:dyDescent="0.25">
      <c r="A89">
        <v>10507</v>
      </c>
      <c r="B89">
        <v>537298000</v>
      </c>
      <c r="C89" s="41">
        <v>2740</v>
      </c>
      <c r="D89" s="40">
        <v>196094.1606</v>
      </c>
      <c r="E89"/>
    </row>
    <row r="90" spans="1:5" x14ac:dyDescent="0.25">
      <c r="A90">
        <v>10509</v>
      </c>
      <c r="B90">
        <v>984648000</v>
      </c>
      <c r="C90" s="41">
        <v>10480</v>
      </c>
      <c r="D90" s="40">
        <v>93954.961800000005</v>
      </c>
      <c r="E90"/>
    </row>
    <row r="91" spans="1:5" x14ac:dyDescent="0.25">
      <c r="A91">
        <v>10510</v>
      </c>
      <c r="B91">
        <v>1514785000</v>
      </c>
      <c r="C91" s="41">
        <v>4950</v>
      </c>
      <c r="D91" s="40">
        <v>306017.17170000001</v>
      </c>
      <c r="E91"/>
    </row>
    <row r="92" spans="1:5" x14ac:dyDescent="0.25">
      <c r="A92">
        <v>10511</v>
      </c>
      <c r="B92">
        <v>101616000</v>
      </c>
      <c r="C92" s="41">
        <v>1180</v>
      </c>
      <c r="D92" s="40">
        <v>86115.254199999996</v>
      </c>
      <c r="E92"/>
    </row>
    <row r="93" spans="1:5" x14ac:dyDescent="0.25">
      <c r="A93">
        <v>10512</v>
      </c>
      <c r="B93">
        <v>1311558000</v>
      </c>
      <c r="C93" s="41">
        <v>13220</v>
      </c>
      <c r="D93" s="40">
        <v>99210.136199999994</v>
      </c>
      <c r="E93"/>
    </row>
    <row r="94" spans="1:5" x14ac:dyDescent="0.25">
      <c r="A94">
        <v>10514</v>
      </c>
      <c r="B94">
        <v>2831495000</v>
      </c>
      <c r="C94" s="41">
        <v>5410</v>
      </c>
      <c r="D94" s="40">
        <v>523381.70059999998</v>
      </c>
      <c r="E94"/>
    </row>
    <row r="95" spans="1:5" x14ac:dyDescent="0.25">
      <c r="A95">
        <v>10516</v>
      </c>
      <c r="B95">
        <v>488793000</v>
      </c>
      <c r="C95" s="41">
        <v>2790</v>
      </c>
      <c r="D95" s="40">
        <v>175194.6237</v>
      </c>
      <c r="E95"/>
    </row>
    <row r="96" spans="1:5" x14ac:dyDescent="0.25">
      <c r="A96">
        <v>10518</v>
      </c>
      <c r="B96">
        <v>138325000</v>
      </c>
      <c r="C96" s="41">
        <v>700</v>
      </c>
      <c r="D96" s="40">
        <v>197607.14290000001</v>
      </c>
      <c r="E96"/>
    </row>
    <row r="97" spans="1:5" x14ac:dyDescent="0.25">
      <c r="A97">
        <v>10520</v>
      </c>
      <c r="B97">
        <v>1006336000</v>
      </c>
      <c r="C97" s="41">
        <v>6410</v>
      </c>
      <c r="D97" s="40">
        <v>156994.69579999999</v>
      </c>
      <c r="E97"/>
    </row>
    <row r="98" spans="1:5" x14ac:dyDescent="0.25">
      <c r="A98">
        <v>10522</v>
      </c>
      <c r="B98">
        <v>1096997000</v>
      </c>
      <c r="C98" s="41">
        <v>5420</v>
      </c>
      <c r="D98" s="40">
        <v>202397.9705</v>
      </c>
      <c r="E98"/>
    </row>
    <row r="99" spans="1:5" x14ac:dyDescent="0.25">
      <c r="A99">
        <v>10523</v>
      </c>
      <c r="B99">
        <v>397436000</v>
      </c>
      <c r="C99" s="41">
        <v>5230</v>
      </c>
      <c r="D99" s="40">
        <v>75991.587</v>
      </c>
      <c r="E99"/>
    </row>
    <row r="100" spans="1:5" x14ac:dyDescent="0.25">
      <c r="A100">
        <v>10524</v>
      </c>
      <c r="B100">
        <v>393210000</v>
      </c>
      <c r="C100" s="41">
        <v>2180</v>
      </c>
      <c r="D100" s="40">
        <v>180371.55960000001</v>
      </c>
      <c r="E100"/>
    </row>
    <row r="101" spans="1:5" x14ac:dyDescent="0.25">
      <c r="A101">
        <v>10526</v>
      </c>
      <c r="B101">
        <v>176380000</v>
      </c>
      <c r="C101" s="41">
        <v>970</v>
      </c>
      <c r="D101" s="40">
        <v>181835.0515</v>
      </c>
      <c r="E101"/>
    </row>
    <row r="102" spans="1:5" x14ac:dyDescent="0.25">
      <c r="A102">
        <v>10527</v>
      </c>
      <c r="B102">
        <v>100344000</v>
      </c>
      <c r="C102" s="41">
        <v>440</v>
      </c>
      <c r="D102" s="40">
        <v>228054.54550000001</v>
      </c>
      <c r="E102"/>
    </row>
    <row r="103" spans="1:5" x14ac:dyDescent="0.25">
      <c r="A103">
        <v>10528</v>
      </c>
      <c r="B103">
        <v>2066877000</v>
      </c>
      <c r="C103" s="41">
        <v>6010</v>
      </c>
      <c r="D103" s="40">
        <v>343906.32280000002</v>
      </c>
      <c r="E103"/>
    </row>
    <row r="104" spans="1:5" x14ac:dyDescent="0.25">
      <c r="A104">
        <v>10530</v>
      </c>
      <c r="B104">
        <v>956171000</v>
      </c>
      <c r="C104" s="41">
        <v>7290</v>
      </c>
      <c r="D104" s="40">
        <v>131162.00270000001</v>
      </c>
      <c r="E104"/>
    </row>
    <row r="105" spans="1:5" x14ac:dyDescent="0.25">
      <c r="A105">
        <v>10532</v>
      </c>
      <c r="B105">
        <v>283083000</v>
      </c>
      <c r="C105" s="41">
        <v>2580</v>
      </c>
      <c r="D105" s="40">
        <v>109722.09299999999</v>
      </c>
      <c r="E105"/>
    </row>
    <row r="106" spans="1:5" x14ac:dyDescent="0.25">
      <c r="A106">
        <v>10533</v>
      </c>
      <c r="B106">
        <v>1267874000</v>
      </c>
      <c r="C106" s="41">
        <v>3740</v>
      </c>
      <c r="D106" s="40">
        <v>339003.74329999997</v>
      </c>
      <c r="E106"/>
    </row>
    <row r="107" spans="1:5" x14ac:dyDescent="0.25">
      <c r="A107">
        <v>10535</v>
      </c>
      <c r="B107">
        <v>76349000</v>
      </c>
      <c r="C107" s="41">
        <v>370</v>
      </c>
      <c r="D107" s="40">
        <v>206348.64859999999</v>
      </c>
      <c r="E107"/>
    </row>
    <row r="108" spans="1:5" x14ac:dyDescent="0.25">
      <c r="A108">
        <v>10536</v>
      </c>
      <c r="B108">
        <v>1692140000</v>
      </c>
      <c r="C108" s="41">
        <v>5100</v>
      </c>
      <c r="D108" s="40">
        <v>331792.1569</v>
      </c>
      <c r="E108"/>
    </row>
    <row r="109" spans="1:5" x14ac:dyDescent="0.25">
      <c r="A109">
        <v>10537</v>
      </c>
      <c r="B109">
        <v>89668000</v>
      </c>
      <c r="C109" s="41">
        <v>1280</v>
      </c>
      <c r="D109" s="40">
        <v>70053.125</v>
      </c>
      <c r="E109"/>
    </row>
    <row r="110" spans="1:5" x14ac:dyDescent="0.25">
      <c r="A110">
        <v>10538</v>
      </c>
      <c r="B110">
        <v>4005816000</v>
      </c>
      <c r="C110" s="41">
        <v>8100</v>
      </c>
      <c r="D110" s="40">
        <v>494545.18520000001</v>
      </c>
      <c r="E110"/>
    </row>
    <row r="111" spans="1:5" x14ac:dyDescent="0.25">
      <c r="A111">
        <v>10541</v>
      </c>
      <c r="B111">
        <v>1316851000</v>
      </c>
      <c r="C111" s="41">
        <v>13380</v>
      </c>
      <c r="D111" s="40">
        <v>98419.357199999999</v>
      </c>
      <c r="E111"/>
    </row>
    <row r="112" spans="1:5" x14ac:dyDescent="0.25">
      <c r="A112">
        <v>10543</v>
      </c>
      <c r="B112">
        <v>2183646000</v>
      </c>
      <c r="C112" s="41">
        <v>9990</v>
      </c>
      <c r="D112" s="40">
        <v>218583.1832</v>
      </c>
      <c r="E112"/>
    </row>
    <row r="113" spans="1:5" x14ac:dyDescent="0.25">
      <c r="A113">
        <v>10546</v>
      </c>
      <c r="B113">
        <v>181494000</v>
      </c>
      <c r="C113" s="41">
        <v>690</v>
      </c>
      <c r="D113" s="40">
        <v>263034.78259999998</v>
      </c>
      <c r="E113"/>
    </row>
    <row r="114" spans="1:5" x14ac:dyDescent="0.25">
      <c r="A114">
        <v>10547</v>
      </c>
      <c r="B114">
        <v>349737000</v>
      </c>
      <c r="C114" s="41">
        <v>3800</v>
      </c>
      <c r="D114" s="40">
        <v>92036.052599999995</v>
      </c>
      <c r="E114"/>
    </row>
    <row r="115" spans="1:5" x14ac:dyDescent="0.25">
      <c r="A115">
        <v>10548</v>
      </c>
      <c r="B115">
        <v>156108000</v>
      </c>
      <c r="C115" s="41">
        <v>1750</v>
      </c>
      <c r="D115" s="40">
        <v>89204.571400000001</v>
      </c>
      <c r="E115"/>
    </row>
    <row r="116" spans="1:5" x14ac:dyDescent="0.25">
      <c r="A116">
        <v>10549</v>
      </c>
      <c r="B116">
        <v>1816933000</v>
      </c>
      <c r="C116" s="41">
        <v>8420</v>
      </c>
      <c r="D116" s="40">
        <v>215787.7672</v>
      </c>
      <c r="E116"/>
    </row>
    <row r="117" spans="1:5" x14ac:dyDescent="0.25">
      <c r="A117">
        <v>10550</v>
      </c>
      <c r="B117">
        <v>913140000</v>
      </c>
      <c r="C117" s="41">
        <v>20620</v>
      </c>
      <c r="D117" s="40">
        <v>44284.1901</v>
      </c>
      <c r="E117"/>
    </row>
    <row r="118" spans="1:5" x14ac:dyDescent="0.25">
      <c r="A118">
        <v>10552</v>
      </c>
      <c r="B118">
        <v>915709000</v>
      </c>
      <c r="C118" s="41">
        <v>11290</v>
      </c>
      <c r="D118" s="40">
        <v>81107.971699999995</v>
      </c>
      <c r="E118"/>
    </row>
    <row r="119" spans="1:5" x14ac:dyDescent="0.25">
      <c r="A119">
        <v>10553</v>
      </c>
      <c r="B119">
        <v>335681000</v>
      </c>
      <c r="C119" s="41">
        <v>6160</v>
      </c>
      <c r="D119" s="40">
        <v>54493.668799999999</v>
      </c>
      <c r="E119"/>
    </row>
    <row r="120" spans="1:5" x14ac:dyDescent="0.25">
      <c r="A120">
        <v>10560</v>
      </c>
      <c r="B120">
        <v>454886000</v>
      </c>
      <c r="C120" s="41">
        <v>2200</v>
      </c>
      <c r="D120" s="40">
        <v>206766.36360000001</v>
      </c>
      <c r="E120"/>
    </row>
    <row r="121" spans="1:5" x14ac:dyDescent="0.25">
      <c r="A121">
        <v>10562</v>
      </c>
      <c r="B121">
        <v>1489099000</v>
      </c>
      <c r="C121" s="41">
        <v>16670</v>
      </c>
      <c r="D121" s="40">
        <v>89328.074399999998</v>
      </c>
      <c r="E121"/>
    </row>
    <row r="122" spans="1:5" x14ac:dyDescent="0.25">
      <c r="A122">
        <v>10566</v>
      </c>
      <c r="B122">
        <v>804870000</v>
      </c>
      <c r="C122" s="41">
        <v>13330</v>
      </c>
      <c r="D122" s="40">
        <v>60380.345099999999</v>
      </c>
      <c r="E122"/>
    </row>
    <row r="123" spans="1:5" x14ac:dyDescent="0.25">
      <c r="A123">
        <v>10567</v>
      </c>
      <c r="B123">
        <v>1227092000</v>
      </c>
      <c r="C123" s="41">
        <v>10260</v>
      </c>
      <c r="D123" s="40">
        <v>119599.61010000001</v>
      </c>
      <c r="E123"/>
    </row>
    <row r="124" spans="1:5" x14ac:dyDescent="0.25">
      <c r="A124">
        <v>10570</v>
      </c>
      <c r="B124">
        <v>1268070000</v>
      </c>
      <c r="C124" s="41">
        <v>6080</v>
      </c>
      <c r="D124" s="40">
        <v>208564.1447</v>
      </c>
      <c r="E124"/>
    </row>
    <row r="125" spans="1:5" x14ac:dyDescent="0.25">
      <c r="A125">
        <v>10573</v>
      </c>
      <c r="B125">
        <v>2098288000</v>
      </c>
      <c r="C125" s="41">
        <v>19600</v>
      </c>
      <c r="D125" s="40">
        <v>107055.5102</v>
      </c>
      <c r="E125"/>
    </row>
    <row r="126" spans="1:5" x14ac:dyDescent="0.25">
      <c r="A126">
        <v>10576</v>
      </c>
      <c r="B126">
        <v>821124000</v>
      </c>
      <c r="C126" s="41">
        <v>2530</v>
      </c>
      <c r="D126" s="40">
        <v>324554.94069999998</v>
      </c>
      <c r="E126"/>
    </row>
    <row r="127" spans="1:5" x14ac:dyDescent="0.25">
      <c r="A127">
        <v>10577</v>
      </c>
      <c r="B127">
        <v>1010455000</v>
      </c>
      <c r="C127" s="41">
        <v>1450</v>
      </c>
      <c r="D127" s="40">
        <v>696865.5172</v>
      </c>
      <c r="E127"/>
    </row>
    <row r="128" spans="1:5" x14ac:dyDescent="0.25">
      <c r="A128">
        <v>10578</v>
      </c>
      <c r="B128">
        <v>44160000</v>
      </c>
      <c r="C128" s="41">
        <v>430</v>
      </c>
      <c r="D128" s="40">
        <v>102697.6744</v>
      </c>
      <c r="E128"/>
    </row>
    <row r="129" spans="1:5" x14ac:dyDescent="0.25">
      <c r="A129">
        <v>10579</v>
      </c>
      <c r="B129">
        <v>502898000</v>
      </c>
      <c r="C129" s="41">
        <v>4550</v>
      </c>
      <c r="D129" s="40">
        <v>110527.033</v>
      </c>
      <c r="E129"/>
    </row>
    <row r="130" spans="1:5" x14ac:dyDescent="0.25">
      <c r="A130">
        <v>10580</v>
      </c>
      <c r="B130">
        <v>5220398000</v>
      </c>
      <c r="C130" s="41">
        <v>8090</v>
      </c>
      <c r="D130" s="40">
        <v>645290.23490000004</v>
      </c>
      <c r="E130"/>
    </row>
    <row r="131" spans="1:5" x14ac:dyDescent="0.25">
      <c r="A131">
        <v>10583</v>
      </c>
      <c r="B131">
        <v>9400656000</v>
      </c>
      <c r="C131" s="41">
        <v>18570</v>
      </c>
      <c r="D131" s="40">
        <v>506228.10989999998</v>
      </c>
      <c r="E131"/>
    </row>
    <row r="132" spans="1:5" x14ac:dyDescent="0.25">
      <c r="A132">
        <v>10588</v>
      </c>
      <c r="B132">
        <v>127803000</v>
      </c>
      <c r="C132" s="41">
        <v>1320</v>
      </c>
      <c r="D132" s="40">
        <v>96820.454500000007</v>
      </c>
      <c r="E132"/>
    </row>
    <row r="133" spans="1:5" x14ac:dyDescent="0.25">
      <c r="A133">
        <v>10589</v>
      </c>
      <c r="B133">
        <v>648017000</v>
      </c>
      <c r="C133" s="41">
        <v>4730</v>
      </c>
      <c r="D133" s="40">
        <v>137001.47990000001</v>
      </c>
      <c r="E133"/>
    </row>
    <row r="134" spans="1:5" x14ac:dyDescent="0.25">
      <c r="A134">
        <v>10590</v>
      </c>
      <c r="B134">
        <v>663527000</v>
      </c>
      <c r="C134" s="41">
        <v>3290</v>
      </c>
      <c r="D134" s="40">
        <v>201679.93919999999</v>
      </c>
      <c r="E134"/>
    </row>
    <row r="135" spans="1:5" x14ac:dyDescent="0.25">
      <c r="A135">
        <v>10591</v>
      </c>
      <c r="B135">
        <v>1705503000</v>
      </c>
      <c r="C135" s="41">
        <v>12290</v>
      </c>
      <c r="D135" s="40">
        <v>138771.6029</v>
      </c>
      <c r="E135"/>
    </row>
    <row r="136" spans="1:5" x14ac:dyDescent="0.25">
      <c r="A136">
        <v>10594</v>
      </c>
      <c r="B136">
        <v>363327000</v>
      </c>
      <c r="C136" s="41">
        <v>2650</v>
      </c>
      <c r="D136" s="40">
        <v>137104.52830000001</v>
      </c>
      <c r="E136"/>
    </row>
    <row r="137" spans="1:5" x14ac:dyDescent="0.25">
      <c r="A137">
        <v>10595</v>
      </c>
      <c r="B137">
        <v>457751000</v>
      </c>
      <c r="C137" s="41">
        <v>3380</v>
      </c>
      <c r="D137" s="40">
        <v>135429.2899</v>
      </c>
      <c r="E137"/>
    </row>
    <row r="138" spans="1:5" x14ac:dyDescent="0.25">
      <c r="A138">
        <v>10597</v>
      </c>
      <c r="B138">
        <v>249132000</v>
      </c>
      <c r="C138" s="41">
        <v>470</v>
      </c>
      <c r="D138" s="40">
        <v>530068.08510000003</v>
      </c>
      <c r="E138"/>
    </row>
    <row r="139" spans="1:5" x14ac:dyDescent="0.25">
      <c r="A139">
        <v>10598</v>
      </c>
      <c r="B139">
        <v>1861093000</v>
      </c>
      <c r="C139" s="41">
        <v>14900</v>
      </c>
      <c r="D139" s="40">
        <v>124905.5705</v>
      </c>
      <c r="E139"/>
    </row>
    <row r="140" spans="1:5" x14ac:dyDescent="0.25">
      <c r="A140">
        <v>10601</v>
      </c>
      <c r="B140">
        <v>1335463000</v>
      </c>
      <c r="C140" s="41">
        <v>6100</v>
      </c>
      <c r="D140" s="40">
        <v>218928.36069999999</v>
      </c>
      <c r="E140"/>
    </row>
    <row r="141" spans="1:5" x14ac:dyDescent="0.25">
      <c r="A141">
        <v>10603</v>
      </c>
      <c r="B141">
        <v>896139000</v>
      </c>
      <c r="C141" s="41">
        <v>10080</v>
      </c>
      <c r="D141" s="40">
        <v>88902.678599999999</v>
      </c>
      <c r="E141"/>
    </row>
    <row r="142" spans="1:5" x14ac:dyDescent="0.25">
      <c r="A142">
        <v>10604</v>
      </c>
      <c r="B142">
        <v>908988000</v>
      </c>
      <c r="C142" s="41">
        <v>5970</v>
      </c>
      <c r="D142" s="40">
        <v>152259.2965</v>
      </c>
      <c r="E142"/>
    </row>
    <row r="143" spans="1:5" x14ac:dyDescent="0.25">
      <c r="A143">
        <v>10605</v>
      </c>
      <c r="B143">
        <v>1625946000</v>
      </c>
      <c r="C143" s="41">
        <v>10180</v>
      </c>
      <c r="D143" s="40">
        <v>159719.6464</v>
      </c>
      <c r="E143"/>
    </row>
    <row r="144" spans="1:5" x14ac:dyDescent="0.25">
      <c r="A144">
        <v>10606</v>
      </c>
      <c r="B144">
        <v>821146000</v>
      </c>
      <c r="C144" s="41">
        <v>9020</v>
      </c>
      <c r="D144" s="40">
        <v>91036.141900000002</v>
      </c>
      <c r="E144"/>
    </row>
    <row r="145" spans="1:5" x14ac:dyDescent="0.25">
      <c r="A145">
        <v>10607</v>
      </c>
      <c r="B145">
        <v>435973000</v>
      </c>
      <c r="C145" s="41">
        <v>4090</v>
      </c>
      <c r="D145" s="40">
        <v>106594.8655</v>
      </c>
      <c r="E145"/>
    </row>
    <row r="146" spans="1:5" x14ac:dyDescent="0.25">
      <c r="A146">
        <v>10701</v>
      </c>
      <c r="B146">
        <v>1688066000</v>
      </c>
      <c r="C146" s="41">
        <v>33990</v>
      </c>
      <c r="D146" s="40">
        <v>49663.606899999999</v>
      </c>
      <c r="E146"/>
    </row>
    <row r="147" spans="1:5" x14ac:dyDescent="0.25">
      <c r="A147">
        <v>10703</v>
      </c>
      <c r="B147">
        <v>654992000</v>
      </c>
      <c r="C147" s="41">
        <v>11280</v>
      </c>
      <c r="D147" s="40">
        <v>58066.666700000002</v>
      </c>
      <c r="E147"/>
    </row>
    <row r="148" spans="1:5" x14ac:dyDescent="0.25">
      <c r="A148">
        <v>10704</v>
      </c>
      <c r="B148">
        <v>1211263000</v>
      </c>
      <c r="C148" s="41">
        <v>17820</v>
      </c>
      <c r="D148" s="40">
        <v>67972.11</v>
      </c>
      <c r="E148"/>
    </row>
    <row r="149" spans="1:5" x14ac:dyDescent="0.25">
      <c r="A149">
        <v>10705</v>
      </c>
      <c r="B149">
        <v>1012687000</v>
      </c>
      <c r="C149" s="41">
        <v>20050</v>
      </c>
      <c r="D149" s="40">
        <v>50508.0798</v>
      </c>
      <c r="E149"/>
    </row>
    <row r="150" spans="1:5" x14ac:dyDescent="0.25">
      <c r="A150">
        <v>10706</v>
      </c>
      <c r="B150">
        <v>919317000</v>
      </c>
      <c r="C150" s="41">
        <v>4440</v>
      </c>
      <c r="D150" s="40">
        <v>207053.37839999999</v>
      </c>
      <c r="E150"/>
    </row>
    <row r="151" spans="1:5" x14ac:dyDescent="0.25">
      <c r="A151">
        <v>10707</v>
      </c>
      <c r="B151">
        <v>705031000</v>
      </c>
      <c r="C151" s="41">
        <v>5340</v>
      </c>
      <c r="D151" s="40">
        <v>132028.27720000001</v>
      </c>
      <c r="E151"/>
    </row>
    <row r="152" spans="1:5" x14ac:dyDescent="0.25">
      <c r="A152">
        <v>10708</v>
      </c>
      <c r="B152">
        <v>3677966000</v>
      </c>
      <c r="C152" s="41">
        <v>11440</v>
      </c>
      <c r="D152" s="40">
        <v>321500.5245</v>
      </c>
      <c r="E152"/>
    </row>
    <row r="153" spans="1:5" x14ac:dyDescent="0.25">
      <c r="A153">
        <v>10709</v>
      </c>
      <c r="B153">
        <v>755923000</v>
      </c>
      <c r="C153" s="41">
        <v>5030</v>
      </c>
      <c r="D153" s="40">
        <v>150282.9026</v>
      </c>
      <c r="E153"/>
    </row>
    <row r="154" spans="1:5" x14ac:dyDescent="0.25">
      <c r="A154">
        <v>10710</v>
      </c>
      <c r="B154">
        <v>1216727000</v>
      </c>
      <c r="C154" s="41">
        <v>14520</v>
      </c>
      <c r="D154" s="40">
        <v>83796.6253</v>
      </c>
      <c r="E154"/>
    </row>
    <row r="155" spans="1:5" x14ac:dyDescent="0.25">
      <c r="A155">
        <v>10801</v>
      </c>
      <c r="B155">
        <v>1477827000</v>
      </c>
      <c r="C155" s="41">
        <v>20160</v>
      </c>
      <c r="D155" s="40">
        <v>73304.910699999993</v>
      </c>
      <c r="E155"/>
    </row>
    <row r="156" spans="1:5" x14ac:dyDescent="0.25">
      <c r="A156">
        <v>10803</v>
      </c>
      <c r="B156">
        <v>1703351000</v>
      </c>
      <c r="C156" s="41">
        <v>5940</v>
      </c>
      <c r="D156" s="40">
        <v>286759.4276</v>
      </c>
      <c r="E156"/>
    </row>
    <row r="157" spans="1:5" x14ac:dyDescent="0.25">
      <c r="A157">
        <v>10804</v>
      </c>
      <c r="B157">
        <v>1865758000</v>
      </c>
      <c r="C157" s="41">
        <v>7120</v>
      </c>
      <c r="D157" s="40">
        <v>262044.6629</v>
      </c>
      <c r="E157"/>
    </row>
    <row r="158" spans="1:5" x14ac:dyDescent="0.25">
      <c r="A158">
        <v>10805</v>
      </c>
      <c r="B158">
        <v>737943000</v>
      </c>
      <c r="C158" s="41">
        <v>9570</v>
      </c>
      <c r="D158" s="40">
        <v>77110.031300000002</v>
      </c>
      <c r="E158"/>
    </row>
    <row r="159" spans="1:5" x14ac:dyDescent="0.25">
      <c r="A159">
        <v>10901</v>
      </c>
      <c r="B159">
        <v>1537170000</v>
      </c>
      <c r="C159" s="41">
        <v>11550</v>
      </c>
      <c r="D159" s="40">
        <v>133088.31169999999</v>
      </c>
      <c r="E159"/>
    </row>
    <row r="160" spans="1:5" x14ac:dyDescent="0.25">
      <c r="A160">
        <v>10913</v>
      </c>
      <c r="B160">
        <v>411303000</v>
      </c>
      <c r="C160" s="41">
        <v>2610</v>
      </c>
      <c r="D160" s="40">
        <v>157587.35630000001</v>
      </c>
      <c r="E160"/>
    </row>
    <row r="161" spans="1:5" x14ac:dyDescent="0.25">
      <c r="A161">
        <v>10916</v>
      </c>
      <c r="B161">
        <v>247389000</v>
      </c>
      <c r="C161" s="41">
        <v>2330</v>
      </c>
      <c r="D161" s="40">
        <v>106175.5365</v>
      </c>
      <c r="E161"/>
    </row>
    <row r="162" spans="1:5" x14ac:dyDescent="0.25">
      <c r="A162">
        <v>10917</v>
      </c>
      <c r="B162">
        <v>101790000</v>
      </c>
      <c r="C162" s="41">
        <v>1100</v>
      </c>
      <c r="D162" s="40">
        <v>92536.363599999997</v>
      </c>
      <c r="E162"/>
    </row>
    <row r="163" spans="1:5" x14ac:dyDescent="0.25">
      <c r="A163">
        <v>10918</v>
      </c>
      <c r="B163">
        <v>537366000</v>
      </c>
      <c r="C163" s="41">
        <v>5980</v>
      </c>
      <c r="D163" s="40">
        <v>89860.535099999994</v>
      </c>
      <c r="E163"/>
    </row>
    <row r="164" spans="1:5" x14ac:dyDescent="0.25">
      <c r="A164">
        <v>10919</v>
      </c>
      <c r="B164">
        <v>47119000</v>
      </c>
      <c r="C164" s="41">
        <v>620</v>
      </c>
      <c r="D164" s="40">
        <v>75998.387100000007</v>
      </c>
      <c r="E164"/>
    </row>
    <row r="165" spans="1:5" x14ac:dyDescent="0.25">
      <c r="A165">
        <v>10920</v>
      </c>
      <c r="B165">
        <v>449638000</v>
      </c>
      <c r="C165" s="41">
        <v>4740</v>
      </c>
      <c r="D165" s="40">
        <v>94860.337599999999</v>
      </c>
      <c r="E165"/>
    </row>
    <row r="166" spans="1:5" x14ac:dyDescent="0.25">
      <c r="A166">
        <v>10921</v>
      </c>
      <c r="B166">
        <v>185489000</v>
      </c>
      <c r="C166" s="41">
        <v>2340</v>
      </c>
      <c r="D166" s="40">
        <v>79268.803400000004</v>
      </c>
      <c r="E166"/>
    </row>
    <row r="167" spans="1:5" x14ac:dyDescent="0.25">
      <c r="A167">
        <v>10923</v>
      </c>
      <c r="B167">
        <v>352770000</v>
      </c>
      <c r="C167" s="41">
        <v>5130</v>
      </c>
      <c r="D167" s="40">
        <v>68766.081900000005</v>
      </c>
      <c r="E167"/>
    </row>
    <row r="168" spans="1:5" x14ac:dyDescent="0.25">
      <c r="A168">
        <v>10924</v>
      </c>
      <c r="B168">
        <v>685002000</v>
      </c>
      <c r="C168" s="41">
        <v>6680</v>
      </c>
      <c r="D168" s="40">
        <v>102545.2096</v>
      </c>
      <c r="E168"/>
    </row>
    <row r="169" spans="1:5" x14ac:dyDescent="0.25">
      <c r="A169">
        <v>10925</v>
      </c>
      <c r="B169">
        <v>197711000</v>
      </c>
      <c r="C169" s="41">
        <v>2520</v>
      </c>
      <c r="D169" s="40">
        <v>78456.745999999999</v>
      </c>
      <c r="E169"/>
    </row>
    <row r="170" spans="1:5" x14ac:dyDescent="0.25">
      <c r="A170">
        <v>10926</v>
      </c>
      <c r="B170">
        <v>148403000</v>
      </c>
      <c r="C170" s="41">
        <v>1990</v>
      </c>
      <c r="D170" s="40">
        <v>74574.371899999998</v>
      </c>
      <c r="E170"/>
    </row>
    <row r="171" spans="1:5" x14ac:dyDescent="0.25">
      <c r="A171">
        <v>10927</v>
      </c>
      <c r="B171">
        <v>304118000</v>
      </c>
      <c r="C171" s="41">
        <v>6560</v>
      </c>
      <c r="D171" s="40">
        <v>46359.451200000003</v>
      </c>
      <c r="E171"/>
    </row>
    <row r="172" spans="1:5" x14ac:dyDescent="0.25">
      <c r="A172">
        <v>10928</v>
      </c>
      <c r="B172">
        <v>142394000</v>
      </c>
      <c r="C172" s="41">
        <v>2300</v>
      </c>
      <c r="D172" s="40">
        <v>61910.434800000003</v>
      </c>
      <c r="E172"/>
    </row>
    <row r="173" spans="1:5" x14ac:dyDescent="0.25">
      <c r="A173">
        <v>10930</v>
      </c>
      <c r="B173">
        <v>412558000</v>
      </c>
      <c r="C173" s="41">
        <v>4470</v>
      </c>
      <c r="D173" s="40">
        <v>92294.854600000006</v>
      </c>
      <c r="E173"/>
    </row>
    <row r="174" spans="1:5" x14ac:dyDescent="0.25">
      <c r="A174">
        <v>10940</v>
      </c>
      <c r="B174">
        <v>1567715000</v>
      </c>
      <c r="C174" s="41">
        <v>26850</v>
      </c>
      <c r="D174" s="40">
        <v>58387.895700000001</v>
      </c>
      <c r="E174"/>
    </row>
    <row r="175" spans="1:5" x14ac:dyDescent="0.25">
      <c r="A175">
        <v>10941</v>
      </c>
      <c r="B175">
        <v>506408000</v>
      </c>
      <c r="C175" s="41">
        <v>7660</v>
      </c>
      <c r="D175" s="40">
        <v>66110.705000000002</v>
      </c>
      <c r="E175"/>
    </row>
    <row r="176" spans="1:5" x14ac:dyDescent="0.25">
      <c r="A176">
        <v>10950</v>
      </c>
      <c r="B176">
        <v>1520539000</v>
      </c>
      <c r="C176" s="41">
        <v>18990</v>
      </c>
      <c r="D176" s="40">
        <v>80070.510800000004</v>
      </c>
      <c r="E176"/>
    </row>
    <row r="177" spans="1:5" x14ac:dyDescent="0.25">
      <c r="A177">
        <v>10952</v>
      </c>
      <c r="B177">
        <v>1520986000</v>
      </c>
      <c r="C177" s="41">
        <v>13400</v>
      </c>
      <c r="D177" s="40">
        <v>113506.4179</v>
      </c>
      <c r="E177"/>
    </row>
    <row r="178" spans="1:5" x14ac:dyDescent="0.25">
      <c r="A178">
        <v>10954</v>
      </c>
      <c r="B178">
        <v>1132336000</v>
      </c>
      <c r="C178" s="41">
        <v>12800</v>
      </c>
      <c r="D178" s="40">
        <v>88463.75</v>
      </c>
      <c r="E178"/>
    </row>
    <row r="179" spans="1:5" x14ac:dyDescent="0.25">
      <c r="A179">
        <v>10956</v>
      </c>
      <c r="B179">
        <v>2075913000</v>
      </c>
      <c r="C179" s="41">
        <v>16380</v>
      </c>
      <c r="D179" s="40">
        <v>126734.6154</v>
      </c>
      <c r="E179"/>
    </row>
    <row r="180" spans="1:5" x14ac:dyDescent="0.25">
      <c r="A180">
        <v>10958</v>
      </c>
      <c r="B180">
        <v>132054000</v>
      </c>
      <c r="C180" s="41">
        <v>1640</v>
      </c>
      <c r="D180" s="40">
        <v>80520.731700000004</v>
      </c>
      <c r="E180"/>
    </row>
    <row r="181" spans="1:5" x14ac:dyDescent="0.25">
      <c r="A181">
        <v>10960</v>
      </c>
      <c r="B181">
        <v>1089317000</v>
      </c>
      <c r="C181" s="41">
        <v>7770</v>
      </c>
      <c r="D181" s="40">
        <v>140195.23809999999</v>
      </c>
      <c r="E181"/>
    </row>
    <row r="182" spans="1:5" x14ac:dyDescent="0.25">
      <c r="A182">
        <v>10962</v>
      </c>
      <c r="B182">
        <v>323546000</v>
      </c>
      <c r="C182" s="41">
        <v>2670</v>
      </c>
      <c r="D182" s="40">
        <v>121178.2772</v>
      </c>
      <c r="E182"/>
    </row>
    <row r="183" spans="1:5" x14ac:dyDescent="0.25">
      <c r="A183">
        <v>10963</v>
      </c>
      <c r="B183">
        <v>97247000</v>
      </c>
      <c r="C183" s="41">
        <v>1340</v>
      </c>
      <c r="D183" s="40">
        <v>72572.388099999996</v>
      </c>
      <c r="E183"/>
    </row>
    <row r="184" spans="1:5" x14ac:dyDescent="0.25">
      <c r="A184">
        <v>10964</v>
      </c>
      <c r="B184">
        <v>273458000</v>
      </c>
      <c r="C184" s="41">
        <v>740</v>
      </c>
      <c r="D184" s="40">
        <v>369537.83779999998</v>
      </c>
      <c r="E184"/>
    </row>
    <row r="185" spans="1:5" x14ac:dyDescent="0.25">
      <c r="A185">
        <v>10965</v>
      </c>
      <c r="B185">
        <v>871737000</v>
      </c>
      <c r="C185" s="41">
        <v>8000</v>
      </c>
      <c r="D185" s="40">
        <v>108967.125</v>
      </c>
      <c r="E185"/>
    </row>
    <row r="186" spans="1:5" x14ac:dyDescent="0.25">
      <c r="A186">
        <v>10968</v>
      </c>
      <c r="B186">
        <v>199756000</v>
      </c>
      <c r="C186" s="41">
        <v>1280</v>
      </c>
      <c r="D186" s="40">
        <v>156059.375</v>
      </c>
      <c r="E186"/>
    </row>
    <row r="187" spans="1:5" x14ac:dyDescent="0.25">
      <c r="A187">
        <v>10969</v>
      </c>
      <c r="B187">
        <v>53468000</v>
      </c>
      <c r="C187" s="41">
        <v>650</v>
      </c>
      <c r="D187" s="40">
        <v>82258.461500000005</v>
      </c>
      <c r="E187"/>
    </row>
    <row r="188" spans="1:5" x14ac:dyDescent="0.25">
      <c r="A188">
        <v>10970</v>
      </c>
      <c r="B188">
        <v>461819000</v>
      </c>
      <c r="C188" s="41">
        <v>5650</v>
      </c>
      <c r="D188" s="40">
        <v>81737.876099999994</v>
      </c>
      <c r="E188"/>
    </row>
    <row r="189" spans="1:5" x14ac:dyDescent="0.25">
      <c r="A189">
        <v>10973</v>
      </c>
      <c r="B189">
        <v>104545000</v>
      </c>
      <c r="C189" s="41">
        <v>1160</v>
      </c>
      <c r="D189" s="40">
        <v>90125</v>
      </c>
      <c r="E189"/>
    </row>
    <row r="190" spans="1:5" x14ac:dyDescent="0.25">
      <c r="A190">
        <v>10974</v>
      </c>
      <c r="B190">
        <v>176602000</v>
      </c>
      <c r="C190" s="41">
        <v>1780</v>
      </c>
      <c r="D190" s="40">
        <v>99214.606700000004</v>
      </c>
      <c r="E190"/>
    </row>
    <row r="191" spans="1:5" x14ac:dyDescent="0.25">
      <c r="A191">
        <v>10975</v>
      </c>
      <c r="B191">
        <v>58894000</v>
      </c>
      <c r="C191" s="41">
        <v>150</v>
      </c>
      <c r="D191" s="40">
        <v>392626.6667</v>
      </c>
      <c r="E191"/>
    </row>
    <row r="192" spans="1:5" x14ac:dyDescent="0.25">
      <c r="A192">
        <v>10976</v>
      </c>
      <c r="B192">
        <v>74458000</v>
      </c>
      <c r="C192" s="41">
        <v>840</v>
      </c>
      <c r="D192" s="40">
        <v>88640.476200000005</v>
      </c>
      <c r="E192"/>
    </row>
    <row r="193" spans="1:5" x14ac:dyDescent="0.25">
      <c r="A193">
        <v>10977</v>
      </c>
      <c r="B193">
        <v>1542143000</v>
      </c>
      <c r="C193" s="41">
        <v>25840</v>
      </c>
      <c r="D193" s="40">
        <v>59680.456700000002</v>
      </c>
      <c r="E193"/>
    </row>
    <row r="194" spans="1:5" x14ac:dyDescent="0.25">
      <c r="A194">
        <v>10980</v>
      </c>
      <c r="B194">
        <v>676635000</v>
      </c>
      <c r="C194" s="41">
        <v>7340</v>
      </c>
      <c r="D194" s="40">
        <v>92184.604900000006</v>
      </c>
      <c r="E194"/>
    </row>
    <row r="195" spans="1:5" x14ac:dyDescent="0.25">
      <c r="A195">
        <v>10983</v>
      </c>
      <c r="B195">
        <v>349152000</v>
      </c>
      <c r="C195" s="41">
        <v>3060</v>
      </c>
      <c r="D195" s="40">
        <v>114101.9608</v>
      </c>
      <c r="E195"/>
    </row>
    <row r="196" spans="1:5" x14ac:dyDescent="0.25">
      <c r="A196">
        <v>10984</v>
      </c>
      <c r="B196">
        <v>117901000</v>
      </c>
      <c r="C196" s="41">
        <v>1350</v>
      </c>
      <c r="D196" s="40">
        <v>87334.074099999998</v>
      </c>
      <c r="E196"/>
    </row>
    <row r="197" spans="1:5" x14ac:dyDescent="0.25">
      <c r="A197">
        <v>10985</v>
      </c>
      <c r="B197">
        <v>23706000</v>
      </c>
      <c r="C197" s="41">
        <v>160</v>
      </c>
      <c r="D197" s="40">
        <v>148162.5</v>
      </c>
      <c r="E197"/>
    </row>
    <row r="198" spans="1:5" x14ac:dyDescent="0.25">
      <c r="A198">
        <v>10986</v>
      </c>
      <c r="B198">
        <v>98421000</v>
      </c>
      <c r="C198" s="41">
        <v>1010</v>
      </c>
      <c r="D198" s="40">
        <v>97446.534700000004</v>
      </c>
      <c r="E198"/>
    </row>
    <row r="199" spans="1:5" x14ac:dyDescent="0.25">
      <c r="A199">
        <v>10987</v>
      </c>
      <c r="B199">
        <v>377314000</v>
      </c>
      <c r="C199" s="41">
        <v>2040</v>
      </c>
      <c r="D199" s="40">
        <v>184957.8431</v>
      </c>
      <c r="E199"/>
    </row>
    <row r="200" spans="1:5" x14ac:dyDescent="0.25">
      <c r="A200">
        <v>10989</v>
      </c>
      <c r="B200">
        <v>500369000</v>
      </c>
      <c r="C200" s="41">
        <v>4970</v>
      </c>
      <c r="D200" s="40">
        <v>100677.86719999999</v>
      </c>
      <c r="E200"/>
    </row>
    <row r="201" spans="1:5" x14ac:dyDescent="0.25">
      <c r="A201">
        <v>10990</v>
      </c>
      <c r="B201">
        <v>1121499000</v>
      </c>
      <c r="C201" s="41">
        <v>10060</v>
      </c>
      <c r="D201" s="40">
        <v>111481.01390000001</v>
      </c>
      <c r="E201"/>
    </row>
    <row r="202" spans="1:5" x14ac:dyDescent="0.25">
      <c r="A202">
        <v>10992</v>
      </c>
      <c r="B202">
        <v>422336000</v>
      </c>
      <c r="C202" s="41">
        <v>5000</v>
      </c>
      <c r="D202" s="40">
        <v>84467.199999999997</v>
      </c>
      <c r="E202"/>
    </row>
    <row r="203" spans="1:5" x14ac:dyDescent="0.25">
      <c r="A203">
        <v>10993</v>
      </c>
      <c r="B203">
        <v>137032000</v>
      </c>
      <c r="C203" s="41">
        <v>2710</v>
      </c>
      <c r="D203" s="40">
        <v>50565.313699999999</v>
      </c>
      <c r="E203"/>
    </row>
    <row r="204" spans="1:5" x14ac:dyDescent="0.25">
      <c r="A204">
        <v>10994</v>
      </c>
      <c r="B204">
        <v>563293000</v>
      </c>
      <c r="C204" s="41">
        <v>3920</v>
      </c>
      <c r="D204" s="40">
        <v>143697.19390000001</v>
      </c>
      <c r="E204"/>
    </row>
    <row r="205" spans="1:5" x14ac:dyDescent="0.25">
      <c r="A205">
        <v>10996</v>
      </c>
      <c r="B205">
        <v>96673000</v>
      </c>
      <c r="C205" s="41">
        <v>1260</v>
      </c>
      <c r="D205" s="40">
        <v>76724.603199999998</v>
      </c>
      <c r="E205"/>
    </row>
    <row r="206" spans="1:5" x14ac:dyDescent="0.25">
      <c r="A206">
        <v>10998</v>
      </c>
      <c r="B206">
        <v>151216000</v>
      </c>
      <c r="C206" s="41">
        <v>1730</v>
      </c>
      <c r="D206" s="40">
        <v>87408.092499999999</v>
      </c>
      <c r="E206"/>
    </row>
    <row r="207" spans="1:5" x14ac:dyDescent="0.25">
      <c r="A207">
        <v>11001</v>
      </c>
      <c r="B207">
        <v>1395748000</v>
      </c>
      <c r="C207" s="41">
        <v>14470</v>
      </c>
      <c r="D207" s="40">
        <v>96458.051099999997</v>
      </c>
      <c r="E207"/>
    </row>
    <row r="208" spans="1:5" x14ac:dyDescent="0.25">
      <c r="A208">
        <v>11003</v>
      </c>
      <c r="B208">
        <v>1507900000</v>
      </c>
      <c r="C208" s="41">
        <v>25520</v>
      </c>
      <c r="D208" s="40">
        <v>59086.990599999997</v>
      </c>
      <c r="E208"/>
    </row>
    <row r="209" spans="1:5" x14ac:dyDescent="0.25">
      <c r="A209">
        <v>11004</v>
      </c>
      <c r="B209">
        <v>505809000</v>
      </c>
      <c r="C209" s="41">
        <v>6910</v>
      </c>
      <c r="D209" s="40">
        <v>73199.565799999997</v>
      </c>
      <c r="E209"/>
    </row>
    <row r="210" spans="1:5" x14ac:dyDescent="0.25">
      <c r="A210">
        <v>11005</v>
      </c>
      <c r="B210">
        <v>197403000</v>
      </c>
      <c r="C210" s="41">
        <v>1430</v>
      </c>
      <c r="D210" s="40">
        <v>138044.05590000001</v>
      </c>
      <c r="E210"/>
    </row>
    <row r="211" spans="1:5" x14ac:dyDescent="0.25">
      <c r="A211">
        <v>11010</v>
      </c>
      <c r="B211">
        <v>1097230000</v>
      </c>
      <c r="C211" s="41">
        <v>13150</v>
      </c>
      <c r="D211" s="40">
        <v>83439.543699999995</v>
      </c>
      <c r="E211"/>
    </row>
    <row r="212" spans="1:5" x14ac:dyDescent="0.25">
      <c r="A212">
        <v>11020</v>
      </c>
      <c r="B212">
        <v>601063000</v>
      </c>
      <c r="C212" s="41">
        <v>3070</v>
      </c>
      <c r="D212" s="40">
        <v>195785.99350000001</v>
      </c>
      <c r="E212"/>
    </row>
    <row r="213" spans="1:5" x14ac:dyDescent="0.25">
      <c r="A213">
        <v>11021</v>
      </c>
      <c r="B213">
        <v>1822511000</v>
      </c>
      <c r="C213" s="41">
        <v>9360</v>
      </c>
      <c r="D213" s="40">
        <v>194712.71369999999</v>
      </c>
      <c r="E213"/>
    </row>
    <row r="214" spans="1:5" x14ac:dyDescent="0.25">
      <c r="A214">
        <v>11023</v>
      </c>
      <c r="B214">
        <v>804564000</v>
      </c>
      <c r="C214" s="41">
        <v>4190</v>
      </c>
      <c r="D214" s="40">
        <v>192020.0477</v>
      </c>
      <c r="E214"/>
    </row>
    <row r="215" spans="1:5" x14ac:dyDescent="0.25">
      <c r="A215">
        <v>11024</v>
      </c>
      <c r="B215">
        <v>1193450000</v>
      </c>
      <c r="C215" s="41">
        <v>3160</v>
      </c>
      <c r="D215" s="40">
        <v>377674.05060000002</v>
      </c>
      <c r="E215"/>
    </row>
    <row r="216" spans="1:5" x14ac:dyDescent="0.25">
      <c r="A216">
        <v>11030</v>
      </c>
      <c r="B216">
        <v>3694459000</v>
      </c>
      <c r="C216" s="41">
        <v>8750</v>
      </c>
      <c r="D216" s="40">
        <v>422223.88569999998</v>
      </c>
      <c r="E216"/>
    </row>
    <row r="217" spans="1:5" x14ac:dyDescent="0.25">
      <c r="A217">
        <v>11040</v>
      </c>
      <c r="B217">
        <v>2470775000</v>
      </c>
      <c r="C217" s="41">
        <v>22430</v>
      </c>
      <c r="D217" s="40">
        <v>110154.9264</v>
      </c>
      <c r="E217"/>
    </row>
    <row r="218" spans="1:5" x14ac:dyDescent="0.25">
      <c r="A218">
        <v>11042</v>
      </c>
      <c r="B218">
        <v>293680000</v>
      </c>
      <c r="C218" s="41">
        <v>380</v>
      </c>
      <c r="D218" s="40">
        <v>772842.10530000005</v>
      </c>
      <c r="E218"/>
    </row>
    <row r="219" spans="1:5" x14ac:dyDescent="0.25">
      <c r="A219">
        <v>11050</v>
      </c>
      <c r="B219">
        <v>3638202000</v>
      </c>
      <c r="C219" s="41">
        <v>15230</v>
      </c>
      <c r="D219" s="40">
        <v>238883.91329999999</v>
      </c>
      <c r="E219"/>
    </row>
    <row r="220" spans="1:5" x14ac:dyDescent="0.25">
      <c r="A220">
        <v>11096</v>
      </c>
      <c r="B220">
        <v>198332000</v>
      </c>
      <c r="C220" s="41">
        <v>4420</v>
      </c>
      <c r="D220" s="40">
        <v>44871.493199999997</v>
      </c>
      <c r="E220"/>
    </row>
    <row r="221" spans="1:5" x14ac:dyDescent="0.25">
      <c r="A221">
        <v>11101</v>
      </c>
      <c r="B221">
        <v>2554383000</v>
      </c>
      <c r="C221" s="41">
        <v>24230</v>
      </c>
      <c r="D221" s="40">
        <v>105422.32769999999</v>
      </c>
      <c r="E221"/>
    </row>
    <row r="222" spans="1:5" x14ac:dyDescent="0.25">
      <c r="A222">
        <v>11102</v>
      </c>
      <c r="B222">
        <v>1215663000</v>
      </c>
      <c r="C222" s="41">
        <v>19360</v>
      </c>
      <c r="D222" s="40">
        <v>62792.510300000002</v>
      </c>
      <c r="E222"/>
    </row>
    <row r="223" spans="1:5" x14ac:dyDescent="0.25">
      <c r="A223">
        <v>11103</v>
      </c>
      <c r="B223">
        <v>1251677000</v>
      </c>
      <c r="C223" s="41">
        <v>20510</v>
      </c>
      <c r="D223" s="40">
        <v>61027.645100000002</v>
      </c>
      <c r="E223"/>
    </row>
    <row r="224" spans="1:5" x14ac:dyDescent="0.25">
      <c r="A224">
        <v>11104</v>
      </c>
      <c r="B224">
        <v>996213000</v>
      </c>
      <c r="C224" s="41">
        <v>15020</v>
      </c>
      <c r="D224" s="40">
        <v>66325.765599999999</v>
      </c>
      <c r="E224"/>
    </row>
    <row r="225" spans="1:5" x14ac:dyDescent="0.25">
      <c r="A225">
        <v>11105</v>
      </c>
      <c r="B225">
        <v>1307087000</v>
      </c>
      <c r="C225" s="41">
        <v>19530</v>
      </c>
      <c r="D225" s="40">
        <v>66927.137700000007</v>
      </c>
      <c r="E225"/>
    </row>
    <row r="226" spans="1:5" x14ac:dyDescent="0.25">
      <c r="A226">
        <v>11106</v>
      </c>
      <c r="B226">
        <v>1382832000</v>
      </c>
      <c r="C226" s="41">
        <v>21940</v>
      </c>
      <c r="D226" s="40">
        <v>63027.8943</v>
      </c>
      <c r="E226"/>
    </row>
    <row r="227" spans="1:5" x14ac:dyDescent="0.25">
      <c r="A227">
        <v>11109</v>
      </c>
      <c r="B227">
        <v>629809000</v>
      </c>
      <c r="C227" s="41">
        <v>3400</v>
      </c>
      <c r="D227" s="40">
        <v>185237.9412</v>
      </c>
      <c r="E227"/>
    </row>
    <row r="228" spans="1:5" x14ac:dyDescent="0.25">
      <c r="A228">
        <v>11201</v>
      </c>
      <c r="B228">
        <v>8507786000</v>
      </c>
      <c r="C228" s="41">
        <v>33940</v>
      </c>
      <c r="D228" s="40">
        <v>250671.36120000001</v>
      </c>
      <c r="E228"/>
    </row>
    <row r="229" spans="1:5" x14ac:dyDescent="0.25">
      <c r="A229">
        <v>11203</v>
      </c>
      <c r="B229">
        <v>1756744000</v>
      </c>
      <c r="C229" s="41">
        <v>38210</v>
      </c>
      <c r="D229" s="40">
        <v>45976.027199999997</v>
      </c>
      <c r="E229"/>
    </row>
    <row r="230" spans="1:5" x14ac:dyDescent="0.25">
      <c r="A230">
        <v>11204</v>
      </c>
      <c r="B230">
        <v>1982015000</v>
      </c>
      <c r="C230" s="41">
        <v>35610</v>
      </c>
      <c r="D230" s="40">
        <v>55658.944100000001</v>
      </c>
      <c r="E230"/>
    </row>
    <row r="231" spans="1:5" x14ac:dyDescent="0.25">
      <c r="A231">
        <v>11205</v>
      </c>
      <c r="B231">
        <v>1638134000</v>
      </c>
      <c r="C231" s="41">
        <v>19340</v>
      </c>
      <c r="D231" s="40">
        <v>84701.861399999994</v>
      </c>
      <c r="E231"/>
    </row>
    <row r="232" spans="1:5" x14ac:dyDescent="0.25">
      <c r="A232">
        <v>11206</v>
      </c>
      <c r="B232">
        <v>1873514000</v>
      </c>
      <c r="C232" s="41">
        <v>39170</v>
      </c>
      <c r="D232" s="40">
        <v>47830.329299999998</v>
      </c>
      <c r="E232"/>
    </row>
    <row r="233" spans="1:5" x14ac:dyDescent="0.25">
      <c r="A233">
        <v>11207</v>
      </c>
      <c r="B233">
        <v>1776256000</v>
      </c>
      <c r="C233" s="41">
        <v>45760</v>
      </c>
      <c r="D233" s="40">
        <v>38816.783199999998</v>
      </c>
      <c r="E233"/>
    </row>
    <row r="234" spans="1:5" x14ac:dyDescent="0.25">
      <c r="A234">
        <v>11208</v>
      </c>
      <c r="B234">
        <v>1740442000</v>
      </c>
      <c r="C234" s="41">
        <v>48470</v>
      </c>
      <c r="D234" s="40">
        <v>35907.612999999998</v>
      </c>
      <c r="E234"/>
    </row>
    <row r="235" spans="1:5" x14ac:dyDescent="0.25">
      <c r="A235">
        <v>11209</v>
      </c>
      <c r="B235">
        <v>2842326000</v>
      </c>
      <c r="C235" s="41">
        <v>35060</v>
      </c>
      <c r="D235" s="40">
        <v>81070.336599999995</v>
      </c>
      <c r="E235"/>
    </row>
    <row r="236" spans="1:5" x14ac:dyDescent="0.25">
      <c r="A236">
        <v>11210</v>
      </c>
      <c r="B236">
        <v>2217433000</v>
      </c>
      <c r="C236" s="41">
        <v>29750</v>
      </c>
      <c r="D236" s="40">
        <v>74535.562999999995</v>
      </c>
      <c r="E236"/>
    </row>
    <row r="237" spans="1:5" x14ac:dyDescent="0.25">
      <c r="A237">
        <v>11211</v>
      </c>
      <c r="B237">
        <v>2858551000</v>
      </c>
      <c r="C237" s="41">
        <v>32080</v>
      </c>
      <c r="D237" s="40">
        <v>89106.951400000005</v>
      </c>
      <c r="E237"/>
    </row>
    <row r="238" spans="1:5" x14ac:dyDescent="0.25">
      <c r="A238">
        <v>11212</v>
      </c>
      <c r="B238">
        <v>1436218000</v>
      </c>
      <c r="C238" s="41">
        <v>39580</v>
      </c>
      <c r="D238" s="40">
        <v>36286.457799999996</v>
      </c>
      <c r="E238"/>
    </row>
    <row r="239" spans="1:5" x14ac:dyDescent="0.25">
      <c r="A239">
        <v>11213</v>
      </c>
      <c r="B239">
        <v>1484055000</v>
      </c>
      <c r="C239" s="41">
        <v>30660</v>
      </c>
      <c r="D239" s="40">
        <v>48403.6204</v>
      </c>
      <c r="E239"/>
    </row>
    <row r="240" spans="1:5" x14ac:dyDescent="0.25">
      <c r="A240">
        <v>11214</v>
      </c>
      <c r="B240">
        <v>2063807000</v>
      </c>
      <c r="C240" s="41">
        <v>43720</v>
      </c>
      <c r="D240" s="40">
        <v>47205.100599999998</v>
      </c>
      <c r="E240"/>
    </row>
    <row r="241" spans="1:5" x14ac:dyDescent="0.25">
      <c r="A241">
        <v>11215</v>
      </c>
      <c r="B241">
        <v>5488327000</v>
      </c>
      <c r="C241" s="41">
        <v>32710</v>
      </c>
      <c r="D241" s="40">
        <v>167787.435</v>
      </c>
      <c r="E241"/>
    </row>
    <row r="242" spans="1:5" x14ac:dyDescent="0.25">
      <c r="A242">
        <v>11216</v>
      </c>
      <c r="B242">
        <v>1994392000</v>
      </c>
      <c r="C242" s="41">
        <v>29890</v>
      </c>
      <c r="D242" s="40">
        <v>66724.3894</v>
      </c>
      <c r="E242"/>
    </row>
    <row r="243" spans="1:5" x14ac:dyDescent="0.25">
      <c r="A243">
        <v>11217</v>
      </c>
      <c r="B243">
        <v>3361400000</v>
      </c>
      <c r="C243" s="41">
        <v>20630</v>
      </c>
      <c r="D243" s="40">
        <v>162937.46969999999</v>
      </c>
      <c r="E243"/>
    </row>
    <row r="244" spans="1:5" x14ac:dyDescent="0.25">
      <c r="A244">
        <v>11218</v>
      </c>
      <c r="B244">
        <v>2334980000</v>
      </c>
      <c r="C244" s="41">
        <v>34390</v>
      </c>
      <c r="D244" s="40">
        <v>67897.063099999999</v>
      </c>
      <c r="E244"/>
    </row>
    <row r="245" spans="1:5" x14ac:dyDescent="0.25">
      <c r="A245">
        <v>11219</v>
      </c>
      <c r="B245">
        <v>1659893000</v>
      </c>
      <c r="C245" s="41">
        <v>35880</v>
      </c>
      <c r="D245" s="40">
        <v>46262.346700000002</v>
      </c>
      <c r="E245"/>
    </row>
    <row r="246" spans="1:5" x14ac:dyDescent="0.25">
      <c r="A246">
        <v>11220</v>
      </c>
      <c r="B246">
        <v>1814276000</v>
      </c>
      <c r="C246" s="41">
        <v>55420</v>
      </c>
      <c r="D246" s="40">
        <v>32736.8459</v>
      </c>
      <c r="E246"/>
    </row>
    <row r="247" spans="1:5" x14ac:dyDescent="0.25">
      <c r="A247">
        <v>11221</v>
      </c>
      <c r="B247">
        <v>2139857000</v>
      </c>
      <c r="C247" s="41">
        <v>42440</v>
      </c>
      <c r="D247" s="40">
        <v>50420.758699999998</v>
      </c>
      <c r="E247"/>
    </row>
    <row r="248" spans="1:5" x14ac:dyDescent="0.25">
      <c r="A248">
        <v>11222</v>
      </c>
      <c r="B248">
        <v>2444781000</v>
      </c>
      <c r="C248" s="41">
        <v>23550</v>
      </c>
      <c r="D248" s="40">
        <v>103812.3567</v>
      </c>
      <c r="E248"/>
    </row>
    <row r="249" spans="1:5" x14ac:dyDescent="0.25">
      <c r="A249">
        <v>11223</v>
      </c>
      <c r="B249">
        <v>2790052000</v>
      </c>
      <c r="C249" s="41">
        <v>34750</v>
      </c>
      <c r="D249" s="40">
        <v>80289.266199999998</v>
      </c>
      <c r="E249"/>
    </row>
    <row r="250" spans="1:5" x14ac:dyDescent="0.25">
      <c r="A250">
        <v>11224</v>
      </c>
      <c r="B250">
        <v>999710000</v>
      </c>
      <c r="C250" s="41">
        <v>21120</v>
      </c>
      <c r="D250" s="40">
        <v>47334.753799999999</v>
      </c>
      <c r="E250"/>
    </row>
    <row r="251" spans="1:5" x14ac:dyDescent="0.25">
      <c r="A251">
        <v>11225</v>
      </c>
      <c r="B251">
        <v>1827276000</v>
      </c>
      <c r="C251" s="41">
        <v>30830</v>
      </c>
      <c r="D251" s="40">
        <v>59269.412900000003</v>
      </c>
      <c r="E251"/>
    </row>
    <row r="252" spans="1:5" x14ac:dyDescent="0.25">
      <c r="A252">
        <v>11226</v>
      </c>
      <c r="B252">
        <v>2615424000</v>
      </c>
      <c r="C252" s="41">
        <v>53820</v>
      </c>
      <c r="D252" s="40">
        <v>48595.763700000003</v>
      </c>
      <c r="E252"/>
    </row>
    <row r="253" spans="1:5" x14ac:dyDescent="0.25">
      <c r="A253">
        <v>11228</v>
      </c>
      <c r="B253">
        <v>1325465000</v>
      </c>
      <c r="C253" s="41">
        <v>21200</v>
      </c>
      <c r="D253" s="40">
        <v>62521.934000000001</v>
      </c>
      <c r="E253"/>
    </row>
    <row r="254" spans="1:5" x14ac:dyDescent="0.25">
      <c r="A254">
        <v>11229</v>
      </c>
      <c r="B254">
        <v>2576557000</v>
      </c>
      <c r="C254" s="41">
        <v>38800</v>
      </c>
      <c r="D254" s="40">
        <v>66406.108200000002</v>
      </c>
      <c r="E254"/>
    </row>
    <row r="255" spans="1:5" x14ac:dyDescent="0.25">
      <c r="A255">
        <v>11230</v>
      </c>
      <c r="B255">
        <v>2985897000</v>
      </c>
      <c r="C255" s="41">
        <v>38110</v>
      </c>
      <c r="D255" s="40">
        <v>78349.435800000007</v>
      </c>
      <c r="E255"/>
    </row>
    <row r="256" spans="1:5" x14ac:dyDescent="0.25">
      <c r="A256">
        <v>11231</v>
      </c>
      <c r="B256">
        <v>2941777000</v>
      </c>
      <c r="C256" s="41">
        <v>17230</v>
      </c>
      <c r="D256" s="40">
        <v>170735.75159999999</v>
      </c>
      <c r="E256"/>
    </row>
    <row r="257" spans="1:5" x14ac:dyDescent="0.25">
      <c r="A257">
        <v>11232</v>
      </c>
      <c r="B257">
        <v>660562000</v>
      </c>
      <c r="C257" s="41">
        <v>13070</v>
      </c>
      <c r="D257" s="40">
        <v>50540.321300000003</v>
      </c>
      <c r="E257"/>
    </row>
    <row r="258" spans="1:5" x14ac:dyDescent="0.25">
      <c r="A258">
        <v>11233</v>
      </c>
      <c r="B258">
        <v>1626889000</v>
      </c>
      <c r="C258" s="41">
        <v>33360</v>
      </c>
      <c r="D258" s="40">
        <v>48767.655899999998</v>
      </c>
      <c r="E258"/>
    </row>
    <row r="259" spans="1:5" x14ac:dyDescent="0.25">
      <c r="A259">
        <v>11234</v>
      </c>
      <c r="B259">
        <v>3119357000</v>
      </c>
      <c r="C259" s="41">
        <v>43850</v>
      </c>
      <c r="D259" s="40">
        <v>71136.989700000006</v>
      </c>
      <c r="E259"/>
    </row>
    <row r="260" spans="1:5" x14ac:dyDescent="0.25">
      <c r="A260">
        <v>11235</v>
      </c>
      <c r="B260">
        <v>2711633000</v>
      </c>
      <c r="C260" s="41">
        <v>41800</v>
      </c>
      <c r="D260" s="40">
        <v>64871.602899999998</v>
      </c>
      <c r="E260"/>
    </row>
    <row r="261" spans="1:5" x14ac:dyDescent="0.25">
      <c r="A261">
        <v>11236</v>
      </c>
      <c r="B261">
        <v>2385678000</v>
      </c>
      <c r="C261" s="41">
        <v>49020</v>
      </c>
      <c r="D261" s="40">
        <v>48667.441899999998</v>
      </c>
      <c r="E261"/>
    </row>
    <row r="262" spans="1:5" x14ac:dyDescent="0.25">
      <c r="A262">
        <v>11237</v>
      </c>
      <c r="B262">
        <v>1063678000</v>
      </c>
      <c r="C262" s="41">
        <v>24260</v>
      </c>
      <c r="D262" s="40">
        <v>43844.929900000003</v>
      </c>
      <c r="E262"/>
    </row>
    <row r="263" spans="1:5" x14ac:dyDescent="0.25">
      <c r="A263">
        <v>11238</v>
      </c>
      <c r="B263">
        <v>3727112000</v>
      </c>
      <c r="C263" s="41">
        <v>32140</v>
      </c>
      <c r="D263" s="40">
        <v>115964.9035</v>
      </c>
      <c r="E263"/>
    </row>
    <row r="264" spans="1:5" x14ac:dyDescent="0.25">
      <c r="A264">
        <v>11239</v>
      </c>
      <c r="B264">
        <v>437748000</v>
      </c>
      <c r="C264" s="41">
        <v>8310</v>
      </c>
      <c r="D264" s="40">
        <v>52677.256300000001</v>
      </c>
      <c r="E264"/>
    </row>
    <row r="265" spans="1:5" x14ac:dyDescent="0.25">
      <c r="A265">
        <v>11354</v>
      </c>
      <c r="B265">
        <v>1414970000</v>
      </c>
      <c r="C265" s="41">
        <v>33450</v>
      </c>
      <c r="D265" s="40">
        <v>42301.046300000002</v>
      </c>
      <c r="E265"/>
    </row>
    <row r="266" spans="1:5" x14ac:dyDescent="0.25">
      <c r="A266">
        <v>11355</v>
      </c>
      <c r="B266">
        <v>1721912000</v>
      </c>
      <c r="C266" s="41">
        <v>55470</v>
      </c>
      <c r="D266" s="40">
        <v>31042.221000000001</v>
      </c>
      <c r="E266"/>
    </row>
    <row r="267" spans="1:5" x14ac:dyDescent="0.25">
      <c r="A267">
        <v>11356</v>
      </c>
      <c r="B267">
        <v>600092000</v>
      </c>
      <c r="C267" s="41">
        <v>14020</v>
      </c>
      <c r="D267" s="40">
        <v>42802.567799999997</v>
      </c>
      <c r="E267"/>
    </row>
    <row r="268" spans="1:5" x14ac:dyDescent="0.25">
      <c r="A268">
        <v>11357</v>
      </c>
      <c r="B268">
        <v>1872399000</v>
      </c>
      <c r="C268" s="41">
        <v>21180</v>
      </c>
      <c r="D268" s="40">
        <v>88404.107600000003</v>
      </c>
      <c r="E268"/>
    </row>
    <row r="269" spans="1:5" x14ac:dyDescent="0.25">
      <c r="A269">
        <v>11358</v>
      </c>
      <c r="B269">
        <v>1233382000</v>
      </c>
      <c r="C269" s="41">
        <v>20970</v>
      </c>
      <c r="D269" s="40">
        <v>58816.499799999998</v>
      </c>
      <c r="E269"/>
    </row>
    <row r="270" spans="1:5" x14ac:dyDescent="0.25">
      <c r="A270">
        <v>11360</v>
      </c>
      <c r="B270">
        <v>990936000</v>
      </c>
      <c r="C270" s="41">
        <v>10260</v>
      </c>
      <c r="D270" s="40">
        <v>96582.456099999996</v>
      </c>
      <c r="E270"/>
    </row>
    <row r="271" spans="1:5" x14ac:dyDescent="0.25">
      <c r="A271">
        <v>11361</v>
      </c>
      <c r="B271">
        <v>1033979000</v>
      </c>
      <c r="C271" s="41">
        <v>14630</v>
      </c>
      <c r="D271" s="40">
        <v>70675.256299999994</v>
      </c>
      <c r="E271"/>
    </row>
    <row r="272" spans="1:5" x14ac:dyDescent="0.25">
      <c r="A272">
        <v>11362</v>
      </c>
      <c r="B272">
        <v>789810000</v>
      </c>
      <c r="C272" s="41">
        <v>9240</v>
      </c>
      <c r="D272" s="40">
        <v>85477.272700000001</v>
      </c>
      <c r="E272"/>
    </row>
    <row r="273" spans="1:5" x14ac:dyDescent="0.25">
      <c r="A273">
        <v>11363</v>
      </c>
      <c r="B273">
        <v>431735000</v>
      </c>
      <c r="C273" s="41">
        <v>3510</v>
      </c>
      <c r="D273" s="40">
        <v>123001.42449999999</v>
      </c>
      <c r="E273"/>
    </row>
    <row r="274" spans="1:5" x14ac:dyDescent="0.25">
      <c r="A274">
        <v>11364</v>
      </c>
      <c r="B274">
        <v>1317563000</v>
      </c>
      <c r="C274" s="41">
        <v>18750</v>
      </c>
      <c r="D274" s="40">
        <v>70270.026700000002</v>
      </c>
      <c r="E274"/>
    </row>
    <row r="275" spans="1:5" x14ac:dyDescent="0.25">
      <c r="A275">
        <v>11365</v>
      </c>
      <c r="B275">
        <v>1320254000</v>
      </c>
      <c r="C275" s="41">
        <v>23080</v>
      </c>
      <c r="D275" s="40">
        <v>57203.379500000003</v>
      </c>
      <c r="E275"/>
    </row>
    <row r="276" spans="1:5" x14ac:dyDescent="0.25">
      <c r="A276">
        <v>11366</v>
      </c>
      <c r="B276">
        <v>495855000</v>
      </c>
      <c r="C276" s="41">
        <v>7070</v>
      </c>
      <c r="D276" s="40">
        <v>70135.077799999999</v>
      </c>
      <c r="E276"/>
    </row>
    <row r="277" spans="1:5" x14ac:dyDescent="0.25">
      <c r="A277">
        <v>11367</v>
      </c>
      <c r="B277">
        <v>1199847000</v>
      </c>
      <c r="C277" s="41">
        <v>19760</v>
      </c>
      <c r="D277" s="40">
        <v>60721.002</v>
      </c>
      <c r="E277"/>
    </row>
    <row r="278" spans="1:5" x14ac:dyDescent="0.25">
      <c r="A278">
        <v>11368</v>
      </c>
      <c r="B278">
        <v>1679161000</v>
      </c>
      <c r="C278" s="41">
        <v>53470</v>
      </c>
      <c r="D278" s="40">
        <v>31403.7965</v>
      </c>
      <c r="E278"/>
    </row>
    <row r="279" spans="1:5" x14ac:dyDescent="0.25">
      <c r="A279">
        <v>11369</v>
      </c>
      <c r="B279">
        <v>766438000</v>
      </c>
      <c r="C279" s="41">
        <v>19780</v>
      </c>
      <c r="D279" s="40">
        <v>38748.129399999998</v>
      </c>
      <c r="E279"/>
    </row>
    <row r="280" spans="1:5" x14ac:dyDescent="0.25">
      <c r="A280">
        <v>11370</v>
      </c>
      <c r="B280">
        <v>681731000</v>
      </c>
      <c r="C280" s="41">
        <v>14600</v>
      </c>
      <c r="D280" s="40">
        <v>46693.9041</v>
      </c>
      <c r="E280"/>
    </row>
    <row r="281" spans="1:5" x14ac:dyDescent="0.25">
      <c r="A281">
        <v>11372</v>
      </c>
      <c r="B281">
        <v>1841519000</v>
      </c>
      <c r="C281" s="41">
        <v>36310</v>
      </c>
      <c r="D281" s="40">
        <v>50716.5795</v>
      </c>
      <c r="E281"/>
    </row>
    <row r="282" spans="1:5" x14ac:dyDescent="0.25">
      <c r="A282">
        <v>11373</v>
      </c>
      <c r="B282">
        <v>2031075000</v>
      </c>
      <c r="C282" s="41">
        <v>54520</v>
      </c>
      <c r="D282" s="40">
        <v>37253.7601</v>
      </c>
      <c r="E282"/>
    </row>
    <row r="283" spans="1:5" x14ac:dyDescent="0.25">
      <c r="A283">
        <v>11374</v>
      </c>
      <c r="B283">
        <v>1598873000</v>
      </c>
      <c r="C283" s="41">
        <v>23820</v>
      </c>
      <c r="D283" s="40">
        <v>67123.131800000003</v>
      </c>
      <c r="E283"/>
    </row>
    <row r="284" spans="1:5" x14ac:dyDescent="0.25">
      <c r="A284">
        <v>11375</v>
      </c>
      <c r="B284">
        <v>3693159000</v>
      </c>
      <c r="C284" s="41">
        <v>35500</v>
      </c>
      <c r="D284" s="40">
        <v>104032.6479</v>
      </c>
      <c r="E284"/>
    </row>
    <row r="285" spans="1:5" x14ac:dyDescent="0.25">
      <c r="A285">
        <v>11377</v>
      </c>
      <c r="B285">
        <v>2197156000</v>
      </c>
      <c r="C285" s="41">
        <v>47660</v>
      </c>
      <c r="D285" s="40">
        <v>46100.629500000003</v>
      </c>
      <c r="E285"/>
    </row>
    <row r="286" spans="1:5" x14ac:dyDescent="0.25">
      <c r="A286">
        <v>11378</v>
      </c>
      <c r="B286">
        <v>1041835000</v>
      </c>
      <c r="C286" s="41">
        <v>18740</v>
      </c>
      <c r="D286" s="40">
        <v>55594.183599999997</v>
      </c>
      <c r="E286"/>
    </row>
    <row r="287" spans="1:5" x14ac:dyDescent="0.25">
      <c r="A287">
        <v>11379</v>
      </c>
      <c r="B287">
        <v>1317882000</v>
      </c>
      <c r="C287" s="41">
        <v>18520</v>
      </c>
      <c r="D287" s="40">
        <v>71159.935200000007</v>
      </c>
      <c r="E287"/>
    </row>
    <row r="288" spans="1:5" x14ac:dyDescent="0.25">
      <c r="A288">
        <v>11385</v>
      </c>
      <c r="B288">
        <v>2627269000</v>
      </c>
      <c r="C288" s="41">
        <v>51120</v>
      </c>
      <c r="D288" s="40">
        <v>51394.150999999998</v>
      </c>
      <c r="E288"/>
    </row>
    <row r="289" spans="1:5" x14ac:dyDescent="0.25">
      <c r="A289">
        <v>11411</v>
      </c>
      <c r="B289">
        <v>625993000</v>
      </c>
      <c r="C289" s="41">
        <v>11050</v>
      </c>
      <c r="D289" s="40">
        <v>56650.950199999999</v>
      </c>
      <c r="E289"/>
    </row>
    <row r="290" spans="1:5" x14ac:dyDescent="0.25">
      <c r="A290">
        <v>11412</v>
      </c>
      <c r="B290">
        <v>1009346000</v>
      </c>
      <c r="C290" s="41">
        <v>20540</v>
      </c>
      <c r="D290" s="40">
        <v>49140.506300000001</v>
      </c>
      <c r="E290"/>
    </row>
    <row r="291" spans="1:5" x14ac:dyDescent="0.25">
      <c r="A291">
        <v>11413</v>
      </c>
      <c r="B291">
        <v>1220258000</v>
      </c>
      <c r="C291" s="41">
        <v>22570</v>
      </c>
      <c r="D291" s="40">
        <v>54065.485200000003</v>
      </c>
      <c r="E291"/>
    </row>
    <row r="292" spans="1:5" x14ac:dyDescent="0.25">
      <c r="A292">
        <v>11414</v>
      </c>
      <c r="B292">
        <v>1043307000</v>
      </c>
      <c r="C292" s="41">
        <v>13720</v>
      </c>
      <c r="D292" s="40">
        <v>76042.784299999999</v>
      </c>
      <c r="E292"/>
    </row>
    <row r="293" spans="1:5" x14ac:dyDescent="0.25">
      <c r="A293">
        <v>11415</v>
      </c>
      <c r="B293">
        <v>684944000</v>
      </c>
      <c r="C293" s="41">
        <v>9650</v>
      </c>
      <c r="D293" s="40">
        <v>70978.652799999996</v>
      </c>
      <c r="E293"/>
    </row>
    <row r="294" spans="1:5" x14ac:dyDescent="0.25">
      <c r="A294">
        <v>11416</v>
      </c>
      <c r="B294">
        <v>539608000</v>
      </c>
      <c r="C294" s="41">
        <v>13830</v>
      </c>
      <c r="D294" s="40">
        <v>39017.209000000003</v>
      </c>
      <c r="E294"/>
    </row>
    <row r="295" spans="1:5" x14ac:dyDescent="0.25">
      <c r="A295">
        <v>11417</v>
      </c>
      <c r="B295">
        <v>771393000</v>
      </c>
      <c r="C295" s="41">
        <v>16190</v>
      </c>
      <c r="D295" s="40">
        <v>47646.263099999996</v>
      </c>
      <c r="E295"/>
    </row>
    <row r="296" spans="1:5" x14ac:dyDescent="0.25">
      <c r="A296">
        <v>11418</v>
      </c>
      <c r="B296">
        <v>891245000</v>
      </c>
      <c r="C296" s="41">
        <v>19390</v>
      </c>
      <c r="D296" s="40">
        <v>45964.156799999997</v>
      </c>
      <c r="E296"/>
    </row>
    <row r="297" spans="1:5" x14ac:dyDescent="0.25">
      <c r="A297">
        <v>11419</v>
      </c>
      <c r="B297">
        <v>1004211000</v>
      </c>
      <c r="C297" s="41">
        <v>26830</v>
      </c>
      <c r="D297" s="40">
        <v>37428.661899999999</v>
      </c>
      <c r="E297"/>
    </row>
    <row r="298" spans="1:5" x14ac:dyDescent="0.25">
      <c r="A298">
        <v>11420</v>
      </c>
      <c r="B298">
        <v>1136367000</v>
      </c>
      <c r="C298" s="41">
        <v>25570</v>
      </c>
      <c r="D298" s="40">
        <v>44441.415699999998</v>
      </c>
      <c r="E298"/>
    </row>
    <row r="299" spans="1:5" x14ac:dyDescent="0.25">
      <c r="A299">
        <v>11421</v>
      </c>
      <c r="B299">
        <v>951749000</v>
      </c>
      <c r="C299" s="41">
        <v>22000</v>
      </c>
      <c r="D299" s="40">
        <v>43261.318200000002</v>
      </c>
      <c r="E299"/>
    </row>
    <row r="300" spans="1:5" x14ac:dyDescent="0.25">
      <c r="A300">
        <v>11422</v>
      </c>
      <c r="B300">
        <v>908768000</v>
      </c>
      <c r="C300" s="41">
        <v>17100</v>
      </c>
      <c r="D300" s="40">
        <v>53144.327499999999</v>
      </c>
      <c r="E300"/>
    </row>
    <row r="301" spans="1:5" x14ac:dyDescent="0.25">
      <c r="A301">
        <v>11423</v>
      </c>
      <c r="B301">
        <v>841109000</v>
      </c>
      <c r="C301" s="41">
        <v>16270</v>
      </c>
      <c r="D301" s="40">
        <v>51696.926899999999</v>
      </c>
      <c r="E301"/>
    </row>
    <row r="302" spans="1:5" x14ac:dyDescent="0.25">
      <c r="A302">
        <v>11426</v>
      </c>
      <c r="B302">
        <v>654380000</v>
      </c>
      <c r="C302" s="41">
        <v>9850</v>
      </c>
      <c r="D302" s="40">
        <v>66434.517800000001</v>
      </c>
      <c r="E302"/>
    </row>
    <row r="303" spans="1:5" x14ac:dyDescent="0.25">
      <c r="A303">
        <v>11427</v>
      </c>
      <c r="B303">
        <v>788710000</v>
      </c>
      <c r="C303" s="41">
        <v>12310</v>
      </c>
      <c r="D303" s="40">
        <v>64070.674200000001</v>
      </c>
      <c r="E303"/>
    </row>
    <row r="304" spans="1:5" x14ac:dyDescent="0.25">
      <c r="A304">
        <v>11428</v>
      </c>
      <c r="B304">
        <v>534588000</v>
      </c>
      <c r="C304" s="41">
        <v>10530</v>
      </c>
      <c r="D304" s="40">
        <v>50768.091200000003</v>
      </c>
      <c r="E304"/>
    </row>
    <row r="305" spans="1:5" x14ac:dyDescent="0.25">
      <c r="A305">
        <v>11429</v>
      </c>
      <c r="B305">
        <v>685000000</v>
      </c>
      <c r="C305" s="41">
        <v>13780</v>
      </c>
      <c r="D305" s="40">
        <v>49709.724199999997</v>
      </c>
      <c r="E305"/>
    </row>
    <row r="306" spans="1:5" x14ac:dyDescent="0.25">
      <c r="A306">
        <v>11432</v>
      </c>
      <c r="B306">
        <v>1488436000</v>
      </c>
      <c r="C306" s="41">
        <v>29640</v>
      </c>
      <c r="D306" s="40">
        <v>50217.139000000003</v>
      </c>
      <c r="E306"/>
    </row>
    <row r="307" spans="1:5" x14ac:dyDescent="0.25">
      <c r="A307">
        <v>11433</v>
      </c>
      <c r="B307">
        <v>756614000</v>
      </c>
      <c r="C307" s="41">
        <v>18310</v>
      </c>
      <c r="D307" s="40">
        <v>41322.446799999998</v>
      </c>
      <c r="E307"/>
    </row>
    <row r="308" spans="1:5" x14ac:dyDescent="0.25">
      <c r="A308">
        <v>11434</v>
      </c>
      <c r="B308">
        <v>1650352000</v>
      </c>
      <c r="C308" s="41">
        <v>34530</v>
      </c>
      <c r="D308" s="40">
        <v>47794.729200000002</v>
      </c>
      <c r="E308"/>
    </row>
    <row r="309" spans="1:5" x14ac:dyDescent="0.25">
      <c r="A309">
        <v>11435</v>
      </c>
      <c r="B309">
        <v>1283740000</v>
      </c>
      <c r="C309" s="41">
        <v>28220</v>
      </c>
      <c r="D309" s="40">
        <v>45490.4323</v>
      </c>
      <c r="E309"/>
    </row>
    <row r="310" spans="1:5" x14ac:dyDescent="0.25">
      <c r="A310">
        <v>11436</v>
      </c>
      <c r="B310">
        <v>478840000</v>
      </c>
      <c r="C310" s="41">
        <v>10520</v>
      </c>
      <c r="D310" s="40">
        <v>45517.1103</v>
      </c>
      <c r="E310"/>
    </row>
    <row r="311" spans="1:5" x14ac:dyDescent="0.25">
      <c r="A311">
        <v>11501</v>
      </c>
      <c r="B311">
        <v>1064874000</v>
      </c>
      <c r="C311" s="41">
        <v>11530</v>
      </c>
      <c r="D311" s="40">
        <v>92356.808300000004</v>
      </c>
      <c r="E311"/>
    </row>
    <row r="312" spans="1:5" x14ac:dyDescent="0.25">
      <c r="A312">
        <v>11507</v>
      </c>
      <c r="B312">
        <v>531623000</v>
      </c>
      <c r="C312" s="41">
        <v>3960</v>
      </c>
      <c r="D312" s="40">
        <v>134248.2323</v>
      </c>
      <c r="E312"/>
    </row>
    <row r="313" spans="1:5" x14ac:dyDescent="0.25">
      <c r="A313">
        <v>11509</v>
      </c>
      <c r="B313">
        <v>359641000</v>
      </c>
      <c r="C313" s="41">
        <v>1300</v>
      </c>
      <c r="D313" s="40">
        <v>276646.92310000001</v>
      </c>
      <c r="E313"/>
    </row>
    <row r="314" spans="1:5" x14ac:dyDescent="0.25">
      <c r="A314">
        <v>11510</v>
      </c>
      <c r="B314">
        <v>1522552000</v>
      </c>
      <c r="C314" s="41">
        <v>19310</v>
      </c>
      <c r="D314" s="40">
        <v>78847.850900000005</v>
      </c>
      <c r="E314"/>
    </row>
    <row r="315" spans="1:5" x14ac:dyDescent="0.25">
      <c r="A315">
        <v>11514</v>
      </c>
      <c r="B315">
        <v>238927000</v>
      </c>
      <c r="C315" s="41">
        <v>2530</v>
      </c>
      <c r="D315" s="40">
        <v>94437.549400000004</v>
      </c>
      <c r="E315"/>
    </row>
    <row r="316" spans="1:5" x14ac:dyDescent="0.25">
      <c r="A316">
        <v>11516</v>
      </c>
      <c r="B316">
        <v>483503000</v>
      </c>
      <c r="C316" s="41">
        <v>3390</v>
      </c>
      <c r="D316" s="40">
        <v>142626.2537</v>
      </c>
      <c r="E316"/>
    </row>
    <row r="317" spans="1:5" x14ac:dyDescent="0.25">
      <c r="A317">
        <v>11518</v>
      </c>
      <c r="B317">
        <v>763709000</v>
      </c>
      <c r="C317" s="41">
        <v>5950</v>
      </c>
      <c r="D317" s="40">
        <v>128354.4538</v>
      </c>
      <c r="E317"/>
    </row>
    <row r="318" spans="1:5" x14ac:dyDescent="0.25">
      <c r="A318">
        <v>11520</v>
      </c>
      <c r="B318">
        <v>1445207000</v>
      </c>
      <c r="C318" s="41">
        <v>25850</v>
      </c>
      <c r="D318" s="40">
        <v>55907.427499999998</v>
      </c>
      <c r="E318"/>
    </row>
    <row r="319" spans="1:5" x14ac:dyDescent="0.25">
      <c r="A319">
        <v>11530</v>
      </c>
      <c r="B319">
        <v>4472011000</v>
      </c>
      <c r="C319" s="41">
        <v>14650</v>
      </c>
      <c r="D319" s="40">
        <v>305256.72350000002</v>
      </c>
      <c r="E319"/>
    </row>
    <row r="320" spans="1:5" x14ac:dyDescent="0.25">
      <c r="A320">
        <v>11542</v>
      </c>
      <c r="B320">
        <v>1363979000</v>
      </c>
      <c r="C320" s="41">
        <v>14510</v>
      </c>
      <c r="D320" s="40">
        <v>94002.6878</v>
      </c>
      <c r="E320"/>
    </row>
    <row r="321" spans="1:5" x14ac:dyDescent="0.25">
      <c r="A321">
        <v>11545</v>
      </c>
      <c r="B321">
        <v>2104846000</v>
      </c>
      <c r="C321" s="41">
        <v>6030</v>
      </c>
      <c r="D321" s="40">
        <v>349062.35489999998</v>
      </c>
      <c r="E321"/>
    </row>
    <row r="322" spans="1:5" x14ac:dyDescent="0.25">
      <c r="A322">
        <v>11548</v>
      </c>
      <c r="B322">
        <v>104240000</v>
      </c>
      <c r="C322" s="41">
        <v>690</v>
      </c>
      <c r="D322" s="40">
        <v>151072.4638</v>
      </c>
      <c r="E322"/>
    </row>
    <row r="323" spans="1:5" x14ac:dyDescent="0.25">
      <c r="A323">
        <v>11550</v>
      </c>
      <c r="B323">
        <v>1396402000</v>
      </c>
      <c r="C323" s="41">
        <v>31410</v>
      </c>
      <c r="D323" s="40">
        <v>44457.242899999997</v>
      </c>
      <c r="E323"/>
    </row>
    <row r="324" spans="1:5" x14ac:dyDescent="0.25">
      <c r="A324">
        <v>11552</v>
      </c>
      <c r="B324">
        <v>1202727000</v>
      </c>
      <c r="C324" s="41">
        <v>13620</v>
      </c>
      <c r="D324" s="40">
        <v>88305.947100000005</v>
      </c>
      <c r="E324"/>
    </row>
    <row r="325" spans="1:5" x14ac:dyDescent="0.25">
      <c r="A325">
        <v>11553</v>
      </c>
      <c r="B325">
        <v>716341000</v>
      </c>
      <c r="C325" s="41">
        <v>15650</v>
      </c>
      <c r="D325" s="40">
        <v>45772.587899999999</v>
      </c>
      <c r="E325"/>
    </row>
    <row r="326" spans="1:5" x14ac:dyDescent="0.25">
      <c r="A326">
        <v>11554</v>
      </c>
      <c r="B326">
        <v>1789233000</v>
      </c>
      <c r="C326" s="41">
        <v>20110</v>
      </c>
      <c r="D326" s="40">
        <v>88972.302299999996</v>
      </c>
      <c r="E326"/>
    </row>
    <row r="327" spans="1:5" x14ac:dyDescent="0.25">
      <c r="A327">
        <v>11557</v>
      </c>
      <c r="B327">
        <v>795479000</v>
      </c>
      <c r="C327" s="41">
        <v>4100</v>
      </c>
      <c r="D327" s="40">
        <v>194019.2683</v>
      </c>
      <c r="E327"/>
    </row>
    <row r="328" spans="1:5" x14ac:dyDescent="0.25">
      <c r="A328">
        <v>11558</v>
      </c>
      <c r="B328">
        <v>382607000</v>
      </c>
      <c r="C328" s="41">
        <v>4600</v>
      </c>
      <c r="D328" s="40">
        <v>83175.434800000003</v>
      </c>
      <c r="E328"/>
    </row>
    <row r="329" spans="1:5" x14ac:dyDescent="0.25">
      <c r="A329">
        <v>11559</v>
      </c>
      <c r="B329">
        <v>1103033000</v>
      </c>
      <c r="C329" s="41">
        <v>3630</v>
      </c>
      <c r="D329" s="40">
        <v>303865.84019999998</v>
      </c>
      <c r="E329"/>
    </row>
    <row r="330" spans="1:5" x14ac:dyDescent="0.25">
      <c r="A330">
        <v>11560</v>
      </c>
      <c r="B330">
        <v>1370595000</v>
      </c>
      <c r="C330" s="41">
        <v>3420</v>
      </c>
      <c r="D330" s="40">
        <v>400758.77189999999</v>
      </c>
      <c r="E330"/>
    </row>
    <row r="331" spans="1:5" x14ac:dyDescent="0.25">
      <c r="A331">
        <v>11561</v>
      </c>
      <c r="B331">
        <v>2238082000</v>
      </c>
      <c r="C331" s="41">
        <v>19780</v>
      </c>
      <c r="D331" s="40">
        <v>113148.73609999999</v>
      </c>
      <c r="E331"/>
    </row>
    <row r="332" spans="1:5" x14ac:dyDescent="0.25">
      <c r="A332">
        <v>11563</v>
      </c>
      <c r="B332">
        <v>1115142000</v>
      </c>
      <c r="C332" s="41">
        <v>11670</v>
      </c>
      <c r="D332" s="40">
        <v>95556.298200000005</v>
      </c>
      <c r="E332"/>
    </row>
    <row r="333" spans="1:5" x14ac:dyDescent="0.25">
      <c r="A333">
        <v>11565</v>
      </c>
      <c r="B333">
        <v>570713000</v>
      </c>
      <c r="C333" s="41">
        <v>4820</v>
      </c>
      <c r="D333" s="40">
        <v>118405.18670000001</v>
      </c>
      <c r="E333"/>
    </row>
    <row r="334" spans="1:5" x14ac:dyDescent="0.25">
      <c r="A334">
        <v>11566</v>
      </c>
      <c r="B334">
        <v>2515628000</v>
      </c>
      <c r="C334" s="41">
        <v>18370</v>
      </c>
      <c r="D334" s="40">
        <v>136942.18840000001</v>
      </c>
      <c r="E334"/>
    </row>
    <row r="335" spans="1:5" x14ac:dyDescent="0.25">
      <c r="A335">
        <v>11568</v>
      </c>
      <c r="B335">
        <v>1051584000</v>
      </c>
      <c r="C335" s="41">
        <v>1600</v>
      </c>
      <c r="D335" s="40">
        <v>657240</v>
      </c>
      <c r="E335"/>
    </row>
    <row r="336" spans="1:5" x14ac:dyDescent="0.25">
      <c r="A336">
        <v>11570</v>
      </c>
      <c r="B336">
        <v>2445682000</v>
      </c>
      <c r="C336" s="41">
        <v>14370</v>
      </c>
      <c r="D336" s="40">
        <v>170193.59779999999</v>
      </c>
      <c r="E336"/>
    </row>
    <row r="337" spans="1:5" x14ac:dyDescent="0.25">
      <c r="A337">
        <v>11572</v>
      </c>
      <c r="B337">
        <v>1727063000</v>
      </c>
      <c r="C337" s="41">
        <v>16420</v>
      </c>
      <c r="D337" s="40">
        <v>105180.4507</v>
      </c>
      <c r="E337"/>
    </row>
    <row r="338" spans="1:5" x14ac:dyDescent="0.25">
      <c r="A338">
        <v>11575</v>
      </c>
      <c r="B338">
        <v>453143000</v>
      </c>
      <c r="C338" s="41">
        <v>10300</v>
      </c>
      <c r="D338" s="40">
        <v>43994.466</v>
      </c>
      <c r="E338"/>
    </row>
    <row r="339" spans="1:5" x14ac:dyDescent="0.25">
      <c r="A339">
        <v>11576</v>
      </c>
      <c r="B339">
        <v>2101966000</v>
      </c>
      <c r="C339" s="41">
        <v>6380</v>
      </c>
      <c r="D339" s="40">
        <v>329461.75550000003</v>
      </c>
      <c r="E339"/>
    </row>
    <row r="340" spans="1:5" x14ac:dyDescent="0.25">
      <c r="A340">
        <v>11577</v>
      </c>
      <c r="B340">
        <v>1198339000</v>
      </c>
      <c r="C340" s="41">
        <v>6080</v>
      </c>
      <c r="D340" s="40">
        <v>197095.2303</v>
      </c>
      <c r="E340"/>
    </row>
    <row r="341" spans="1:5" x14ac:dyDescent="0.25">
      <c r="A341">
        <v>11579</v>
      </c>
      <c r="B341">
        <v>440036000</v>
      </c>
      <c r="C341" s="41">
        <v>2550</v>
      </c>
      <c r="D341" s="40">
        <v>172563.1373</v>
      </c>
      <c r="E341"/>
    </row>
    <row r="342" spans="1:5" x14ac:dyDescent="0.25">
      <c r="A342">
        <v>11580</v>
      </c>
      <c r="B342">
        <v>1686034000</v>
      </c>
      <c r="C342" s="41">
        <v>23930</v>
      </c>
      <c r="D342" s="40">
        <v>70456.915999999997</v>
      </c>
      <c r="E342"/>
    </row>
    <row r="343" spans="1:5" x14ac:dyDescent="0.25">
      <c r="A343">
        <v>11581</v>
      </c>
      <c r="B343">
        <v>1098274000</v>
      </c>
      <c r="C343" s="41">
        <v>11520</v>
      </c>
      <c r="D343" s="40">
        <v>95336.284700000004</v>
      </c>
      <c r="E343"/>
    </row>
    <row r="344" spans="1:5" x14ac:dyDescent="0.25">
      <c r="A344">
        <v>11590</v>
      </c>
      <c r="B344">
        <v>2042344000</v>
      </c>
      <c r="C344" s="41">
        <v>26990</v>
      </c>
      <c r="D344" s="40">
        <v>75670.396399999998</v>
      </c>
      <c r="E344"/>
    </row>
    <row r="345" spans="1:5" x14ac:dyDescent="0.25">
      <c r="A345">
        <v>11596</v>
      </c>
      <c r="B345">
        <v>745506000</v>
      </c>
      <c r="C345" s="41">
        <v>5550</v>
      </c>
      <c r="D345" s="40">
        <v>134325.40539999999</v>
      </c>
      <c r="E345"/>
    </row>
    <row r="346" spans="1:5" x14ac:dyDescent="0.25">
      <c r="A346">
        <v>11598</v>
      </c>
      <c r="B346">
        <v>1264819000</v>
      </c>
      <c r="C346" s="41">
        <v>5870</v>
      </c>
      <c r="D346" s="40">
        <v>215471.7206</v>
      </c>
      <c r="E346"/>
    </row>
    <row r="347" spans="1:5" x14ac:dyDescent="0.25">
      <c r="A347">
        <v>11691</v>
      </c>
      <c r="B347">
        <v>1125715000</v>
      </c>
      <c r="C347" s="41">
        <v>24610</v>
      </c>
      <c r="D347" s="40">
        <v>45742.178</v>
      </c>
      <c r="E347"/>
    </row>
    <row r="348" spans="1:5" x14ac:dyDescent="0.25">
      <c r="A348">
        <v>11692</v>
      </c>
      <c r="B348">
        <v>451259000</v>
      </c>
      <c r="C348" s="41">
        <v>9600</v>
      </c>
      <c r="D348" s="40">
        <v>47006.145799999998</v>
      </c>
      <c r="E348"/>
    </row>
    <row r="349" spans="1:5" x14ac:dyDescent="0.25">
      <c r="A349">
        <v>11693</v>
      </c>
      <c r="B349">
        <v>350281000</v>
      </c>
      <c r="C349" s="41">
        <v>6120</v>
      </c>
      <c r="D349" s="40">
        <v>57235.457499999997</v>
      </c>
      <c r="E349"/>
    </row>
    <row r="350" spans="1:5" x14ac:dyDescent="0.25">
      <c r="A350">
        <v>11694</v>
      </c>
      <c r="B350">
        <v>870123000</v>
      </c>
      <c r="C350" s="41">
        <v>9010</v>
      </c>
      <c r="D350" s="40">
        <v>96573.03</v>
      </c>
      <c r="E350"/>
    </row>
    <row r="351" spans="1:5" x14ac:dyDescent="0.25">
      <c r="A351">
        <v>11697</v>
      </c>
      <c r="B351">
        <v>273827000</v>
      </c>
      <c r="C351" s="41">
        <v>2480</v>
      </c>
      <c r="D351" s="40">
        <v>110414.11289999999</v>
      </c>
      <c r="E351"/>
    </row>
    <row r="352" spans="1:5" x14ac:dyDescent="0.25">
      <c r="A352">
        <v>11701</v>
      </c>
      <c r="B352">
        <v>1034887000</v>
      </c>
      <c r="C352" s="41">
        <v>15910</v>
      </c>
      <c r="D352" s="40">
        <v>65046.323100000001</v>
      </c>
      <c r="E352"/>
    </row>
    <row r="353" spans="1:5" x14ac:dyDescent="0.25">
      <c r="A353">
        <v>11702</v>
      </c>
      <c r="B353">
        <v>987535000</v>
      </c>
      <c r="C353" s="41">
        <v>7860</v>
      </c>
      <c r="D353" s="40">
        <v>125640.5852</v>
      </c>
      <c r="E353"/>
    </row>
    <row r="354" spans="1:5" x14ac:dyDescent="0.25">
      <c r="A354">
        <v>11703</v>
      </c>
      <c r="B354">
        <v>707411000</v>
      </c>
      <c r="C354" s="41">
        <v>9750</v>
      </c>
      <c r="D354" s="40">
        <v>72554.974400000006</v>
      </c>
      <c r="E354"/>
    </row>
    <row r="355" spans="1:5" x14ac:dyDescent="0.25">
      <c r="A355">
        <v>11704</v>
      </c>
      <c r="B355">
        <v>1474401000</v>
      </c>
      <c r="C355" s="41">
        <v>21870</v>
      </c>
      <c r="D355" s="40">
        <v>67416.598100000003</v>
      </c>
      <c r="E355"/>
    </row>
    <row r="356" spans="1:5" x14ac:dyDescent="0.25">
      <c r="A356">
        <v>11705</v>
      </c>
      <c r="B356">
        <v>556598000</v>
      </c>
      <c r="C356" s="41">
        <v>4400</v>
      </c>
      <c r="D356" s="40">
        <v>126499.54549999999</v>
      </c>
      <c r="E356"/>
    </row>
    <row r="357" spans="1:5" x14ac:dyDescent="0.25">
      <c r="A357">
        <v>11706</v>
      </c>
      <c r="B357">
        <v>2201479000</v>
      </c>
      <c r="C357" s="41">
        <v>35370</v>
      </c>
      <c r="D357" s="40">
        <v>62241.419300000001</v>
      </c>
      <c r="E357"/>
    </row>
    <row r="358" spans="1:5" x14ac:dyDescent="0.25">
      <c r="A358">
        <v>11709</v>
      </c>
      <c r="B358">
        <v>410202000</v>
      </c>
      <c r="C358" s="41">
        <v>3720</v>
      </c>
      <c r="D358" s="40">
        <v>110269.3548</v>
      </c>
      <c r="E358"/>
    </row>
    <row r="359" spans="1:5" x14ac:dyDescent="0.25">
      <c r="A359">
        <v>11710</v>
      </c>
      <c r="B359">
        <v>2011046000</v>
      </c>
      <c r="C359" s="41">
        <v>18240</v>
      </c>
      <c r="D359" s="40">
        <v>110254.71490000001</v>
      </c>
      <c r="E359"/>
    </row>
    <row r="360" spans="1:5" x14ac:dyDescent="0.25">
      <c r="A360">
        <v>11713</v>
      </c>
      <c r="B360">
        <v>434241000</v>
      </c>
      <c r="C360" s="41">
        <v>5800</v>
      </c>
      <c r="D360" s="40">
        <v>74869.137900000002</v>
      </c>
      <c r="E360"/>
    </row>
    <row r="361" spans="1:5" x14ac:dyDescent="0.25">
      <c r="A361">
        <v>11714</v>
      </c>
      <c r="B361">
        <v>1092812000</v>
      </c>
      <c r="C361" s="41">
        <v>12770</v>
      </c>
      <c r="D361" s="40">
        <v>85576.507400000002</v>
      </c>
      <c r="E361"/>
    </row>
    <row r="362" spans="1:5" x14ac:dyDescent="0.25">
      <c r="A362">
        <v>11715</v>
      </c>
      <c r="B362">
        <v>279364000</v>
      </c>
      <c r="C362" s="41">
        <v>2450</v>
      </c>
      <c r="D362" s="40">
        <v>114026.12239999999</v>
      </c>
      <c r="E362"/>
    </row>
    <row r="363" spans="1:5" x14ac:dyDescent="0.25">
      <c r="A363">
        <v>11716</v>
      </c>
      <c r="B363">
        <v>514774000</v>
      </c>
      <c r="C363" s="41">
        <v>5800</v>
      </c>
      <c r="D363" s="40">
        <v>88754.137900000002</v>
      </c>
      <c r="E363"/>
    </row>
    <row r="364" spans="1:5" x14ac:dyDescent="0.25">
      <c r="A364">
        <v>11717</v>
      </c>
      <c r="B364">
        <v>1468130000</v>
      </c>
      <c r="C364" s="41">
        <v>35250</v>
      </c>
      <c r="D364" s="40">
        <v>41649.078000000001</v>
      </c>
      <c r="E364"/>
    </row>
    <row r="365" spans="1:5" x14ac:dyDescent="0.25">
      <c r="A365">
        <v>11718</v>
      </c>
      <c r="B365">
        <v>300740000</v>
      </c>
      <c r="C365" s="41">
        <v>1720</v>
      </c>
      <c r="D365" s="40">
        <v>174848.83720000001</v>
      </c>
      <c r="E365"/>
    </row>
    <row r="366" spans="1:5" x14ac:dyDescent="0.25">
      <c r="A366">
        <v>11719</v>
      </c>
      <c r="B366">
        <v>195188000</v>
      </c>
      <c r="C366" s="41">
        <v>1680</v>
      </c>
      <c r="D366" s="40">
        <v>116183.3333</v>
      </c>
      <c r="E366"/>
    </row>
    <row r="367" spans="1:5" x14ac:dyDescent="0.25">
      <c r="A367">
        <v>11720</v>
      </c>
      <c r="B367">
        <v>1213171000</v>
      </c>
      <c r="C367" s="41">
        <v>15420</v>
      </c>
      <c r="D367" s="40">
        <v>78675.162100000001</v>
      </c>
      <c r="E367"/>
    </row>
    <row r="368" spans="1:5" x14ac:dyDescent="0.25">
      <c r="A368">
        <v>11721</v>
      </c>
      <c r="B368">
        <v>579600000</v>
      </c>
      <c r="C368" s="41">
        <v>3430</v>
      </c>
      <c r="D368" s="40">
        <v>168979.59179999999</v>
      </c>
      <c r="E368"/>
    </row>
    <row r="369" spans="1:5" x14ac:dyDescent="0.25">
      <c r="A369">
        <v>11722</v>
      </c>
      <c r="B369">
        <v>988630000</v>
      </c>
      <c r="C369" s="41">
        <v>21240</v>
      </c>
      <c r="D369" s="40">
        <v>46545.6685</v>
      </c>
      <c r="E369"/>
    </row>
    <row r="370" spans="1:5" x14ac:dyDescent="0.25">
      <c r="A370">
        <v>11724</v>
      </c>
      <c r="B370">
        <v>686498000</v>
      </c>
      <c r="C370" s="41">
        <v>1640</v>
      </c>
      <c r="D370" s="40">
        <v>418596.34149999998</v>
      </c>
      <c r="E370"/>
    </row>
    <row r="371" spans="1:5" x14ac:dyDescent="0.25">
      <c r="A371">
        <v>11725</v>
      </c>
      <c r="B371">
        <v>1838223000</v>
      </c>
      <c r="C371" s="41">
        <v>15210</v>
      </c>
      <c r="D371" s="40">
        <v>120856.213</v>
      </c>
      <c r="E371"/>
    </row>
    <row r="372" spans="1:5" x14ac:dyDescent="0.25">
      <c r="A372">
        <v>11726</v>
      </c>
      <c r="B372">
        <v>623590000</v>
      </c>
      <c r="C372" s="41">
        <v>12160</v>
      </c>
      <c r="D372" s="40">
        <v>51282.072399999997</v>
      </c>
      <c r="E372"/>
    </row>
    <row r="373" spans="1:5" x14ac:dyDescent="0.25">
      <c r="A373">
        <v>11727</v>
      </c>
      <c r="B373">
        <v>1053780000</v>
      </c>
      <c r="C373" s="41">
        <v>15900</v>
      </c>
      <c r="D373" s="40">
        <v>66275.471699999995</v>
      </c>
      <c r="E373"/>
    </row>
    <row r="374" spans="1:5" x14ac:dyDescent="0.25">
      <c r="A374">
        <v>11729</v>
      </c>
      <c r="B374">
        <v>1131921000</v>
      </c>
      <c r="C374" s="41">
        <v>16060</v>
      </c>
      <c r="D374" s="40">
        <v>70480.759699999995</v>
      </c>
      <c r="E374"/>
    </row>
    <row r="375" spans="1:5" x14ac:dyDescent="0.25">
      <c r="A375">
        <v>11730</v>
      </c>
      <c r="B375">
        <v>852094000</v>
      </c>
      <c r="C375" s="41">
        <v>7980</v>
      </c>
      <c r="D375" s="40">
        <v>106778.6967</v>
      </c>
      <c r="E375"/>
    </row>
    <row r="376" spans="1:5" x14ac:dyDescent="0.25">
      <c r="A376">
        <v>11731</v>
      </c>
      <c r="B376">
        <v>1762785000</v>
      </c>
      <c r="C376" s="41">
        <v>16130</v>
      </c>
      <c r="D376" s="40">
        <v>109286.1128</v>
      </c>
      <c r="E376"/>
    </row>
    <row r="377" spans="1:5" x14ac:dyDescent="0.25">
      <c r="A377">
        <v>11732</v>
      </c>
      <c r="B377">
        <v>315944000</v>
      </c>
      <c r="C377" s="41">
        <v>1900</v>
      </c>
      <c r="D377" s="40">
        <v>166286.31580000001</v>
      </c>
      <c r="E377"/>
    </row>
    <row r="378" spans="1:5" x14ac:dyDescent="0.25">
      <c r="A378">
        <v>11733</v>
      </c>
      <c r="B378">
        <v>3402765000</v>
      </c>
      <c r="C378" s="41">
        <v>8990</v>
      </c>
      <c r="D378" s="40">
        <v>378505.56170000002</v>
      </c>
      <c r="E378"/>
    </row>
    <row r="379" spans="1:5" x14ac:dyDescent="0.25">
      <c r="A379">
        <v>11735</v>
      </c>
      <c r="B379">
        <v>1557192000</v>
      </c>
      <c r="C379" s="41">
        <v>18060</v>
      </c>
      <c r="D379" s="40">
        <v>86223.255799999999</v>
      </c>
      <c r="E379"/>
    </row>
    <row r="380" spans="1:5" x14ac:dyDescent="0.25">
      <c r="A380">
        <v>11738</v>
      </c>
      <c r="B380">
        <v>662828000</v>
      </c>
      <c r="C380" s="41">
        <v>8830</v>
      </c>
      <c r="D380" s="40">
        <v>75065.458700000003</v>
      </c>
      <c r="E380"/>
    </row>
    <row r="381" spans="1:5" x14ac:dyDescent="0.25">
      <c r="A381">
        <v>11740</v>
      </c>
      <c r="B381">
        <v>633623000</v>
      </c>
      <c r="C381" s="41">
        <v>4900</v>
      </c>
      <c r="D381" s="40">
        <v>129310.81630000001</v>
      </c>
      <c r="E381"/>
    </row>
    <row r="382" spans="1:5" x14ac:dyDescent="0.25">
      <c r="A382">
        <v>11741</v>
      </c>
      <c r="B382">
        <v>1253038000</v>
      </c>
      <c r="C382" s="41">
        <v>14890</v>
      </c>
      <c r="D382" s="40">
        <v>84152.988599999997</v>
      </c>
      <c r="E382"/>
    </row>
    <row r="383" spans="1:5" x14ac:dyDescent="0.25">
      <c r="A383">
        <v>11742</v>
      </c>
      <c r="B383">
        <v>613941000</v>
      </c>
      <c r="C383" s="41">
        <v>7170</v>
      </c>
      <c r="D383" s="40">
        <v>85626.359800000006</v>
      </c>
      <c r="E383"/>
    </row>
    <row r="384" spans="1:5" x14ac:dyDescent="0.25">
      <c r="A384">
        <v>11743</v>
      </c>
      <c r="B384">
        <v>4020376000</v>
      </c>
      <c r="C384" s="41">
        <v>22860</v>
      </c>
      <c r="D384" s="40">
        <v>175869.4663</v>
      </c>
      <c r="E384"/>
    </row>
    <row r="385" spans="1:5" x14ac:dyDescent="0.25">
      <c r="A385">
        <v>11746</v>
      </c>
      <c r="B385">
        <v>3906652000</v>
      </c>
      <c r="C385" s="41">
        <v>35940</v>
      </c>
      <c r="D385" s="40">
        <v>108699.2766</v>
      </c>
      <c r="E385"/>
    </row>
    <row r="386" spans="1:5" x14ac:dyDescent="0.25">
      <c r="A386">
        <v>11747</v>
      </c>
      <c r="B386">
        <v>2152910000</v>
      </c>
      <c r="C386" s="41">
        <v>11280</v>
      </c>
      <c r="D386" s="40">
        <v>190860.8156</v>
      </c>
      <c r="E386"/>
    </row>
    <row r="387" spans="1:5" x14ac:dyDescent="0.25">
      <c r="A387">
        <v>11749</v>
      </c>
      <c r="B387">
        <v>136388000</v>
      </c>
      <c r="C387" s="41">
        <v>1920</v>
      </c>
      <c r="D387" s="40">
        <v>71035.416700000002</v>
      </c>
      <c r="E387"/>
    </row>
    <row r="388" spans="1:5" x14ac:dyDescent="0.25">
      <c r="A388">
        <v>11751</v>
      </c>
      <c r="B388">
        <v>757808000</v>
      </c>
      <c r="C388" s="41">
        <v>8130</v>
      </c>
      <c r="D388" s="40">
        <v>93211.316099999996</v>
      </c>
      <c r="E388"/>
    </row>
    <row r="389" spans="1:5" x14ac:dyDescent="0.25">
      <c r="A389">
        <v>11752</v>
      </c>
      <c r="B389">
        <v>422563000</v>
      </c>
      <c r="C389" s="41">
        <v>5470</v>
      </c>
      <c r="D389" s="40">
        <v>77251.005499999999</v>
      </c>
      <c r="E389"/>
    </row>
    <row r="390" spans="1:5" x14ac:dyDescent="0.25">
      <c r="A390">
        <v>11753</v>
      </c>
      <c r="B390">
        <v>1329957000</v>
      </c>
      <c r="C390" s="41">
        <v>6310</v>
      </c>
      <c r="D390" s="40">
        <v>210769.73060000001</v>
      </c>
      <c r="E390"/>
    </row>
    <row r="391" spans="1:5" x14ac:dyDescent="0.25">
      <c r="A391">
        <v>11754</v>
      </c>
      <c r="B391">
        <v>1031326000</v>
      </c>
      <c r="C391" s="41">
        <v>9980</v>
      </c>
      <c r="D391" s="40">
        <v>103339.27860000001</v>
      </c>
      <c r="E391"/>
    </row>
    <row r="392" spans="1:5" x14ac:dyDescent="0.25">
      <c r="A392">
        <v>11755</v>
      </c>
      <c r="B392">
        <v>639659000</v>
      </c>
      <c r="C392" s="41">
        <v>6540</v>
      </c>
      <c r="D392" s="40">
        <v>97807.186499999996</v>
      </c>
      <c r="E392"/>
    </row>
    <row r="393" spans="1:5" x14ac:dyDescent="0.25">
      <c r="A393">
        <v>11756</v>
      </c>
      <c r="B393">
        <v>1873314000</v>
      </c>
      <c r="C393" s="41">
        <v>23520</v>
      </c>
      <c r="D393" s="40">
        <v>79647.704100000003</v>
      </c>
      <c r="E393"/>
    </row>
    <row r="394" spans="1:5" x14ac:dyDescent="0.25">
      <c r="A394">
        <v>11757</v>
      </c>
      <c r="B394">
        <v>1735264000</v>
      </c>
      <c r="C394" s="41">
        <v>24620</v>
      </c>
      <c r="D394" s="40">
        <v>70481.884600000005</v>
      </c>
      <c r="E394"/>
    </row>
    <row r="395" spans="1:5" x14ac:dyDescent="0.25">
      <c r="A395">
        <v>11758</v>
      </c>
      <c r="B395">
        <v>3373584000</v>
      </c>
      <c r="C395" s="41">
        <v>29860</v>
      </c>
      <c r="D395" s="40">
        <v>112980.0402</v>
      </c>
      <c r="E395"/>
    </row>
    <row r="396" spans="1:5" x14ac:dyDescent="0.25">
      <c r="A396">
        <v>11762</v>
      </c>
      <c r="B396">
        <v>1328226000</v>
      </c>
      <c r="C396" s="41">
        <v>11970</v>
      </c>
      <c r="D396" s="40">
        <v>110962.90730000001</v>
      </c>
      <c r="E396"/>
    </row>
    <row r="397" spans="1:5" x14ac:dyDescent="0.25">
      <c r="A397">
        <v>11763</v>
      </c>
      <c r="B397">
        <v>1076504000</v>
      </c>
      <c r="C397" s="41">
        <v>15820</v>
      </c>
      <c r="D397" s="40">
        <v>68047.0291</v>
      </c>
      <c r="E397"/>
    </row>
    <row r="398" spans="1:5" x14ac:dyDescent="0.25">
      <c r="A398">
        <v>11764</v>
      </c>
      <c r="B398">
        <v>874467000</v>
      </c>
      <c r="C398" s="41">
        <v>6600</v>
      </c>
      <c r="D398" s="40">
        <v>132495</v>
      </c>
      <c r="E398"/>
    </row>
    <row r="399" spans="1:5" x14ac:dyDescent="0.25">
      <c r="A399">
        <v>11765</v>
      </c>
      <c r="B399">
        <v>233243000</v>
      </c>
      <c r="C399" s="41">
        <v>340</v>
      </c>
      <c r="D399" s="40">
        <v>686008.82350000006</v>
      </c>
      <c r="E399"/>
    </row>
    <row r="400" spans="1:5" x14ac:dyDescent="0.25">
      <c r="A400">
        <v>11766</v>
      </c>
      <c r="B400">
        <v>792133000</v>
      </c>
      <c r="C400" s="41">
        <v>6510</v>
      </c>
      <c r="D400" s="40">
        <v>121679.4163</v>
      </c>
      <c r="E400"/>
    </row>
    <row r="401" spans="1:5" x14ac:dyDescent="0.25">
      <c r="A401">
        <v>11767</v>
      </c>
      <c r="B401">
        <v>791058000</v>
      </c>
      <c r="C401" s="41">
        <v>7550</v>
      </c>
      <c r="D401" s="40">
        <v>104775.894</v>
      </c>
      <c r="E401"/>
    </row>
    <row r="402" spans="1:5" x14ac:dyDescent="0.25">
      <c r="A402">
        <v>11768</v>
      </c>
      <c r="B402">
        <v>1930951000</v>
      </c>
      <c r="C402" s="41">
        <v>11440</v>
      </c>
      <c r="D402" s="40">
        <v>168789.42310000001</v>
      </c>
      <c r="E402"/>
    </row>
    <row r="403" spans="1:5" x14ac:dyDescent="0.25">
      <c r="A403">
        <v>11769</v>
      </c>
      <c r="B403">
        <v>510525000</v>
      </c>
      <c r="C403" s="41">
        <v>5160</v>
      </c>
      <c r="D403" s="40">
        <v>98938.953500000003</v>
      </c>
      <c r="E403"/>
    </row>
    <row r="404" spans="1:5" x14ac:dyDescent="0.25">
      <c r="A404">
        <v>11771</v>
      </c>
      <c r="B404">
        <v>1625098000</v>
      </c>
      <c r="C404" s="41">
        <v>5240</v>
      </c>
      <c r="D404" s="40">
        <v>310133.20610000001</v>
      </c>
      <c r="E404"/>
    </row>
    <row r="405" spans="1:5" x14ac:dyDescent="0.25">
      <c r="A405">
        <v>11772</v>
      </c>
      <c r="B405">
        <v>1680273000</v>
      </c>
      <c r="C405" s="41">
        <v>23970</v>
      </c>
      <c r="D405" s="40">
        <v>70098.998699999996</v>
      </c>
      <c r="E405"/>
    </row>
    <row r="406" spans="1:5" x14ac:dyDescent="0.25">
      <c r="A406">
        <v>11776</v>
      </c>
      <c r="B406">
        <v>978930000</v>
      </c>
      <c r="C406" s="41">
        <v>13310</v>
      </c>
      <c r="D406" s="40">
        <v>73548.459799999997</v>
      </c>
      <c r="E406"/>
    </row>
    <row r="407" spans="1:5" x14ac:dyDescent="0.25">
      <c r="A407">
        <v>11777</v>
      </c>
      <c r="B407">
        <v>856505000</v>
      </c>
      <c r="C407" s="41">
        <v>4980</v>
      </c>
      <c r="D407" s="40">
        <v>171988.9558</v>
      </c>
      <c r="E407"/>
    </row>
    <row r="408" spans="1:5" x14ac:dyDescent="0.25">
      <c r="A408">
        <v>11778</v>
      </c>
      <c r="B408">
        <v>524822000</v>
      </c>
      <c r="C408" s="41">
        <v>6670</v>
      </c>
      <c r="D408" s="40">
        <v>78683.957999999999</v>
      </c>
      <c r="E408"/>
    </row>
    <row r="409" spans="1:5" x14ac:dyDescent="0.25">
      <c r="A409">
        <v>11779</v>
      </c>
      <c r="B409">
        <v>1556028000</v>
      </c>
      <c r="C409" s="41">
        <v>20550</v>
      </c>
      <c r="D409" s="40">
        <v>75719.124100000001</v>
      </c>
      <c r="E409"/>
    </row>
    <row r="410" spans="1:5" x14ac:dyDescent="0.25">
      <c r="A410">
        <v>11780</v>
      </c>
      <c r="B410">
        <v>1978291000</v>
      </c>
      <c r="C410" s="41">
        <v>8270</v>
      </c>
      <c r="D410" s="40">
        <v>239212.93830000001</v>
      </c>
      <c r="E410"/>
    </row>
    <row r="411" spans="1:5" x14ac:dyDescent="0.25">
      <c r="A411">
        <v>11782</v>
      </c>
      <c r="B411">
        <v>953863000</v>
      </c>
      <c r="C411" s="41">
        <v>8230</v>
      </c>
      <c r="D411" s="40">
        <v>115900.72900000001</v>
      </c>
      <c r="E411"/>
    </row>
    <row r="412" spans="1:5" x14ac:dyDescent="0.25">
      <c r="A412">
        <v>11783</v>
      </c>
      <c r="B412">
        <v>1222069000</v>
      </c>
      <c r="C412" s="41">
        <v>11610</v>
      </c>
      <c r="D412" s="40">
        <v>105260.03449999999</v>
      </c>
      <c r="E412"/>
    </row>
    <row r="413" spans="1:5" x14ac:dyDescent="0.25">
      <c r="A413">
        <v>11784</v>
      </c>
      <c r="B413">
        <v>867387000</v>
      </c>
      <c r="C413" s="41">
        <v>13210</v>
      </c>
      <c r="D413" s="40">
        <v>65661.392900000006</v>
      </c>
      <c r="E413"/>
    </row>
    <row r="414" spans="1:5" x14ac:dyDescent="0.25">
      <c r="A414">
        <v>11786</v>
      </c>
      <c r="B414">
        <v>371026000</v>
      </c>
      <c r="C414" s="41">
        <v>3280</v>
      </c>
      <c r="D414" s="40">
        <v>113117.6829</v>
      </c>
      <c r="E414"/>
    </row>
    <row r="415" spans="1:5" x14ac:dyDescent="0.25">
      <c r="A415">
        <v>11787</v>
      </c>
      <c r="B415">
        <v>2354836000</v>
      </c>
      <c r="C415" s="41">
        <v>18220</v>
      </c>
      <c r="D415" s="40">
        <v>129244.5664</v>
      </c>
      <c r="E415"/>
    </row>
    <row r="416" spans="1:5" x14ac:dyDescent="0.25">
      <c r="A416">
        <v>11788</v>
      </c>
      <c r="B416">
        <v>1082995000</v>
      </c>
      <c r="C416" s="41">
        <v>8970</v>
      </c>
      <c r="D416" s="40">
        <v>120735.2285</v>
      </c>
      <c r="E416"/>
    </row>
    <row r="417" spans="1:5" x14ac:dyDescent="0.25">
      <c r="A417">
        <v>11789</v>
      </c>
      <c r="B417">
        <v>298845000</v>
      </c>
      <c r="C417" s="41">
        <v>3990</v>
      </c>
      <c r="D417" s="40">
        <v>74898.496199999994</v>
      </c>
      <c r="E417"/>
    </row>
    <row r="418" spans="1:5" x14ac:dyDescent="0.25">
      <c r="A418">
        <v>11790</v>
      </c>
      <c r="B418">
        <v>1027127000</v>
      </c>
      <c r="C418" s="41">
        <v>7050</v>
      </c>
      <c r="D418" s="40">
        <v>145691.77299999999</v>
      </c>
      <c r="E418"/>
    </row>
    <row r="419" spans="1:5" x14ac:dyDescent="0.25">
      <c r="A419">
        <v>11791</v>
      </c>
      <c r="B419">
        <v>2865618000</v>
      </c>
      <c r="C419" s="41">
        <v>12290</v>
      </c>
      <c r="D419" s="40">
        <v>233166.63949999999</v>
      </c>
      <c r="E419"/>
    </row>
    <row r="420" spans="1:5" x14ac:dyDescent="0.25">
      <c r="A420">
        <v>11792</v>
      </c>
      <c r="B420">
        <v>487709000</v>
      </c>
      <c r="C420" s="41">
        <v>4480</v>
      </c>
      <c r="D420" s="40">
        <v>108863.6161</v>
      </c>
      <c r="E420"/>
    </row>
    <row r="421" spans="1:5" x14ac:dyDescent="0.25">
      <c r="A421">
        <v>11793</v>
      </c>
      <c r="B421">
        <v>1891528000</v>
      </c>
      <c r="C421" s="41">
        <v>17200</v>
      </c>
      <c r="D421" s="40">
        <v>109972.55809999999</v>
      </c>
      <c r="E421"/>
    </row>
    <row r="422" spans="1:5" x14ac:dyDescent="0.25">
      <c r="A422">
        <v>11795</v>
      </c>
      <c r="B422">
        <v>1453294000</v>
      </c>
      <c r="C422" s="41">
        <v>13310</v>
      </c>
      <c r="D422" s="40">
        <v>109188.1292</v>
      </c>
      <c r="E422"/>
    </row>
    <row r="423" spans="1:5" x14ac:dyDescent="0.25">
      <c r="A423">
        <v>11796</v>
      </c>
      <c r="B423">
        <v>181039000</v>
      </c>
      <c r="C423" s="41">
        <v>1930</v>
      </c>
      <c r="D423" s="40">
        <v>93802.590700000001</v>
      </c>
      <c r="E423"/>
    </row>
    <row r="424" spans="1:5" x14ac:dyDescent="0.25">
      <c r="A424">
        <v>11797</v>
      </c>
      <c r="B424">
        <v>1504663000</v>
      </c>
      <c r="C424" s="41">
        <v>4870</v>
      </c>
      <c r="D424" s="40">
        <v>308965.7084</v>
      </c>
      <c r="E424"/>
    </row>
    <row r="425" spans="1:5" x14ac:dyDescent="0.25">
      <c r="A425">
        <v>11798</v>
      </c>
      <c r="B425">
        <v>465799000</v>
      </c>
      <c r="C425" s="41">
        <v>9570</v>
      </c>
      <c r="D425" s="40">
        <v>48672.8318</v>
      </c>
      <c r="E425"/>
    </row>
    <row r="426" spans="1:5" x14ac:dyDescent="0.25">
      <c r="A426">
        <v>11801</v>
      </c>
      <c r="B426">
        <v>1683467000</v>
      </c>
      <c r="C426" s="41">
        <v>23880</v>
      </c>
      <c r="D426" s="40">
        <v>70496.942999999999</v>
      </c>
      <c r="E426"/>
    </row>
    <row r="427" spans="1:5" x14ac:dyDescent="0.25">
      <c r="A427">
        <v>11803</v>
      </c>
      <c r="B427">
        <v>2264959000</v>
      </c>
      <c r="C427" s="41">
        <v>15200</v>
      </c>
      <c r="D427" s="40">
        <v>149010.46049999999</v>
      </c>
      <c r="E427"/>
    </row>
    <row r="428" spans="1:5" x14ac:dyDescent="0.25">
      <c r="A428">
        <v>11804</v>
      </c>
      <c r="B428">
        <v>364527000</v>
      </c>
      <c r="C428" s="41">
        <v>2520</v>
      </c>
      <c r="D428" s="40">
        <v>144653.57139999999</v>
      </c>
      <c r="E428"/>
    </row>
    <row r="429" spans="1:5" x14ac:dyDescent="0.25">
      <c r="A429">
        <v>11901</v>
      </c>
      <c r="B429">
        <v>869840000</v>
      </c>
      <c r="C429" s="41">
        <v>14360</v>
      </c>
      <c r="D429" s="40">
        <v>60573.816200000001</v>
      </c>
      <c r="E429"/>
    </row>
    <row r="430" spans="1:5" x14ac:dyDescent="0.25">
      <c r="A430">
        <v>11933</v>
      </c>
      <c r="B430">
        <v>349743000</v>
      </c>
      <c r="C430" s="41">
        <v>3800</v>
      </c>
      <c r="D430" s="40">
        <v>92037.631599999993</v>
      </c>
      <c r="E430"/>
    </row>
    <row r="431" spans="1:5" x14ac:dyDescent="0.25">
      <c r="A431">
        <v>11934</v>
      </c>
      <c r="B431">
        <v>426186000</v>
      </c>
      <c r="C431" s="41">
        <v>4370</v>
      </c>
      <c r="D431" s="40">
        <v>97525.400500000003</v>
      </c>
      <c r="E431"/>
    </row>
    <row r="432" spans="1:5" x14ac:dyDescent="0.25">
      <c r="A432">
        <v>11935</v>
      </c>
      <c r="B432">
        <v>319371000</v>
      </c>
      <c r="C432" s="41">
        <v>2000</v>
      </c>
      <c r="D432" s="40">
        <v>159685.5</v>
      </c>
      <c r="E432"/>
    </row>
    <row r="433" spans="1:5" x14ac:dyDescent="0.25">
      <c r="A433">
        <v>11937</v>
      </c>
      <c r="B433">
        <v>2661438000</v>
      </c>
      <c r="C433" s="41">
        <v>10030</v>
      </c>
      <c r="D433" s="40">
        <v>265347.75670000003</v>
      </c>
      <c r="E433"/>
    </row>
    <row r="434" spans="1:5" x14ac:dyDescent="0.25">
      <c r="A434">
        <v>11939</v>
      </c>
      <c r="B434">
        <v>85021000</v>
      </c>
      <c r="C434" s="41">
        <v>590</v>
      </c>
      <c r="D434" s="40">
        <v>144103.3898</v>
      </c>
      <c r="E434"/>
    </row>
    <row r="435" spans="1:5" x14ac:dyDescent="0.25">
      <c r="A435">
        <v>11940</v>
      </c>
      <c r="B435">
        <v>327865000</v>
      </c>
      <c r="C435" s="41">
        <v>2930</v>
      </c>
      <c r="D435" s="40">
        <v>111899.3174</v>
      </c>
      <c r="E435"/>
    </row>
    <row r="436" spans="1:5" x14ac:dyDescent="0.25">
      <c r="A436">
        <v>11941</v>
      </c>
      <c r="B436">
        <v>151074000</v>
      </c>
      <c r="C436" s="41">
        <v>1470</v>
      </c>
      <c r="D436" s="40">
        <v>102771.4286</v>
      </c>
      <c r="E436"/>
    </row>
    <row r="437" spans="1:5" x14ac:dyDescent="0.25">
      <c r="A437">
        <v>11942</v>
      </c>
      <c r="B437">
        <v>332719000</v>
      </c>
      <c r="C437" s="41">
        <v>2790</v>
      </c>
      <c r="D437" s="40">
        <v>119254.1219</v>
      </c>
      <c r="E437"/>
    </row>
    <row r="438" spans="1:5" x14ac:dyDescent="0.25">
      <c r="A438">
        <v>11944</v>
      </c>
      <c r="B438">
        <v>220078000</v>
      </c>
      <c r="C438" s="41">
        <v>2410</v>
      </c>
      <c r="D438" s="40">
        <v>91318.672200000001</v>
      </c>
      <c r="E438"/>
    </row>
    <row r="439" spans="1:5" x14ac:dyDescent="0.25">
      <c r="A439">
        <v>11946</v>
      </c>
      <c r="B439">
        <v>704962000</v>
      </c>
      <c r="C439" s="41">
        <v>8240</v>
      </c>
      <c r="D439" s="40">
        <v>85553.640799999994</v>
      </c>
      <c r="E439"/>
    </row>
    <row r="440" spans="1:5" x14ac:dyDescent="0.25">
      <c r="A440">
        <v>11948</v>
      </c>
      <c r="B440">
        <v>89829000</v>
      </c>
      <c r="C440" s="41">
        <v>680</v>
      </c>
      <c r="D440" s="40">
        <v>132101.4706</v>
      </c>
      <c r="E440"/>
    </row>
    <row r="441" spans="1:5" x14ac:dyDescent="0.25">
      <c r="A441">
        <v>11949</v>
      </c>
      <c r="B441">
        <v>728857000</v>
      </c>
      <c r="C441" s="41">
        <v>7730</v>
      </c>
      <c r="D441" s="40">
        <v>94289.392000000007</v>
      </c>
      <c r="E441"/>
    </row>
    <row r="442" spans="1:5" x14ac:dyDescent="0.25">
      <c r="A442">
        <v>11950</v>
      </c>
      <c r="B442">
        <v>457921000</v>
      </c>
      <c r="C442" s="41">
        <v>8640</v>
      </c>
      <c r="D442" s="40">
        <v>53000.115700000002</v>
      </c>
      <c r="E442"/>
    </row>
    <row r="443" spans="1:5" x14ac:dyDescent="0.25">
      <c r="A443">
        <v>11951</v>
      </c>
      <c r="B443">
        <v>363117000</v>
      </c>
      <c r="C443" s="41">
        <v>6920</v>
      </c>
      <c r="D443" s="40">
        <v>52473.554900000003</v>
      </c>
      <c r="E443"/>
    </row>
    <row r="444" spans="1:5" x14ac:dyDescent="0.25">
      <c r="A444">
        <v>11952</v>
      </c>
      <c r="B444">
        <v>367206000</v>
      </c>
      <c r="C444" s="41">
        <v>2690</v>
      </c>
      <c r="D444" s="40">
        <v>136507.80669999999</v>
      </c>
      <c r="E444"/>
    </row>
    <row r="445" spans="1:5" x14ac:dyDescent="0.25">
      <c r="A445">
        <v>11953</v>
      </c>
      <c r="B445">
        <v>481310000</v>
      </c>
      <c r="C445" s="41">
        <v>7260</v>
      </c>
      <c r="D445" s="40">
        <v>66296.143299999996</v>
      </c>
      <c r="E445"/>
    </row>
    <row r="446" spans="1:5" x14ac:dyDescent="0.25">
      <c r="A446">
        <v>11954</v>
      </c>
      <c r="B446">
        <v>631894000</v>
      </c>
      <c r="C446" s="41">
        <v>2730</v>
      </c>
      <c r="D446" s="40">
        <v>231463.0037</v>
      </c>
      <c r="E446"/>
    </row>
    <row r="447" spans="1:5" x14ac:dyDescent="0.25">
      <c r="A447">
        <v>11955</v>
      </c>
      <c r="B447">
        <v>133025000</v>
      </c>
      <c r="C447" s="41">
        <v>1820</v>
      </c>
      <c r="D447" s="40">
        <v>73090.659299999999</v>
      </c>
      <c r="E447"/>
    </row>
    <row r="448" spans="1:5" x14ac:dyDescent="0.25">
      <c r="A448">
        <v>11957</v>
      </c>
      <c r="B448">
        <v>112938000</v>
      </c>
      <c r="C448" s="41">
        <v>450</v>
      </c>
      <c r="D448" s="40">
        <v>250973.3333</v>
      </c>
      <c r="E448"/>
    </row>
    <row r="449" spans="1:5" x14ac:dyDescent="0.25">
      <c r="A449">
        <v>11958</v>
      </c>
      <c r="B449">
        <v>68997000</v>
      </c>
      <c r="C449" s="41">
        <v>480</v>
      </c>
      <c r="D449" s="40">
        <v>143743.75</v>
      </c>
      <c r="E449"/>
    </row>
    <row r="450" spans="1:5" x14ac:dyDescent="0.25">
      <c r="A450">
        <v>11961</v>
      </c>
      <c r="B450">
        <v>533609000</v>
      </c>
      <c r="C450" s="41">
        <v>7390</v>
      </c>
      <c r="D450" s="40">
        <v>72206.901199999993</v>
      </c>
      <c r="E450"/>
    </row>
    <row r="451" spans="1:5" x14ac:dyDescent="0.25">
      <c r="A451">
        <v>11963</v>
      </c>
      <c r="B451">
        <v>1048802000</v>
      </c>
      <c r="C451" s="41">
        <v>4410</v>
      </c>
      <c r="D451" s="40">
        <v>237823.5828</v>
      </c>
      <c r="E451"/>
    </row>
    <row r="452" spans="1:5" x14ac:dyDescent="0.25">
      <c r="A452">
        <v>11967</v>
      </c>
      <c r="B452">
        <v>848357000</v>
      </c>
      <c r="C452" s="41">
        <v>13880</v>
      </c>
      <c r="D452" s="40">
        <v>61120.821300000003</v>
      </c>
      <c r="E452"/>
    </row>
    <row r="453" spans="1:5" x14ac:dyDescent="0.25">
      <c r="A453">
        <v>11968</v>
      </c>
      <c r="B453">
        <v>1735930000</v>
      </c>
      <c r="C453" s="41">
        <v>5970</v>
      </c>
      <c r="D453" s="40">
        <v>290775.54440000001</v>
      </c>
      <c r="E453"/>
    </row>
    <row r="454" spans="1:5" x14ac:dyDescent="0.25">
      <c r="A454">
        <v>11971</v>
      </c>
      <c r="B454">
        <v>417381000</v>
      </c>
      <c r="C454" s="41">
        <v>3210</v>
      </c>
      <c r="D454" s="40">
        <v>130025.23360000001</v>
      </c>
      <c r="E454"/>
    </row>
    <row r="455" spans="1:5" x14ac:dyDescent="0.25">
      <c r="A455">
        <v>11976</v>
      </c>
      <c r="B455">
        <v>844730000</v>
      </c>
      <c r="C455" s="41">
        <v>1220</v>
      </c>
      <c r="D455" s="40">
        <v>692401.63930000004</v>
      </c>
      <c r="E455"/>
    </row>
    <row r="456" spans="1:5" x14ac:dyDescent="0.25">
      <c r="A456">
        <v>11977</v>
      </c>
      <c r="B456">
        <v>277230000</v>
      </c>
      <c r="C456" s="41">
        <v>1460</v>
      </c>
      <c r="D456" s="40">
        <v>189883.56159999999</v>
      </c>
      <c r="E456"/>
    </row>
    <row r="457" spans="1:5" x14ac:dyDescent="0.25">
      <c r="A457">
        <v>11978</v>
      </c>
      <c r="B457">
        <v>572688000</v>
      </c>
      <c r="C457" s="41">
        <v>2170</v>
      </c>
      <c r="D457" s="40">
        <v>263911.52069999999</v>
      </c>
      <c r="E457"/>
    </row>
    <row r="458" spans="1:5" x14ac:dyDescent="0.25">
      <c r="A458">
        <v>11980</v>
      </c>
      <c r="B458">
        <v>248738000</v>
      </c>
      <c r="C458" s="41">
        <v>2910</v>
      </c>
      <c r="D458" s="40">
        <v>85476.975900000005</v>
      </c>
      <c r="E458"/>
    </row>
    <row r="459" spans="1:5" x14ac:dyDescent="0.25">
      <c r="A459">
        <v>12008</v>
      </c>
      <c r="B459">
        <v>46494000</v>
      </c>
      <c r="C459" s="41">
        <v>230</v>
      </c>
      <c r="D459" s="40">
        <v>202147.82610000001</v>
      </c>
      <c r="E459"/>
    </row>
    <row r="460" spans="1:5" x14ac:dyDescent="0.25">
      <c r="A460">
        <v>12009</v>
      </c>
      <c r="B460">
        <v>389141000</v>
      </c>
      <c r="C460" s="41">
        <v>4000</v>
      </c>
      <c r="D460" s="40">
        <v>97285.25</v>
      </c>
      <c r="E460"/>
    </row>
    <row r="461" spans="1:5" x14ac:dyDescent="0.25">
      <c r="A461">
        <v>12010</v>
      </c>
      <c r="B461">
        <v>781017000</v>
      </c>
      <c r="C461" s="41">
        <v>13910</v>
      </c>
      <c r="D461" s="40">
        <v>56147.879200000003</v>
      </c>
      <c r="E461"/>
    </row>
    <row r="462" spans="1:5" x14ac:dyDescent="0.25">
      <c r="A462">
        <v>12015</v>
      </c>
      <c r="B462">
        <v>159435000</v>
      </c>
      <c r="C462" s="41">
        <v>1770</v>
      </c>
      <c r="D462" s="40">
        <v>90076.271200000003</v>
      </c>
      <c r="E462"/>
    </row>
    <row r="463" spans="1:5" x14ac:dyDescent="0.25">
      <c r="A463">
        <v>12017</v>
      </c>
      <c r="B463">
        <v>46005000</v>
      </c>
      <c r="C463" s="41">
        <v>200</v>
      </c>
      <c r="D463" s="40">
        <v>230025</v>
      </c>
      <c r="E463"/>
    </row>
    <row r="464" spans="1:5" x14ac:dyDescent="0.25">
      <c r="A464">
        <v>12018</v>
      </c>
      <c r="B464">
        <v>347097000</v>
      </c>
      <c r="C464" s="41">
        <v>4020</v>
      </c>
      <c r="D464" s="40">
        <v>86342.537299999996</v>
      </c>
      <c r="E464"/>
    </row>
    <row r="465" spans="1:5" x14ac:dyDescent="0.25">
      <c r="A465">
        <v>12019</v>
      </c>
      <c r="B465">
        <v>870912000</v>
      </c>
      <c r="C465" s="41">
        <v>8360</v>
      </c>
      <c r="D465" s="40">
        <v>104176.0766</v>
      </c>
      <c r="E465"/>
    </row>
    <row r="466" spans="1:5" x14ac:dyDescent="0.25">
      <c r="A466">
        <v>12020</v>
      </c>
      <c r="B466">
        <v>1431573000</v>
      </c>
      <c r="C466" s="41">
        <v>18110</v>
      </c>
      <c r="D466" s="40">
        <v>79048.757599999997</v>
      </c>
      <c r="E466"/>
    </row>
    <row r="467" spans="1:5" x14ac:dyDescent="0.25">
      <c r="A467">
        <v>12022</v>
      </c>
      <c r="B467">
        <v>26684000</v>
      </c>
      <c r="C467" s="41">
        <v>430</v>
      </c>
      <c r="D467" s="40">
        <v>62055.813999999998</v>
      </c>
      <c r="E467"/>
    </row>
    <row r="468" spans="1:5" x14ac:dyDescent="0.25">
      <c r="A468">
        <v>12023</v>
      </c>
      <c r="B468">
        <v>130185000</v>
      </c>
      <c r="C468" s="41">
        <v>1030</v>
      </c>
      <c r="D468" s="40">
        <v>126393.20389999999</v>
      </c>
      <c r="E468"/>
    </row>
    <row r="469" spans="1:5" x14ac:dyDescent="0.25">
      <c r="A469">
        <v>12025</v>
      </c>
      <c r="B469">
        <v>184350000</v>
      </c>
      <c r="C469" s="41">
        <v>2810</v>
      </c>
      <c r="D469" s="40">
        <v>65604.982199999999</v>
      </c>
      <c r="E469"/>
    </row>
    <row r="470" spans="1:5" x14ac:dyDescent="0.25">
      <c r="A470">
        <v>12027</v>
      </c>
      <c r="B470">
        <v>195684000</v>
      </c>
      <c r="C470" s="41">
        <v>2060</v>
      </c>
      <c r="D470" s="40">
        <v>94992.232999999993</v>
      </c>
      <c r="E470"/>
    </row>
    <row r="471" spans="1:5" x14ac:dyDescent="0.25">
      <c r="A471">
        <v>12028</v>
      </c>
      <c r="B471">
        <v>36878000</v>
      </c>
      <c r="C471" s="41">
        <v>600</v>
      </c>
      <c r="D471" s="40">
        <v>61463.333299999998</v>
      </c>
      <c r="E471"/>
    </row>
    <row r="472" spans="1:5" x14ac:dyDescent="0.25">
      <c r="A472">
        <v>12029</v>
      </c>
      <c r="B472">
        <v>67493000</v>
      </c>
      <c r="C472" s="41">
        <v>550</v>
      </c>
      <c r="D472" s="40">
        <v>122714.54549999999</v>
      </c>
      <c r="E472"/>
    </row>
    <row r="473" spans="1:5" x14ac:dyDescent="0.25">
      <c r="A473">
        <v>12031</v>
      </c>
      <c r="B473">
        <v>31932000</v>
      </c>
      <c r="C473" s="41">
        <v>100</v>
      </c>
      <c r="D473" s="40">
        <v>319320</v>
      </c>
      <c r="E473"/>
    </row>
    <row r="474" spans="1:5" x14ac:dyDescent="0.25">
      <c r="A474">
        <v>12032</v>
      </c>
      <c r="B474">
        <v>29258000</v>
      </c>
      <c r="C474" s="41">
        <v>470</v>
      </c>
      <c r="D474" s="40">
        <v>62251.063800000004</v>
      </c>
      <c r="E474"/>
    </row>
    <row r="475" spans="1:5" x14ac:dyDescent="0.25">
      <c r="A475">
        <v>12033</v>
      </c>
      <c r="B475">
        <v>342360000</v>
      </c>
      <c r="C475" s="41">
        <v>4140</v>
      </c>
      <c r="D475" s="40">
        <v>82695.652199999997</v>
      </c>
      <c r="E475"/>
    </row>
    <row r="476" spans="1:5" x14ac:dyDescent="0.25">
      <c r="A476">
        <v>12035</v>
      </c>
      <c r="B476">
        <v>21703000</v>
      </c>
      <c r="C476" s="41">
        <v>400</v>
      </c>
      <c r="D476" s="40">
        <v>54257.5</v>
      </c>
      <c r="E476"/>
    </row>
    <row r="477" spans="1:5" x14ac:dyDescent="0.25">
      <c r="A477">
        <v>12037</v>
      </c>
      <c r="B477">
        <v>166366000</v>
      </c>
      <c r="C477" s="41">
        <v>1880</v>
      </c>
      <c r="D477" s="40">
        <v>88492.553199999995</v>
      </c>
      <c r="E477"/>
    </row>
    <row r="478" spans="1:5" x14ac:dyDescent="0.25">
      <c r="A478">
        <v>12041</v>
      </c>
      <c r="B478">
        <v>46341000</v>
      </c>
      <c r="C478" s="41">
        <v>230</v>
      </c>
      <c r="D478" s="40">
        <v>201482.60870000001</v>
      </c>
      <c r="E478"/>
    </row>
    <row r="479" spans="1:5" x14ac:dyDescent="0.25">
      <c r="A479">
        <v>12042</v>
      </c>
      <c r="B479">
        <v>84514000</v>
      </c>
      <c r="C479" s="41">
        <v>220</v>
      </c>
      <c r="D479" s="40">
        <v>384154.54550000001</v>
      </c>
      <c r="E479"/>
    </row>
    <row r="480" spans="1:5" x14ac:dyDescent="0.25">
      <c r="A480">
        <v>12043</v>
      </c>
      <c r="B480">
        <v>190317000</v>
      </c>
      <c r="C480" s="41">
        <v>3280</v>
      </c>
      <c r="D480" s="40">
        <v>58023.475599999998</v>
      </c>
      <c r="E480"/>
    </row>
    <row r="481" spans="1:5" x14ac:dyDescent="0.25">
      <c r="A481">
        <v>12046</v>
      </c>
      <c r="B481">
        <v>58641000</v>
      </c>
      <c r="C481" s="41">
        <v>350</v>
      </c>
      <c r="D481" s="40">
        <v>167545.71429999999</v>
      </c>
      <c r="E481"/>
    </row>
    <row r="482" spans="1:5" x14ac:dyDescent="0.25">
      <c r="A482">
        <v>12047</v>
      </c>
      <c r="B482">
        <v>781166000</v>
      </c>
      <c r="C482" s="41">
        <v>11520</v>
      </c>
      <c r="D482" s="40">
        <v>67809.548599999995</v>
      </c>
      <c r="E482"/>
    </row>
    <row r="483" spans="1:5" x14ac:dyDescent="0.25">
      <c r="A483">
        <v>12051</v>
      </c>
      <c r="B483">
        <v>119418000</v>
      </c>
      <c r="C483" s="41">
        <v>1840</v>
      </c>
      <c r="D483" s="40">
        <v>64901.087</v>
      </c>
      <c r="E483"/>
    </row>
    <row r="484" spans="1:5" x14ac:dyDescent="0.25">
      <c r="A484">
        <v>12052</v>
      </c>
      <c r="B484">
        <v>118101000</v>
      </c>
      <c r="C484" s="41">
        <v>800</v>
      </c>
      <c r="D484" s="40">
        <v>147626.25</v>
      </c>
      <c r="E484"/>
    </row>
    <row r="485" spans="1:5" x14ac:dyDescent="0.25">
      <c r="A485">
        <v>12053</v>
      </c>
      <c r="B485">
        <v>180765000</v>
      </c>
      <c r="C485" s="41">
        <v>2240</v>
      </c>
      <c r="D485" s="40">
        <v>80698.660699999993</v>
      </c>
      <c r="E485"/>
    </row>
    <row r="486" spans="1:5" x14ac:dyDescent="0.25">
      <c r="A486">
        <v>12054</v>
      </c>
      <c r="B486">
        <v>1007163000</v>
      </c>
      <c r="C486" s="41">
        <v>9010</v>
      </c>
      <c r="D486" s="40">
        <v>111782.7969</v>
      </c>
      <c r="E486"/>
    </row>
    <row r="487" spans="1:5" x14ac:dyDescent="0.25">
      <c r="A487">
        <v>12056</v>
      </c>
      <c r="B487">
        <v>88223000</v>
      </c>
      <c r="C487" s="41">
        <v>1120</v>
      </c>
      <c r="D487" s="40">
        <v>78770.535699999993</v>
      </c>
      <c r="E487"/>
    </row>
    <row r="488" spans="1:5" x14ac:dyDescent="0.25">
      <c r="A488">
        <v>12057</v>
      </c>
      <c r="B488">
        <v>46379000</v>
      </c>
      <c r="C488" s="41">
        <v>810</v>
      </c>
      <c r="D488" s="40">
        <v>57258.024700000002</v>
      </c>
      <c r="E488"/>
    </row>
    <row r="489" spans="1:5" x14ac:dyDescent="0.25">
      <c r="A489">
        <v>12058</v>
      </c>
      <c r="B489">
        <v>45160000</v>
      </c>
      <c r="C489" s="41">
        <v>720</v>
      </c>
      <c r="D489" s="40">
        <v>62722.222199999997</v>
      </c>
      <c r="E489"/>
    </row>
    <row r="490" spans="1:5" x14ac:dyDescent="0.25">
      <c r="A490">
        <v>12059</v>
      </c>
      <c r="B490">
        <v>151543000</v>
      </c>
      <c r="C490" s="41">
        <v>820</v>
      </c>
      <c r="D490" s="40">
        <v>184808.53659999999</v>
      </c>
      <c r="E490"/>
    </row>
    <row r="491" spans="1:5" x14ac:dyDescent="0.25">
      <c r="A491">
        <v>12060</v>
      </c>
      <c r="B491">
        <v>75106000</v>
      </c>
      <c r="C491" s="41">
        <v>730</v>
      </c>
      <c r="D491" s="40">
        <v>102884.93150000001</v>
      </c>
      <c r="E491"/>
    </row>
    <row r="492" spans="1:5" x14ac:dyDescent="0.25">
      <c r="A492">
        <v>12061</v>
      </c>
      <c r="B492">
        <v>479808000</v>
      </c>
      <c r="C492" s="41">
        <v>5060</v>
      </c>
      <c r="D492" s="40">
        <v>94823.715400000001</v>
      </c>
      <c r="E492"/>
    </row>
    <row r="493" spans="1:5" x14ac:dyDescent="0.25">
      <c r="A493">
        <v>12062</v>
      </c>
      <c r="B493">
        <v>140505000</v>
      </c>
      <c r="C493" s="41">
        <v>870</v>
      </c>
      <c r="D493" s="40">
        <v>161500</v>
      </c>
      <c r="E493"/>
    </row>
    <row r="494" spans="1:5" x14ac:dyDescent="0.25">
      <c r="A494">
        <v>12063</v>
      </c>
      <c r="B494">
        <v>63399000</v>
      </c>
      <c r="C494" s="41">
        <v>280</v>
      </c>
      <c r="D494" s="40">
        <v>226425</v>
      </c>
      <c r="E494"/>
    </row>
    <row r="495" spans="1:5" x14ac:dyDescent="0.25">
      <c r="A495">
        <v>12064</v>
      </c>
      <c r="B495">
        <v>44663000</v>
      </c>
      <c r="C495" s="41">
        <v>240</v>
      </c>
      <c r="D495" s="40">
        <v>186095.8333</v>
      </c>
      <c r="E495"/>
    </row>
    <row r="496" spans="1:5" x14ac:dyDescent="0.25">
      <c r="A496">
        <v>12065</v>
      </c>
      <c r="B496">
        <v>2197278000</v>
      </c>
      <c r="C496" s="41">
        <v>23470</v>
      </c>
      <c r="D496" s="40">
        <v>93620.707299999995</v>
      </c>
      <c r="E496"/>
    </row>
    <row r="497" spans="1:5" x14ac:dyDescent="0.25">
      <c r="A497">
        <v>12066</v>
      </c>
      <c r="B497">
        <v>119961000</v>
      </c>
      <c r="C497" s="41">
        <v>960</v>
      </c>
      <c r="D497" s="40">
        <v>124959.375</v>
      </c>
      <c r="E497"/>
    </row>
    <row r="498" spans="1:5" x14ac:dyDescent="0.25">
      <c r="A498">
        <v>12067</v>
      </c>
      <c r="B498">
        <v>63714000</v>
      </c>
      <c r="C498" s="41">
        <v>780</v>
      </c>
      <c r="D498" s="40">
        <v>81684.615399999995</v>
      </c>
      <c r="E498"/>
    </row>
    <row r="499" spans="1:5" x14ac:dyDescent="0.25">
      <c r="A499">
        <v>12068</v>
      </c>
      <c r="B499">
        <v>139521000</v>
      </c>
      <c r="C499" s="41">
        <v>1380</v>
      </c>
      <c r="D499" s="40">
        <v>101102.17389999999</v>
      </c>
      <c r="E499"/>
    </row>
    <row r="500" spans="1:5" x14ac:dyDescent="0.25">
      <c r="A500">
        <v>12070</v>
      </c>
      <c r="B500">
        <v>47702000</v>
      </c>
      <c r="C500" s="41">
        <v>700</v>
      </c>
      <c r="D500" s="40">
        <v>68145.714300000007</v>
      </c>
      <c r="E500"/>
    </row>
    <row r="501" spans="1:5" x14ac:dyDescent="0.25">
      <c r="A501">
        <v>12071</v>
      </c>
      <c r="B501">
        <v>43032000</v>
      </c>
      <c r="C501" s="41">
        <v>140</v>
      </c>
      <c r="D501" s="40">
        <v>307371.42859999998</v>
      </c>
      <c r="E501"/>
    </row>
    <row r="502" spans="1:5" x14ac:dyDescent="0.25">
      <c r="A502">
        <v>12072</v>
      </c>
      <c r="B502">
        <v>139376000</v>
      </c>
      <c r="C502" s="41">
        <v>1240</v>
      </c>
      <c r="D502" s="40">
        <v>112400</v>
      </c>
      <c r="E502"/>
    </row>
    <row r="503" spans="1:5" x14ac:dyDescent="0.25">
      <c r="A503">
        <v>12074</v>
      </c>
      <c r="B503">
        <v>110892000</v>
      </c>
      <c r="C503" s="41">
        <v>1490</v>
      </c>
      <c r="D503" s="40">
        <v>74424.161099999998</v>
      </c>
      <c r="E503"/>
    </row>
    <row r="504" spans="1:5" x14ac:dyDescent="0.25">
      <c r="A504">
        <v>12075</v>
      </c>
      <c r="B504">
        <v>151242000</v>
      </c>
      <c r="C504" s="41">
        <v>1620</v>
      </c>
      <c r="D504" s="40">
        <v>93359.259300000005</v>
      </c>
      <c r="E504"/>
    </row>
    <row r="505" spans="1:5" x14ac:dyDescent="0.25">
      <c r="A505">
        <v>12076</v>
      </c>
      <c r="B505">
        <v>41507000</v>
      </c>
      <c r="C505" s="41">
        <v>600</v>
      </c>
      <c r="D505" s="40">
        <v>69178.333299999998</v>
      </c>
      <c r="E505"/>
    </row>
    <row r="506" spans="1:5" x14ac:dyDescent="0.25">
      <c r="A506">
        <v>12077</v>
      </c>
      <c r="B506">
        <v>387085000</v>
      </c>
      <c r="C506" s="41">
        <v>3470</v>
      </c>
      <c r="D506" s="40">
        <v>111551.8732</v>
      </c>
      <c r="E506"/>
    </row>
    <row r="507" spans="1:5" x14ac:dyDescent="0.25">
      <c r="A507">
        <v>12078</v>
      </c>
      <c r="B507">
        <v>500162000</v>
      </c>
      <c r="C507" s="41">
        <v>10270</v>
      </c>
      <c r="D507" s="40">
        <v>48701.265800000001</v>
      </c>
      <c r="E507"/>
    </row>
    <row r="508" spans="1:5" x14ac:dyDescent="0.25">
      <c r="A508">
        <v>12083</v>
      </c>
      <c r="B508">
        <v>130428000</v>
      </c>
      <c r="C508" s="41">
        <v>1960</v>
      </c>
      <c r="D508" s="40">
        <v>66544.898000000001</v>
      </c>
      <c r="E508"/>
    </row>
    <row r="509" spans="1:5" x14ac:dyDescent="0.25">
      <c r="A509">
        <v>12084</v>
      </c>
      <c r="B509">
        <v>194715000</v>
      </c>
      <c r="C509" s="41">
        <v>2450</v>
      </c>
      <c r="D509" s="40">
        <v>79475.510200000004</v>
      </c>
      <c r="E509"/>
    </row>
    <row r="510" spans="1:5" x14ac:dyDescent="0.25">
      <c r="A510">
        <v>12085</v>
      </c>
      <c r="B510">
        <v>57864000</v>
      </c>
      <c r="C510" s="41">
        <v>170</v>
      </c>
      <c r="D510" s="40">
        <v>340376.4706</v>
      </c>
      <c r="E510"/>
    </row>
    <row r="511" spans="1:5" x14ac:dyDescent="0.25">
      <c r="A511">
        <v>12086</v>
      </c>
      <c r="B511">
        <v>60512000</v>
      </c>
      <c r="C511" s="41">
        <v>980</v>
      </c>
      <c r="D511" s="40">
        <v>61746.938800000004</v>
      </c>
      <c r="E511"/>
    </row>
    <row r="512" spans="1:5" x14ac:dyDescent="0.25">
      <c r="A512">
        <v>12087</v>
      </c>
      <c r="B512">
        <v>40909000</v>
      </c>
      <c r="C512" s="41">
        <v>620</v>
      </c>
      <c r="D512" s="40">
        <v>65982.258100000006</v>
      </c>
      <c r="E512"/>
    </row>
    <row r="513" spans="1:5" x14ac:dyDescent="0.25">
      <c r="A513">
        <v>12090</v>
      </c>
      <c r="B513">
        <v>169513000</v>
      </c>
      <c r="C513" s="41">
        <v>2870</v>
      </c>
      <c r="D513" s="40">
        <v>59063.763099999996</v>
      </c>
      <c r="E513"/>
    </row>
    <row r="514" spans="1:5" x14ac:dyDescent="0.25">
      <c r="A514">
        <v>12092</v>
      </c>
      <c r="B514">
        <v>30185000</v>
      </c>
      <c r="C514" s="41">
        <v>560</v>
      </c>
      <c r="D514" s="40">
        <v>53901.7857</v>
      </c>
      <c r="E514"/>
    </row>
    <row r="515" spans="1:5" x14ac:dyDescent="0.25">
      <c r="A515">
        <v>12093</v>
      </c>
      <c r="B515">
        <v>106757000</v>
      </c>
      <c r="C515" s="41">
        <v>750</v>
      </c>
      <c r="D515" s="40">
        <v>142342.6667</v>
      </c>
      <c r="E515"/>
    </row>
    <row r="516" spans="1:5" x14ac:dyDescent="0.25">
      <c r="A516">
        <v>12094</v>
      </c>
      <c r="B516">
        <v>136039000</v>
      </c>
      <c r="C516" s="41">
        <v>1130</v>
      </c>
      <c r="D516" s="40">
        <v>120388.49559999999</v>
      </c>
      <c r="E516"/>
    </row>
    <row r="517" spans="1:5" x14ac:dyDescent="0.25">
      <c r="A517">
        <v>12095</v>
      </c>
      <c r="B517">
        <v>312015000</v>
      </c>
      <c r="C517" s="41">
        <v>5720</v>
      </c>
      <c r="D517" s="40">
        <v>54548.0769</v>
      </c>
      <c r="E517"/>
    </row>
    <row r="518" spans="1:5" x14ac:dyDescent="0.25">
      <c r="A518">
        <v>12106</v>
      </c>
      <c r="B518">
        <v>125511000</v>
      </c>
      <c r="C518" s="41">
        <v>1330</v>
      </c>
      <c r="D518" s="40">
        <v>94369.172900000005</v>
      </c>
      <c r="E518"/>
    </row>
    <row r="519" spans="1:5" x14ac:dyDescent="0.25">
      <c r="A519">
        <v>12108</v>
      </c>
      <c r="B519">
        <v>82818000</v>
      </c>
      <c r="C519" s="41">
        <v>200</v>
      </c>
      <c r="D519" s="40">
        <v>414090</v>
      </c>
      <c r="E519"/>
    </row>
    <row r="520" spans="1:5" x14ac:dyDescent="0.25">
      <c r="A520">
        <v>12110</v>
      </c>
      <c r="B520">
        <v>1032193000</v>
      </c>
      <c r="C520" s="41">
        <v>10770</v>
      </c>
      <c r="D520" s="40">
        <v>95839.647200000007</v>
      </c>
      <c r="E520"/>
    </row>
    <row r="521" spans="1:5" x14ac:dyDescent="0.25">
      <c r="A521">
        <v>12115</v>
      </c>
      <c r="B521">
        <v>177761000</v>
      </c>
      <c r="C521" s="41">
        <v>100</v>
      </c>
      <c r="D521" s="40">
        <v>1777610</v>
      </c>
      <c r="E521"/>
    </row>
    <row r="522" spans="1:5" x14ac:dyDescent="0.25">
      <c r="A522">
        <v>12116</v>
      </c>
      <c r="B522">
        <v>45493000</v>
      </c>
      <c r="C522" s="41">
        <v>830</v>
      </c>
      <c r="D522" s="40">
        <v>54810.843399999998</v>
      </c>
      <c r="E522"/>
    </row>
    <row r="523" spans="1:5" x14ac:dyDescent="0.25">
      <c r="A523">
        <v>12117</v>
      </c>
      <c r="B523">
        <v>100384000</v>
      </c>
      <c r="C523" s="41">
        <v>1540</v>
      </c>
      <c r="D523" s="40">
        <v>65184.4156</v>
      </c>
      <c r="E523"/>
    </row>
    <row r="524" spans="1:5" x14ac:dyDescent="0.25">
      <c r="A524">
        <v>12118</v>
      </c>
      <c r="B524">
        <v>680573000</v>
      </c>
      <c r="C524" s="41">
        <v>8540</v>
      </c>
      <c r="D524" s="40">
        <v>79692.388800000001</v>
      </c>
      <c r="E524"/>
    </row>
    <row r="525" spans="1:5" x14ac:dyDescent="0.25">
      <c r="A525">
        <v>12120</v>
      </c>
      <c r="B525">
        <v>45756000</v>
      </c>
      <c r="C525" s="41">
        <v>290</v>
      </c>
      <c r="D525" s="40">
        <v>157779.31030000001</v>
      </c>
      <c r="E525"/>
    </row>
    <row r="526" spans="1:5" x14ac:dyDescent="0.25">
      <c r="A526">
        <v>12121</v>
      </c>
      <c r="B526">
        <v>72423000</v>
      </c>
      <c r="C526" s="41">
        <v>970</v>
      </c>
      <c r="D526" s="40">
        <v>74662.886599999998</v>
      </c>
      <c r="E526"/>
    </row>
    <row r="527" spans="1:5" x14ac:dyDescent="0.25">
      <c r="A527">
        <v>12122</v>
      </c>
      <c r="B527">
        <v>115008000</v>
      </c>
      <c r="C527" s="41">
        <v>2010</v>
      </c>
      <c r="D527" s="40">
        <v>57217.910400000001</v>
      </c>
      <c r="E527"/>
    </row>
    <row r="528" spans="1:5" x14ac:dyDescent="0.25">
      <c r="A528">
        <v>12123</v>
      </c>
      <c r="B528">
        <v>204044000</v>
      </c>
      <c r="C528" s="41">
        <v>2650</v>
      </c>
      <c r="D528" s="40">
        <v>76997.735799999995</v>
      </c>
      <c r="E528"/>
    </row>
    <row r="529" spans="1:5" x14ac:dyDescent="0.25">
      <c r="A529">
        <v>12125</v>
      </c>
      <c r="B529">
        <v>172790000</v>
      </c>
      <c r="C529" s="41">
        <v>780</v>
      </c>
      <c r="D529" s="40">
        <v>221525.641</v>
      </c>
      <c r="E529"/>
    </row>
    <row r="530" spans="1:5" x14ac:dyDescent="0.25">
      <c r="A530">
        <v>12130</v>
      </c>
      <c r="B530">
        <v>32506000</v>
      </c>
      <c r="C530" s="41">
        <v>530</v>
      </c>
      <c r="D530" s="40">
        <v>61332.075499999999</v>
      </c>
      <c r="E530"/>
    </row>
    <row r="531" spans="1:5" x14ac:dyDescent="0.25">
      <c r="A531">
        <v>12131</v>
      </c>
      <c r="B531">
        <v>35023000</v>
      </c>
      <c r="C531" s="41">
        <v>100</v>
      </c>
      <c r="D531" s="40">
        <v>350230</v>
      </c>
      <c r="E531"/>
    </row>
    <row r="532" spans="1:5" x14ac:dyDescent="0.25">
      <c r="A532">
        <v>12134</v>
      </c>
      <c r="B532">
        <v>120096000</v>
      </c>
      <c r="C532" s="41">
        <v>1890</v>
      </c>
      <c r="D532" s="40">
        <v>63542.857100000001</v>
      </c>
      <c r="E532"/>
    </row>
    <row r="533" spans="1:5" x14ac:dyDescent="0.25">
      <c r="A533">
        <v>12136</v>
      </c>
      <c r="B533">
        <v>57115000</v>
      </c>
      <c r="C533" s="41">
        <v>430</v>
      </c>
      <c r="D533" s="40">
        <v>132825.5814</v>
      </c>
      <c r="E533"/>
    </row>
    <row r="534" spans="1:5" x14ac:dyDescent="0.25">
      <c r="A534">
        <v>12137</v>
      </c>
      <c r="B534">
        <v>128647000</v>
      </c>
      <c r="C534" s="41">
        <v>900</v>
      </c>
      <c r="D534" s="40">
        <v>142941.11110000001</v>
      </c>
      <c r="E534"/>
    </row>
    <row r="535" spans="1:5" x14ac:dyDescent="0.25">
      <c r="A535">
        <v>12138</v>
      </c>
      <c r="B535">
        <v>89832000</v>
      </c>
      <c r="C535" s="41">
        <v>1440</v>
      </c>
      <c r="D535" s="40">
        <v>62383.333299999998</v>
      </c>
      <c r="E535"/>
    </row>
    <row r="536" spans="1:5" x14ac:dyDescent="0.25">
      <c r="A536">
        <v>12139</v>
      </c>
      <c r="B536">
        <v>35253000</v>
      </c>
      <c r="C536" s="41">
        <v>130</v>
      </c>
      <c r="D536" s="40">
        <v>271176.92310000001</v>
      </c>
      <c r="E536"/>
    </row>
    <row r="537" spans="1:5" x14ac:dyDescent="0.25">
      <c r="A537">
        <v>12140</v>
      </c>
      <c r="B537">
        <v>71098000</v>
      </c>
      <c r="C537" s="41">
        <v>890</v>
      </c>
      <c r="D537" s="40">
        <v>79885.393299999996</v>
      </c>
      <c r="E537"/>
    </row>
    <row r="538" spans="1:5" x14ac:dyDescent="0.25">
      <c r="A538">
        <v>12143</v>
      </c>
      <c r="B538">
        <v>158378000</v>
      </c>
      <c r="C538" s="41">
        <v>2530</v>
      </c>
      <c r="D538" s="40">
        <v>62600</v>
      </c>
      <c r="E538"/>
    </row>
    <row r="539" spans="1:5" x14ac:dyDescent="0.25">
      <c r="A539">
        <v>12144</v>
      </c>
      <c r="B539">
        <v>767490000</v>
      </c>
      <c r="C539" s="41">
        <v>11200</v>
      </c>
      <c r="D539" s="40">
        <v>68525.892900000006</v>
      </c>
      <c r="E539"/>
    </row>
    <row r="540" spans="1:5" x14ac:dyDescent="0.25">
      <c r="A540">
        <v>12147</v>
      </c>
      <c r="B540">
        <v>23125000</v>
      </c>
      <c r="C540" s="41">
        <v>300</v>
      </c>
      <c r="D540" s="40">
        <v>77083.333299999998</v>
      </c>
      <c r="E540"/>
    </row>
    <row r="541" spans="1:5" x14ac:dyDescent="0.25">
      <c r="A541">
        <v>12148</v>
      </c>
      <c r="B541">
        <v>313071000</v>
      </c>
      <c r="C541" s="41">
        <v>2520</v>
      </c>
      <c r="D541" s="40">
        <v>124234.5238</v>
      </c>
      <c r="E541"/>
    </row>
    <row r="542" spans="1:5" x14ac:dyDescent="0.25">
      <c r="A542">
        <v>12149</v>
      </c>
      <c r="B542">
        <v>58772000</v>
      </c>
      <c r="C542" s="41">
        <v>1090</v>
      </c>
      <c r="D542" s="40">
        <v>53919.266100000001</v>
      </c>
      <c r="E542"/>
    </row>
    <row r="543" spans="1:5" x14ac:dyDescent="0.25">
      <c r="A543">
        <v>12150</v>
      </c>
      <c r="B543">
        <v>29163000</v>
      </c>
      <c r="C543" s="41">
        <v>480</v>
      </c>
      <c r="D543" s="40">
        <v>60756.25</v>
      </c>
      <c r="E543"/>
    </row>
    <row r="544" spans="1:5" x14ac:dyDescent="0.25">
      <c r="A544">
        <v>12151</v>
      </c>
      <c r="B544">
        <v>47089000</v>
      </c>
      <c r="C544" s="41">
        <v>540</v>
      </c>
      <c r="D544" s="40">
        <v>87201.851899999994</v>
      </c>
      <c r="E544"/>
    </row>
    <row r="545" spans="1:5" x14ac:dyDescent="0.25">
      <c r="A545">
        <v>12153</v>
      </c>
      <c r="B545">
        <v>91999000</v>
      </c>
      <c r="C545" s="41">
        <v>470</v>
      </c>
      <c r="D545" s="40">
        <v>195742.55319999999</v>
      </c>
      <c r="E545"/>
    </row>
    <row r="546" spans="1:5" x14ac:dyDescent="0.25">
      <c r="A546">
        <v>12154</v>
      </c>
      <c r="B546">
        <v>109833000</v>
      </c>
      <c r="C546" s="41">
        <v>1480</v>
      </c>
      <c r="D546" s="40">
        <v>74211.486499999999</v>
      </c>
      <c r="E546"/>
    </row>
    <row r="547" spans="1:5" x14ac:dyDescent="0.25">
      <c r="A547">
        <v>12155</v>
      </c>
      <c r="B547">
        <v>41011000</v>
      </c>
      <c r="C547" s="41">
        <v>800</v>
      </c>
      <c r="D547" s="40">
        <v>51263.75</v>
      </c>
      <c r="E547"/>
    </row>
    <row r="548" spans="1:5" x14ac:dyDescent="0.25">
      <c r="A548">
        <v>12156</v>
      </c>
      <c r="B548">
        <v>33810000</v>
      </c>
      <c r="C548" s="41">
        <v>450</v>
      </c>
      <c r="D548" s="40">
        <v>75133.333299999998</v>
      </c>
      <c r="E548"/>
    </row>
    <row r="549" spans="1:5" x14ac:dyDescent="0.25">
      <c r="A549">
        <v>12157</v>
      </c>
      <c r="B549">
        <v>144719000</v>
      </c>
      <c r="C549" s="41">
        <v>1960</v>
      </c>
      <c r="D549" s="40">
        <v>73836.224499999997</v>
      </c>
      <c r="E549"/>
    </row>
    <row r="550" spans="1:5" x14ac:dyDescent="0.25">
      <c r="A550">
        <v>12158</v>
      </c>
      <c r="B550">
        <v>278783000</v>
      </c>
      <c r="C550" s="41">
        <v>3400</v>
      </c>
      <c r="D550" s="40">
        <v>81995</v>
      </c>
      <c r="E550"/>
    </row>
    <row r="551" spans="1:5" x14ac:dyDescent="0.25">
      <c r="A551">
        <v>12159</v>
      </c>
      <c r="B551">
        <v>671864000</v>
      </c>
      <c r="C551" s="41">
        <v>4650</v>
      </c>
      <c r="D551" s="40">
        <v>144486.8817</v>
      </c>
      <c r="E551"/>
    </row>
    <row r="552" spans="1:5" x14ac:dyDescent="0.25">
      <c r="A552">
        <v>12160</v>
      </c>
      <c r="B552">
        <v>29682000</v>
      </c>
      <c r="C552" s="41">
        <v>450</v>
      </c>
      <c r="D552" s="40">
        <v>65960</v>
      </c>
      <c r="E552"/>
    </row>
    <row r="553" spans="1:5" x14ac:dyDescent="0.25">
      <c r="A553">
        <v>12164</v>
      </c>
      <c r="B553">
        <v>40942000</v>
      </c>
      <c r="C553" s="41">
        <v>250</v>
      </c>
      <c r="D553" s="40">
        <v>163768</v>
      </c>
      <c r="E553"/>
    </row>
    <row r="554" spans="1:5" x14ac:dyDescent="0.25">
      <c r="A554">
        <v>12165</v>
      </c>
      <c r="B554">
        <v>39635000</v>
      </c>
      <c r="C554" s="41">
        <v>210</v>
      </c>
      <c r="D554" s="40">
        <v>188738.09520000001</v>
      </c>
      <c r="E554"/>
    </row>
    <row r="555" spans="1:5" x14ac:dyDescent="0.25">
      <c r="A555">
        <v>12166</v>
      </c>
      <c r="B555">
        <v>33003000</v>
      </c>
      <c r="C555" s="41">
        <v>650</v>
      </c>
      <c r="D555" s="40">
        <v>50773.8462</v>
      </c>
      <c r="E555"/>
    </row>
    <row r="556" spans="1:5" x14ac:dyDescent="0.25">
      <c r="A556">
        <v>12167</v>
      </c>
      <c r="B556">
        <v>130383000</v>
      </c>
      <c r="C556" s="41">
        <v>1080</v>
      </c>
      <c r="D556" s="40">
        <v>120725</v>
      </c>
      <c r="E556"/>
    </row>
    <row r="557" spans="1:5" x14ac:dyDescent="0.25">
      <c r="A557">
        <v>12168</v>
      </c>
      <c r="B557">
        <v>115718000</v>
      </c>
      <c r="C557" s="41">
        <v>940</v>
      </c>
      <c r="D557" s="40">
        <v>123104.2553</v>
      </c>
      <c r="E557"/>
    </row>
    <row r="558" spans="1:5" x14ac:dyDescent="0.25">
      <c r="A558">
        <v>12169</v>
      </c>
      <c r="B558">
        <v>36812000</v>
      </c>
      <c r="C558" s="41">
        <v>210</v>
      </c>
      <c r="D558" s="40">
        <v>175295.23809999999</v>
      </c>
      <c r="E558"/>
    </row>
    <row r="559" spans="1:5" x14ac:dyDescent="0.25">
      <c r="A559">
        <v>12170</v>
      </c>
      <c r="B559">
        <v>211213000</v>
      </c>
      <c r="C559" s="41">
        <v>2610</v>
      </c>
      <c r="D559" s="40">
        <v>80924.521099999998</v>
      </c>
      <c r="E559"/>
    </row>
    <row r="560" spans="1:5" x14ac:dyDescent="0.25">
      <c r="A560">
        <v>12173</v>
      </c>
      <c r="B560">
        <v>212127000</v>
      </c>
      <c r="C560" s="41">
        <v>830</v>
      </c>
      <c r="D560" s="40">
        <v>255574.69880000001</v>
      </c>
      <c r="E560"/>
    </row>
    <row r="561" spans="1:5" x14ac:dyDescent="0.25">
      <c r="A561">
        <v>12175</v>
      </c>
      <c r="B561">
        <v>21227000</v>
      </c>
      <c r="C561" s="41">
        <v>350</v>
      </c>
      <c r="D561" s="40">
        <v>60648.571400000001</v>
      </c>
      <c r="E561"/>
    </row>
    <row r="562" spans="1:5" x14ac:dyDescent="0.25">
      <c r="A562">
        <v>12176</v>
      </c>
      <c r="B562">
        <v>60920000</v>
      </c>
      <c r="C562" s="41">
        <v>130</v>
      </c>
      <c r="D562" s="40">
        <v>468615.38459999999</v>
      </c>
      <c r="E562"/>
    </row>
    <row r="563" spans="1:5" x14ac:dyDescent="0.25">
      <c r="A563">
        <v>12180</v>
      </c>
      <c r="B563">
        <v>1502981000</v>
      </c>
      <c r="C563" s="41">
        <v>24400</v>
      </c>
      <c r="D563" s="40">
        <v>61597.582000000002</v>
      </c>
      <c r="E563"/>
    </row>
    <row r="564" spans="1:5" x14ac:dyDescent="0.25">
      <c r="A564">
        <v>12182</v>
      </c>
      <c r="B564">
        <v>395572000</v>
      </c>
      <c r="C564" s="41">
        <v>7340</v>
      </c>
      <c r="D564" s="40">
        <v>53892.643100000001</v>
      </c>
      <c r="E564"/>
    </row>
    <row r="565" spans="1:5" x14ac:dyDescent="0.25">
      <c r="A565">
        <v>12183</v>
      </c>
      <c r="B565">
        <v>146992000</v>
      </c>
      <c r="C565" s="41">
        <v>1510</v>
      </c>
      <c r="D565" s="40">
        <v>97345.695399999997</v>
      </c>
      <c r="E565"/>
    </row>
    <row r="566" spans="1:5" x14ac:dyDescent="0.25">
      <c r="A566">
        <v>12184</v>
      </c>
      <c r="B566">
        <v>315034000</v>
      </c>
      <c r="C566" s="41">
        <v>3470</v>
      </c>
      <c r="D566" s="40">
        <v>90787.896299999993</v>
      </c>
      <c r="E566"/>
    </row>
    <row r="567" spans="1:5" x14ac:dyDescent="0.25">
      <c r="A567">
        <v>12185</v>
      </c>
      <c r="B567">
        <v>68339000</v>
      </c>
      <c r="C567" s="41">
        <v>990</v>
      </c>
      <c r="D567" s="40">
        <v>69029.2929</v>
      </c>
      <c r="E567"/>
    </row>
    <row r="568" spans="1:5" x14ac:dyDescent="0.25">
      <c r="A568">
        <v>12186</v>
      </c>
      <c r="B568">
        <v>369817000</v>
      </c>
      <c r="C568" s="41">
        <v>3450</v>
      </c>
      <c r="D568" s="40">
        <v>107193.3333</v>
      </c>
      <c r="E568"/>
    </row>
    <row r="569" spans="1:5" x14ac:dyDescent="0.25">
      <c r="A569">
        <v>12187</v>
      </c>
      <c r="B569">
        <v>23855000</v>
      </c>
      <c r="C569" s="41">
        <v>400</v>
      </c>
      <c r="D569" s="40">
        <v>59637.5</v>
      </c>
      <c r="E569"/>
    </row>
    <row r="570" spans="1:5" x14ac:dyDescent="0.25">
      <c r="A570">
        <v>12188</v>
      </c>
      <c r="B570">
        <v>460624000</v>
      </c>
      <c r="C570" s="41">
        <v>6010</v>
      </c>
      <c r="D570" s="40">
        <v>76642.928499999995</v>
      </c>
      <c r="E570"/>
    </row>
    <row r="571" spans="1:5" x14ac:dyDescent="0.25">
      <c r="A571">
        <v>12189</v>
      </c>
      <c r="B571">
        <v>620379000</v>
      </c>
      <c r="C571" s="41">
        <v>9490</v>
      </c>
      <c r="D571" s="40">
        <v>65371.865100000003</v>
      </c>
      <c r="E571"/>
    </row>
    <row r="572" spans="1:5" x14ac:dyDescent="0.25">
      <c r="A572">
        <v>12190</v>
      </c>
      <c r="B572">
        <v>20880000</v>
      </c>
      <c r="C572" s="41">
        <v>360</v>
      </c>
      <c r="D572" s="40">
        <v>58000</v>
      </c>
      <c r="E572"/>
    </row>
    <row r="573" spans="1:5" x14ac:dyDescent="0.25">
      <c r="A573">
        <v>12192</v>
      </c>
      <c r="B573">
        <v>45213000</v>
      </c>
      <c r="C573" s="41">
        <v>730</v>
      </c>
      <c r="D573" s="40">
        <v>61935.616399999999</v>
      </c>
      <c r="E573"/>
    </row>
    <row r="574" spans="1:5" x14ac:dyDescent="0.25">
      <c r="A574">
        <v>12193</v>
      </c>
      <c r="B574">
        <v>158200000</v>
      </c>
      <c r="C574" s="41">
        <v>1040</v>
      </c>
      <c r="D574" s="40">
        <v>152115.38459999999</v>
      </c>
      <c r="E574"/>
    </row>
    <row r="575" spans="1:5" x14ac:dyDescent="0.25">
      <c r="A575">
        <v>12194</v>
      </c>
      <c r="B575">
        <v>43567000</v>
      </c>
      <c r="C575" s="41">
        <v>100</v>
      </c>
      <c r="D575" s="40">
        <v>435670</v>
      </c>
      <c r="E575"/>
    </row>
    <row r="576" spans="1:5" x14ac:dyDescent="0.25">
      <c r="A576">
        <v>12196</v>
      </c>
      <c r="B576">
        <v>137115000</v>
      </c>
      <c r="C576" s="41">
        <v>1540</v>
      </c>
      <c r="D576" s="40">
        <v>89035.714300000007</v>
      </c>
      <c r="E576"/>
    </row>
    <row r="577" spans="1:5" x14ac:dyDescent="0.25">
      <c r="A577">
        <v>12197</v>
      </c>
      <c r="B577">
        <v>58340000</v>
      </c>
      <c r="C577" s="41">
        <v>1020</v>
      </c>
      <c r="D577" s="40">
        <v>57196.078399999999</v>
      </c>
      <c r="E577"/>
    </row>
    <row r="578" spans="1:5" x14ac:dyDescent="0.25">
      <c r="A578">
        <v>12198</v>
      </c>
      <c r="B578">
        <v>337097000</v>
      </c>
      <c r="C578" s="41">
        <v>4110</v>
      </c>
      <c r="D578" s="40">
        <v>82018.734800000006</v>
      </c>
      <c r="E578"/>
    </row>
    <row r="579" spans="1:5" x14ac:dyDescent="0.25">
      <c r="A579">
        <v>12202</v>
      </c>
      <c r="B579">
        <v>148171000</v>
      </c>
      <c r="C579" s="41">
        <v>4410</v>
      </c>
      <c r="D579" s="40">
        <v>33598.866199999997</v>
      </c>
      <c r="E579"/>
    </row>
    <row r="580" spans="1:5" x14ac:dyDescent="0.25">
      <c r="A580">
        <v>12203</v>
      </c>
      <c r="B580">
        <v>1147620000</v>
      </c>
      <c r="C580" s="41">
        <v>13860</v>
      </c>
      <c r="D580" s="40">
        <v>82800.8658</v>
      </c>
      <c r="E580"/>
    </row>
    <row r="581" spans="1:5" x14ac:dyDescent="0.25">
      <c r="A581">
        <v>12204</v>
      </c>
      <c r="B581">
        <v>318734000</v>
      </c>
      <c r="C581" s="41">
        <v>4210</v>
      </c>
      <c r="D581" s="40">
        <v>75708.7886</v>
      </c>
      <c r="E581"/>
    </row>
    <row r="582" spans="1:5" x14ac:dyDescent="0.25">
      <c r="A582">
        <v>12205</v>
      </c>
      <c r="B582">
        <v>959758000</v>
      </c>
      <c r="C582" s="41">
        <v>15000</v>
      </c>
      <c r="D582" s="40">
        <v>63983.866699999999</v>
      </c>
      <c r="E582"/>
    </row>
    <row r="583" spans="1:5" x14ac:dyDescent="0.25">
      <c r="A583">
        <v>12206</v>
      </c>
      <c r="B583">
        <v>265230000</v>
      </c>
      <c r="C583" s="41">
        <v>7170</v>
      </c>
      <c r="D583" s="40">
        <v>36991.631800000003</v>
      </c>
      <c r="E583"/>
    </row>
    <row r="584" spans="1:5" x14ac:dyDescent="0.25">
      <c r="A584">
        <v>12207</v>
      </c>
      <c r="B584">
        <v>52909000</v>
      </c>
      <c r="C584" s="41">
        <v>1060</v>
      </c>
      <c r="D584" s="40">
        <v>49914.150900000001</v>
      </c>
      <c r="E584"/>
    </row>
    <row r="585" spans="1:5" x14ac:dyDescent="0.25">
      <c r="A585">
        <v>12208</v>
      </c>
      <c r="B585">
        <v>674130000</v>
      </c>
      <c r="C585" s="41">
        <v>10310</v>
      </c>
      <c r="D585" s="40">
        <v>65386.033000000003</v>
      </c>
      <c r="E585"/>
    </row>
    <row r="586" spans="1:5" x14ac:dyDescent="0.25">
      <c r="A586">
        <v>12209</v>
      </c>
      <c r="B586">
        <v>271324000</v>
      </c>
      <c r="C586" s="41">
        <v>5350</v>
      </c>
      <c r="D586" s="40">
        <v>50714.7664</v>
      </c>
      <c r="E586"/>
    </row>
    <row r="587" spans="1:5" x14ac:dyDescent="0.25">
      <c r="A587">
        <v>12210</v>
      </c>
      <c r="B587">
        <v>232265000</v>
      </c>
      <c r="C587" s="41">
        <v>5030</v>
      </c>
      <c r="D587" s="40">
        <v>46175.944300000003</v>
      </c>
      <c r="E587"/>
    </row>
    <row r="588" spans="1:5" x14ac:dyDescent="0.25">
      <c r="A588">
        <v>12211</v>
      </c>
      <c r="B588">
        <v>896236000</v>
      </c>
      <c r="C588" s="41">
        <v>6150</v>
      </c>
      <c r="D588" s="40">
        <v>145729.43090000001</v>
      </c>
      <c r="E588"/>
    </row>
    <row r="589" spans="1:5" x14ac:dyDescent="0.25">
      <c r="A589">
        <v>12302</v>
      </c>
      <c r="B589">
        <v>1091882000</v>
      </c>
      <c r="C589" s="41">
        <v>14560</v>
      </c>
      <c r="D589" s="40">
        <v>74991.895600000003</v>
      </c>
      <c r="E589"/>
    </row>
    <row r="590" spans="1:5" x14ac:dyDescent="0.25">
      <c r="A590">
        <v>12303</v>
      </c>
      <c r="B590">
        <v>1062290000</v>
      </c>
      <c r="C590" s="41">
        <v>15480</v>
      </c>
      <c r="D590" s="40">
        <v>68623.384999999995</v>
      </c>
      <c r="E590"/>
    </row>
    <row r="591" spans="1:5" x14ac:dyDescent="0.25">
      <c r="A591">
        <v>12304</v>
      </c>
      <c r="B591">
        <v>513602000</v>
      </c>
      <c r="C591" s="41">
        <v>10750</v>
      </c>
      <c r="D591" s="40">
        <v>47776.930200000003</v>
      </c>
      <c r="E591"/>
    </row>
    <row r="592" spans="1:5" x14ac:dyDescent="0.25">
      <c r="A592">
        <v>12305</v>
      </c>
      <c r="B592">
        <v>118142000</v>
      </c>
      <c r="C592" s="41">
        <v>2430</v>
      </c>
      <c r="D592" s="40">
        <v>48618.107000000004</v>
      </c>
      <c r="E592"/>
    </row>
    <row r="593" spans="1:5" x14ac:dyDescent="0.25">
      <c r="A593">
        <v>12306</v>
      </c>
      <c r="B593">
        <v>908322000</v>
      </c>
      <c r="C593" s="41">
        <v>14690</v>
      </c>
      <c r="D593" s="40">
        <v>61832.675300000003</v>
      </c>
      <c r="E593"/>
    </row>
    <row r="594" spans="1:5" x14ac:dyDescent="0.25">
      <c r="A594">
        <v>12307</v>
      </c>
      <c r="B594">
        <v>120841000</v>
      </c>
      <c r="C594" s="41">
        <v>3150</v>
      </c>
      <c r="D594" s="40">
        <v>38362.222199999997</v>
      </c>
      <c r="E594"/>
    </row>
    <row r="595" spans="1:5" x14ac:dyDescent="0.25">
      <c r="A595">
        <v>12308</v>
      </c>
      <c r="B595">
        <v>308999000</v>
      </c>
      <c r="C595" s="41">
        <v>6660</v>
      </c>
      <c r="D595" s="40">
        <v>46396.246200000001</v>
      </c>
      <c r="E595"/>
    </row>
    <row r="596" spans="1:5" x14ac:dyDescent="0.25">
      <c r="A596">
        <v>12309</v>
      </c>
      <c r="B596">
        <v>1717089000</v>
      </c>
      <c r="C596" s="41">
        <v>15760</v>
      </c>
      <c r="D596" s="40">
        <v>108952.3477</v>
      </c>
      <c r="E596"/>
    </row>
    <row r="597" spans="1:5" x14ac:dyDescent="0.25">
      <c r="A597">
        <v>12401</v>
      </c>
      <c r="B597">
        <v>1067396000</v>
      </c>
      <c r="C597" s="41">
        <v>17440</v>
      </c>
      <c r="D597" s="40">
        <v>61203.899100000002</v>
      </c>
      <c r="E597"/>
    </row>
    <row r="598" spans="1:5" x14ac:dyDescent="0.25">
      <c r="A598">
        <v>12404</v>
      </c>
      <c r="B598">
        <v>184687000</v>
      </c>
      <c r="C598" s="41">
        <v>1770</v>
      </c>
      <c r="D598" s="40">
        <v>104342.9379</v>
      </c>
      <c r="E598"/>
    </row>
    <row r="599" spans="1:5" x14ac:dyDescent="0.25">
      <c r="A599">
        <v>12405</v>
      </c>
      <c r="B599">
        <v>41915000</v>
      </c>
      <c r="C599" s="41">
        <v>330</v>
      </c>
      <c r="D599" s="40">
        <v>127015.15150000001</v>
      </c>
      <c r="E599"/>
    </row>
    <row r="600" spans="1:5" x14ac:dyDescent="0.25">
      <c r="A600">
        <v>12406</v>
      </c>
      <c r="B600">
        <v>15634000</v>
      </c>
      <c r="C600" s="41">
        <v>290</v>
      </c>
      <c r="D600" s="40">
        <v>53910.344799999999</v>
      </c>
      <c r="E600"/>
    </row>
    <row r="601" spans="1:5" x14ac:dyDescent="0.25">
      <c r="A601">
        <v>12407</v>
      </c>
      <c r="B601">
        <v>69205000</v>
      </c>
      <c r="C601" s="41">
        <v>130</v>
      </c>
      <c r="D601" s="40">
        <v>532346.15379999997</v>
      </c>
      <c r="E601"/>
    </row>
    <row r="602" spans="1:5" x14ac:dyDescent="0.25">
      <c r="A602">
        <v>12409</v>
      </c>
      <c r="B602">
        <v>68725000</v>
      </c>
      <c r="C602" s="41">
        <v>550</v>
      </c>
      <c r="D602" s="40">
        <v>124954.54549999999</v>
      </c>
      <c r="E602"/>
    </row>
    <row r="603" spans="1:5" x14ac:dyDescent="0.25">
      <c r="A603">
        <v>12410</v>
      </c>
      <c r="B603">
        <v>97126000</v>
      </c>
      <c r="C603" s="41">
        <v>160</v>
      </c>
      <c r="D603" s="40">
        <v>607037.5</v>
      </c>
      <c r="E603"/>
    </row>
    <row r="604" spans="1:5" x14ac:dyDescent="0.25">
      <c r="A604">
        <v>12411</v>
      </c>
      <c r="B604">
        <v>47823000</v>
      </c>
      <c r="C604" s="41">
        <v>280</v>
      </c>
      <c r="D604" s="40">
        <v>170796.42860000001</v>
      </c>
      <c r="E604"/>
    </row>
    <row r="605" spans="1:5" x14ac:dyDescent="0.25">
      <c r="A605">
        <v>12412</v>
      </c>
      <c r="B605">
        <v>51936000</v>
      </c>
      <c r="C605" s="41">
        <v>340</v>
      </c>
      <c r="D605" s="40">
        <v>152752.9412</v>
      </c>
      <c r="E605"/>
    </row>
    <row r="606" spans="1:5" x14ac:dyDescent="0.25">
      <c r="A606">
        <v>12413</v>
      </c>
      <c r="B606">
        <v>79407000</v>
      </c>
      <c r="C606" s="41">
        <v>1540</v>
      </c>
      <c r="D606" s="40">
        <v>51562.987000000001</v>
      </c>
      <c r="E606"/>
    </row>
    <row r="607" spans="1:5" x14ac:dyDescent="0.25">
      <c r="A607">
        <v>12414</v>
      </c>
      <c r="B607">
        <v>309486000</v>
      </c>
      <c r="C607" s="41">
        <v>4940</v>
      </c>
      <c r="D607" s="40">
        <v>62648.9879</v>
      </c>
      <c r="E607"/>
    </row>
    <row r="608" spans="1:5" x14ac:dyDescent="0.25">
      <c r="A608">
        <v>12416</v>
      </c>
      <c r="B608">
        <v>57849000</v>
      </c>
      <c r="C608" s="41">
        <v>100</v>
      </c>
      <c r="D608" s="40">
        <v>578490</v>
      </c>
      <c r="E608"/>
    </row>
    <row r="609" spans="1:5" x14ac:dyDescent="0.25">
      <c r="A609">
        <v>12418</v>
      </c>
      <c r="B609">
        <v>44451000</v>
      </c>
      <c r="C609" s="41">
        <v>270</v>
      </c>
      <c r="D609" s="40">
        <v>164633.3333</v>
      </c>
      <c r="E609"/>
    </row>
    <row r="610" spans="1:5" x14ac:dyDescent="0.25">
      <c r="A610">
        <v>12419</v>
      </c>
      <c r="B610">
        <v>26375000</v>
      </c>
      <c r="C610" s="41">
        <v>350</v>
      </c>
      <c r="D610" s="40">
        <v>75357.142900000006</v>
      </c>
      <c r="E610"/>
    </row>
    <row r="611" spans="1:5" x14ac:dyDescent="0.25">
      <c r="A611">
        <v>12421</v>
      </c>
      <c r="B611">
        <v>23488000</v>
      </c>
      <c r="C611" s="41">
        <v>200</v>
      </c>
      <c r="D611" s="40">
        <v>117440</v>
      </c>
      <c r="E611"/>
    </row>
    <row r="612" spans="1:5" x14ac:dyDescent="0.25">
      <c r="A612">
        <v>12422</v>
      </c>
      <c r="B612">
        <v>64123000</v>
      </c>
      <c r="C612" s="41">
        <v>160</v>
      </c>
      <c r="D612" s="40">
        <v>400768.75</v>
      </c>
      <c r="E612"/>
    </row>
    <row r="613" spans="1:5" x14ac:dyDescent="0.25">
      <c r="A613">
        <v>12423</v>
      </c>
      <c r="B613">
        <v>31090000</v>
      </c>
      <c r="C613" s="41">
        <v>540</v>
      </c>
      <c r="D613" s="40">
        <v>57574.074099999998</v>
      </c>
      <c r="E613"/>
    </row>
    <row r="614" spans="1:5" x14ac:dyDescent="0.25">
      <c r="A614">
        <v>12424</v>
      </c>
      <c r="B614">
        <v>68236000</v>
      </c>
      <c r="C614" s="41">
        <v>110</v>
      </c>
      <c r="D614" s="40">
        <v>620327.27269999997</v>
      </c>
      <c r="E614"/>
    </row>
    <row r="615" spans="1:5" x14ac:dyDescent="0.25">
      <c r="A615">
        <v>12427</v>
      </c>
      <c r="B615">
        <v>102479000</v>
      </c>
      <c r="C615" s="41">
        <v>240</v>
      </c>
      <c r="D615" s="40">
        <v>426995.8333</v>
      </c>
      <c r="E615"/>
    </row>
    <row r="616" spans="1:5" x14ac:dyDescent="0.25">
      <c r="A616">
        <v>12428</v>
      </c>
      <c r="B616">
        <v>138549000</v>
      </c>
      <c r="C616" s="41">
        <v>2830</v>
      </c>
      <c r="D616" s="40">
        <v>48957.243799999997</v>
      </c>
      <c r="E616"/>
    </row>
    <row r="617" spans="1:5" x14ac:dyDescent="0.25">
      <c r="A617">
        <v>12430</v>
      </c>
      <c r="B617">
        <v>83542000</v>
      </c>
      <c r="C617" s="41">
        <v>490</v>
      </c>
      <c r="D617" s="40">
        <v>170493.87760000001</v>
      </c>
      <c r="E617"/>
    </row>
    <row r="618" spans="1:5" x14ac:dyDescent="0.25">
      <c r="A618">
        <v>12431</v>
      </c>
      <c r="B618">
        <v>49572000</v>
      </c>
      <c r="C618" s="41">
        <v>780</v>
      </c>
      <c r="D618" s="40">
        <v>63553.8462</v>
      </c>
      <c r="E618"/>
    </row>
    <row r="619" spans="1:5" x14ac:dyDescent="0.25">
      <c r="A619">
        <v>12433</v>
      </c>
      <c r="B619">
        <v>172903000</v>
      </c>
      <c r="C619" s="41">
        <v>240</v>
      </c>
      <c r="D619" s="40">
        <v>720429.16669999994</v>
      </c>
      <c r="E619"/>
    </row>
    <row r="620" spans="1:5" x14ac:dyDescent="0.25">
      <c r="A620">
        <v>12434</v>
      </c>
      <c r="B620">
        <v>57142000</v>
      </c>
      <c r="C620" s="41">
        <v>340</v>
      </c>
      <c r="D620" s="40">
        <v>168064.7059</v>
      </c>
      <c r="E620"/>
    </row>
    <row r="621" spans="1:5" x14ac:dyDescent="0.25">
      <c r="A621">
        <v>12435</v>
      </c>
      <c r="B621">
        <v>42264000</v>
      </c>
      <c r="C621" s="41">
        <v>160</v>
      </c>
      <c r="D621" s="40">
        <v>264150</v>
      </c>
      <c r="E621"/>
    </row>
    <row r="622" spans="1:5" x14ac:dyDescent="0.25">
      <c r="A622">
        <v>12439</v>
      </c>
      <c r="B622">
        <v>106074000</v>
      </c>
      <c r="C622" s="41">
        <v>200</v>
      </c>
      <c r="D622" s="40">
        <v>530370</v>
      </c>
      <c r="E622"/>
    </row>
    <row r="623" spans="1:5" x14ac:dyDescent="0.25">
      <c r="A623">
        <v>12440</v>
      </c>
      <c r="B623">
        <v>93421000</v>
      </c>
      <c r="C623" s="41">
        <v>1020</v>
      </c>
      <c r="D623" s="40">
        <v>91589.215700000001</v>
      </c>
      <c r="E623"/>
    </row>
    <row r="624" spans="1:5" x14ac:dyDescent="0.25">
      <c r="A624">
        <v>12442</v>
      </c>
      <c r="B624">
        <v>41424000</v>
      </c>
      <c r="C624" s="41">
        <v>480</v>
      </c>
      <c r="D624" s="40">
        <v>86300</v>
      </c>
      <c r="E624"/>
    </row>
    <row r="625" spans="1:5" x14ac:dyDescent="0.25">
      <c r="A625">
        <v>12443</v>
      </c>
      <c r="B625">
        <v>201106000</v>
      </c>
      <c r="C625" s="41">
        <v>2080</v>
      </c>
      <c r="D625" s="40">
        <v>96685.5769</v>
      </c>
      <c r="E625"/>
    </row>
    <row r="626" spans="1:5" x14ac:dyDescent="0.25">
      <c r="A626">
        <v>12444</v>
      </c>
      <c r="B626">
        <v>107471000</v>
      </c>
      <c r="C626" s="41">
        <v>160</v>
      </c>
      <c r="D626" s="40">
        <v>671693.75</v>
      </c>
      <c r="E626"/>
    </row>
    <row r="627" spans="1:5" x14ac:dyDescent="0.25">
      <c r="A627">
        <v>12446</v>
      </c>
      <c r="B627">
        <v>183923000</v>
      </c>
      <c r="C627" s="41">
        <v>2470</v>
      </c>
      <c r="D627" s="40">
        <v>74462.752999999997</v>
      </c>
      <c r="E627"/>
    </row>
    <row r="628" spans="1:5" x14ac:dyDescent="0.25">
      <c r="A628">
        <v>12448</v>
      </c>
      <c r="B628">
        <v>93000000</v>
      </c>
      <c r="C628" s="41">
        <v>110</v>
      </c>
      <c r="D628" s="40">
        <v>845454.54550000001</v>
      </c>
      <c r="E628"/>
    </row>
    <row r="629" spans="1:5" x14ac:dyDescent="0.25">
      <c r="A629">
        <v>12449</v>
      </c>
      <c r="B629">
        <v>95975000</v>
      </c>
      <c r="C629" s="41">
        <v>1670</v>
      </c>
      <c r="D629" s="40">
        <v>57470.0599</v>
      </c>
      <c r="E629"/>
    </row>
    <row r="630" spans="1:5" x14ac:dyDescent="0.25">
      <c r="A630">
        <v>12451</v>
      </c>
      <c r="B630">
        <v>111609000</v>
      </c>
      <c r="C630" s="41">
        <v>870</v>
      </c>
      <c r="D630" s="40">
        <v>128286.2069</v>
      </c>
      <c r="E630"/>
    </row>
    <row r="631" spans="1:5" x14ac:dyDescent="0.25">
      <c r="A631">
        <v>12454</v>
      </c>
      <c r="B631">
        <v>39322000</v>
      </c>
      <c r="C631" s="41">
        <v>130</v>
      </c>
      <c r="D631" s="40">
        <v>302476.92310000001</v>
      </c>
      <c r="E631"/>
    </row>
    <row r="632" spans="1:5" x14ac:dyDescent="0.25">
      <c r="A632">
        <v>12455</v>
      </c>
      <c r="B632">
        <v>50936000</v>
      </c>
      <c r="C632" s="41">
        <v>800</v>
      </c>
      <c r="D632" s="40">
        <v>63670</v>
      </c>
      <c r="E632"/>
    </row>
    <row r="633" spans="1:5" x14ac:dyDescent="0.25">
      <c r="A633">
        <v>12456</v>
      </c>
      <c r="B633">
        <v>56012000</v>
      </c>
      <c r="C633" s="41">
        <v>420</v>
      </c>
      <c r="D633" s="40">
        <v>133361.90479999999</v>
      </c>
      <c r="E633"/>
    </row>
    <row r="634" spans="1:5" x14ac:dyDescent="0.25">
      <c r="A634">
        <v>12457</v>
      </c>
      <c r="B634">
        <v>58163000</v>
      </c>
      <c r="C634" s="41">
        <v>370</v>
      </c>
      <c r="D634" s="40">
        <v>157197.29730000001</v>
      </c>
      <c r="E634"/>
    </row>
    <row r="635" spans="1:5" x14ac:dyDescent="0.25">
      <c r="A635">
        <v>12458</v>
      </c>
      <c r="B635">
        <v>62550000</v>
      </c>
      <c r="C635" s="41">
        <v>1230</v>
      </c>
      <c r="D635" s="40">
        <v>50853.658499999998</v>
      </c>
      <c r="E635"/>
    </row>
    <row r="636" spans="1:5" x14ac:dyDescent="0.25">
      <c r="A636">
        <v>12460</v>
      </c>
      <c r="B636">
        <v>63488000</v>
      </c>
      <c r="C636" s="41">
        <v>160</v>
      </c>
      <c r="D636" s="40">
        <v>396800</v>
      </c>
      <c r="E636"/>
    </row>
    <row r="637" spans="1:5" x14ac:dyDescent="0.25">
      <c r="A637">
        <v>12461</v>
      </c>
      <c r="B637">
        <v>87948000</v>
      </c>
      <c r="C637" s="41">
        <v>870</v>
      </c>
      <c r="D637" s="40">
        <v>101089.65519999999</v>
      </c>
      <c r="E637"/>
    </row>
    <row r="638" spans="1:5" x14ac:dyDescent="0.25">
      <c r="A638">
        <v>12463</v>
      </c>
      <c r="B638">
        <v>122040000</v>
      </c>
      <c r="C638" s="41">
        <v>800</v>
      </c>
      <c r="D638" s="40">
        <v>152550</v>
      </c>
      <c r="E638"/>
    </row>
    <row r="639" spans="1:5" x14ac:dyDescent="0.25">
      <c r="A639">
        <v>12464</v>
      </c>
      <c r="B639">
        <v>250051000</v>
      </c>
      <c r="C639" s="41">
        <v>450</v>
      </c>
      <c r="D639" s="40">
        <v>555668.88890000002</v>
      </c>
      <c r="E639"/>
    </row>
    <row r="640" spans="1:5" x14ac:dyDescent="0.25">
      <c r="A640">
        <v>12466</v>
      </c>
      <c r="B640">
        <v>104315000</v>
      </c>
      <c r="C640" s="41">
        <v>1610</v>
      </c>
      <c r="D640" s="40">
        <v>64791.925499999998</v>
      </c>
      <c r="E640"/>
    </row>
    <row r="641" spans="1:5" x14ac:dyDescent="0.25">
      <c r="A641">
        <v>12468</v>
      </c>
      <c r="B641">
        <v>30544000</v>
      </c>
      <c r="C641" s="41">
        <v>550</v>
      </c>
      <c r="D641" s="40">
        <v>55534.5455</v>
      </c>
      <c r="E641"/>
    </row>
    <row r="642" spans="1:5" x14ac:dyDescent="0.25">
      <c r="A642">
        <v>12469</v>
      </c>
      <c r="B642">
        <v>22349000</v>
      </c>
      <c r="C642" s="41">
        <v>340</v>
      </c>
      <c r="D642" s="40">
        <v>65732.352899999998</v>
      </c>
      <c r="E642"/>
    </row>
    <row r="643" spans="1:5" x14ac:dyDescent="0.25">
      <c r="A643">
        <v>12470</v>
      </c>
      <c r="B643">
        <v>98633000</v>
      </c>
      <c r="C643" s="41">
        <v>270</v>
      </c>
      <c r="D643" s="40">
        <v>365307.40740000003</v>
      </c>
      <c r="E643"/>
    </row>
    <row r="644" spans="1:5" x14ac:dyDescent="0.25">
      <c r="A644">
        <v>12472</v>
      </c>
      <c r="B644">
        <v>57290000</v>
      </c>
      <c r="C644" s="41">
        <v>850</v>
      </c>
      <c r="D644" s="40">
        <v>67400</v>
      </c>
      <c r="E644"/>
    </row>
    <row r="645" spans="1:5" x14ac:dyDescent="0.25">
      <c r="A645">
        <v>12473</v>
      </c>
      <c r="B645">
        <v>33222000</v>
      </c>
      <c r="C645" s="41">
        <v>500</v>
      </c>
      <c r="D645" s="40">
        <v>66444</v>
      </c>
      <c r="E645"/>
    </row>
    <row r="646" spans="1:5" x14ac:dyDescent="0.25">
      <c r="A646">
        <v>12474</v>
      </c>
      <c r="B646">
        <v>39660000</v>
      </c>
      <c r="C646" s="41">
        <v>550</v>
      </c>
      <c r="D646" s="40">
        <v>72109.090899999996</v>
      </c>
      <c r="E646"/>
    </row>
    <row r="647" spans="1:5" x14ac:dyDescent="0.25">
      <c r="A647">
        <v>12477</v>
      </c>
      <c r="B647">
        <v>652988000</v>
      </c>
      <c r="C647" s="41">
        <v>9300</v>
      </c>
      <c r="D647" s="40">
        <v>70213.763399999996</v>
      </c>
      <c r="E647"/>
    </row>
    <row r="648" spans="1:5" x14ac:dyDescent="0.25">
      <c r="A648">
        <v>12480</v>
      </c>
      <c r="B648">
        <v>18535000</v>
      </c>
      <c r="C648" s="41">
        <v>260</v>
      </c>
      <c r="D648" s="40">
        <v>71288.461500000005</v>
      </c>
      <c r="E648"/>
    </row>
    <row r="649" spans="1:5" x14ac:dyDescent="0.25">
      <c r="A649">
        <v>12481</v>
      </c>
      <c r="B649">
        <v>55520000</v>
      </c>
      <c r="C649" s="41">
        <v>700</v>
      </c>
      <c r="D649" s="40">
        <v>79314.285699999993</v>
      </c>
      <c r="E649"/>
    </row>
    <row r="650" spans="1:5" x14ac:dyDescent="0.25">
      <c r="A650">
        <v>12482</v>
      </c>
      <c r="B650">
        <v>56803000</v>
      </c>
      <c r="C650" s="41">
        <v>340</v>
      </c>
      <c r="D650" s="40">
        <v>167067.6471</v>
      </c>
      <c r="E650"/>
    </row>
    <row r="651" spans="1:5" x14ac:dyDescent="0.25">
      <c r="A651">
        <v>12484</v>
      </c>
      <c r="B651">
        <v>146640000</v>
      </c>
      <c r="C651" s="41">
        <v>1520</v>
      </c>
      <c r="D651" s="40">
        <v>96473.684200000003</v>
      </c>
      <c r="E651"/>
    </row>
    <row r="652" spans="1:5" x14ac:dyDescent="0.25">
      <c r="A652">
        <v>12485</v>
      </c>
      <c r="B652">
        <v>122728000</v>
      </c>
      <c r="C652" s="41">
        <v>520</v>
      </c>
      <c r="D652" s="40">
        <v>236015.38459999999</v>
      </c>
      <c r="E652"/>
    </row>
    <row r="653" spans="1:5" x14ac:dyDescent="0.25">
      <c r="A653">
        <v>12486</v>
      </c>
      <c r="B653">
        <v>58522000</v>
      </c>
      <c r="C653" s="41">
        <v>800</v>
      </c>
      <c r="D653" s="40">
        <v>73152.5</v>
      </c>
      <c r="E653"/>
    </row>
    <row r="654" spans="1:5" x14ac:dyDescent="0.25">
      <c r="A654">
        <v>12487</v>
      </c>
      <c r="B654">
        <v>102467000</v>
      </c>
      <c r="C654" s="41">
        <v>1540</v>
      </c>
      <c r="D654" s="40">
        <v>66537.013000000006</v>
      </c>
      <c r="E654"/>
    </row>
    <row r="655" spans="1:5" x14ac:dyDescent="0.25">
      <c r="A655">
        <v>12491</v>
      </c>
      <c r="B655">
        <v>80498000</v>
      </c>
      <c r="C655" s="41">
        <v>1060</v>
      </c>
      <c r="D655" s="40">
        <v>75941.509399999995</v>
      </c>
      <c r="E655"/>
    </row>
    <row r="656" spans="1:5" x14ac:dyDescent="0.25">
      <c r="A656">
        <v>12492</v>
      </c>
      <c r="B656">
        <v>22856000</v>
      </c>
      <c r="C656" s="41">
        <v>130</v>
      </c>
      <c r="D656" s="40">
        <v>175815.38459999999</v>
      </c>
      <c r="E656"/>
    </row>
    <row r="657" spans="1:5" x14ac:dyDescent="0.25">
      <c r="A657">
        <v>12494</v>
      </c>
      <c r="B657">
        <v>137668000</v>
      </c>
      <c r="C657" s="41">
        <v>370</v>
      </c>
      <c r="D657" s="40">
        <v>372075.67570000002</v>
      </c>
      <c r="E657"/>
    </row>
    <row r="658" spans="1:5" x14ac:dyDescent="0.25">
      <c r="A658">
        <v>12495</v>
      </c>
      <c r="B658">
        <v>25869000</v>
      </c>
      <c r="C658" s="41">
        <v>140</v>
      </c>
      <c r="D658" s="40">
        <v>184778.57139999999</v>
      </c>
      <c r="E658"/>
    </row>
    <row r="659" spans="1:5" x14ac:dyDescent="0.25">
      <c r="A659">
        <v>12496</v>
      </c>
      <c r="B659">
        <v>87783000</v>
      </c>
      <c r="C659" s="41">
        <v>770</v>
      </c>
      <c r="D659" s="40">
        <v>114003.8961</v>
      </c>
      <c r="E659"/>
    </row>
    <row r="660" spans="1:5" x14ac:dyDescent="0.25">
      <c r="A660">
        <v>12498</v>
      </c>
      <c r="B660">
        <v>342308000</v>
      </c>
      <c r="C660" s="41">
        <v>2520</v>
      </c>
      <c r="D660" s="40">
        <v>135836.5079</v>
      </c>
      <c r="E660"/>
    </row>
    <row r="661" spans="1:5" x14ac:dyDescent="0.25">
      <c r="A661">
        <v>12501</v>
      </c>
      <c r="B661">
        <v>157293000</v>
      </c>
      <c r="C661" s="41">
        <v>1090</v>
      </c>
      <c r="D661" s="40">
        <v>144305.50459999999</v>
      </c>
      <c r="E661"/>
    </row>
    <row r="662" spans="1:5" x14ac:dyDescent="0.25">
      <c r="A662">
        <v>12502</v>
      </c>
      <c r="B662">
        <v>59666000</v>
      </c>
      <c r="C662" s="41">
        <v>530</v>
      </c>
      <c r="D662" s="40">
        <v>112577.3585</v>
      </c>
      <c r="E662"/>
    </row>
    <row r="663" spans="1:5" x14ac:dyDescent="0.25">
      <c r="A663">
        <v>12503</v>
      </c>
      <c r="B663">
        <v>56989000</v>
      </c>
      <c r="C663" s="41">
        <v>310</v>
      </c>
      <c r="D663" s="40">
        <v>183835.48389999999</v>
      </c>
      <c r="E663"/>
    </row>
    <row r="664" spans="1:5" x14ac:dyDescent="0.25">
      <c r="A664">
        <v>12508</v>
      </c>
      <c r="B664">
        <v>719935000</v>
      </c>
      <c r="C664" s="41">
        <v>9460</v>
      </c>
      <c r="D664" s="40">
        <v>76103.065499999997</v>
      </c>
      <c r="E664"/>
    </row>
    <row r="665" spans="1:5" x14ac:dyDescent="0.25">
      <c r="A665">
        <v>12513</v>
      </c>
      <c r="B665">
        <v>52003000</v>
      </c>
      <c r="C665" s="41">
        <v>590</v>
      </c>
      <c r="D665" s="40">
        <v>88140.678</v>
      </c>
      <c r="E665"/>
    </row>
    <row r="666" spans="1:5" x14ac:dyDescent="0.25">
      <c r="A666">
        <v>12514</v>
      </c>
      <c r="B666">
        <v>168735000</v>
      </c>
      <c r="C666" s="41">
        <v>1390</v>
      </c>
      <c r="D666" s="40">
        <v>121392.0863</v>
      </c>
      <c r="E666"/>
    </row>
    <row r="667" spans="1:5" x14ac:dyDescent="0.25">
      <c r="A667">
        <v>12515</v>
      </c>
      <c r="B667">
        <v>51809000</v>
      </c>
      <c r="C667" s="41">
        <v>850</v>
      </c>
      <c r="D667" s="40">
        <v>60951.7647</v>
      </c>
      <c r="E667"/>
    </row>
    <row r="668" spans="1:5" x14ac:dyDescent="0.25">
      <c r="A668">
        <v>12516</v>
      </c>
      <c r="B668">
        <v>68078000</v>
      </c>
      <c r="C668" s="41">
        <v>790</v>
      </c>
      <c r="D668" s="40">
        <v>86174.683499999999</v>
      </c>
      <c r="E668"/>
    </row>
    <row r="669" spans="1:5" x14ac:dyDescent="0.25">
      <c r="A669">
        <v>12517</v>
      </c>
      <c r="B669">
        <v>53740000</v>
      </c>
      <c r="C669" s="41">
        <v>210</v>
      </c>
      <c r="D669" s="40">
        <v>255904.76190000001</v>
      </c>
      <c r="E669"/>
    </row>
    <row r="670" spans="1:5" x14ac:dyDescent="0.25">
      <c r="A670">
        <v>12518</v>
      </c>
      <c r="B670">
        <v>302514000</v>
      </c>
      <c r="C670" s="41">
        <v>3050</v>
      </c>
      <c r="D670" s="40">
        <v>99184.918000000005</v>
      </c>
      <c r="E670"/>
    </row>
    <row r="671" spans="1:5" x14ac:dyDescent="0.25">
      <c r="A671">
        <v>12520</v>
      </c>
      <c r="B671">
        <v>199792000</v>
      </c>
      <c r="C671" s="41">
        <v>1720</v>
      </c>
      <c r="D671" s="40">
        <v>116158.1395</v>
      </c>
      <c r="E671"/>
    </row>
    <row r="672" spans="1:5" x14ac:dyDescent="0.25">
      <c r="A672">
        <v>12521</v>
      </c>
      <c r="B672">
        <v>78772000</v>
      </c>
      <c r="C672" s="41">
        <v>770</v>
      </c>
      <c r="D672" s="40">
        <v>102301.2987</v>
      </c>
      <c r="E672"/>
    </row>
    <row r="673" spans="1:5" x14ac:dyDescent="0.25">
      <c r="A673">
        <v>12522</v>
      </c>
      <c r="B673">
        <v>169345000</v>
      </c>
      <c r="C673" s="41">
        <v>2410</v>
      </c>
      <c r="D673" s="40">
        <v>70267.634900000005</v>
      </c>
      <c r="E673"/>
    </row>
    <row r="674" spans="1:5" x14ac:dyDescent="0.25">
      <c r="A674">
        <v>12523</v>
      </c>
      <c r="B674">
        <v>65251000</v>
      </c>
      <c r="C674" s="41">
        <v>920</v>
      </c>
      <c r="D674" s="40">
        <v>70925</v>
      </c>
      <c r="E674"/>
    </row>
    <row r="675" spans="1:5" x14ac:dyDescent="0.25">
      <c r="A675">
        <v>12524</v>
      </c>
      <c r="B675">
        <v>690266000</v>
      </c>
      <c r="C675" s="41">
        <v>8300</v>
      </c>
      <c r="D675" s="40">
        <v>83164.578299999994</v>
      </c>
      <c r="E675"/>
    </row>
    <row r="676" spans="1:5" x14ac:dyDescent="0.25">
      <c r="A676">
        <v>12525</v>
      </c>
      <c r="B676">
        <v>185467000</v>
      </c>
      <c r="C676" s="41">
        <v>1840</v>
      </c>
      <c r="D676" s="40">
        <v>100797.28260000001</v>
      </c>
      <c r="E676"/>
    </row>
    <row r="677" spans="1:5" x14ac:dyDescent="0.25">
      <c r="A677">
        <v>12526</v>
      </c>
      <c r="B677">
        <v>179760000</v>
      </c>
      <c r="C677" s="41">
        <v>1930</v>
      </c>
      <c r="D677" s="40">
        <v>93139.896399999998</v>
      </c>
      <c r="E677"/>
    </row>
    <row r="678" spans="1:5" x14ac:dyDescent="0.25">
      <c r="A678">
        <v>12528</v>
      </c>
      <c r="B678">
        <v>536181000</v>
      </c>
      <c r="C678" s="41">
        <v>7220</v>
      </c>
      <c r="D678" s="40">
        <v>74263.296400000007</v>
      </c>
      <c r="E678"/>
    </row>
    <row r="679" spans="1:5" x14ac:dyDescent="0.25">
      <c r="A679">
        <v>12529</v>
      </c>
      <c r="B679">
        <v>148245000</v>
      </c>
      <c r="C679" s="41">
        <v>1320</v>
      </c>
      <c r="D679" s="40">
        <v>112306.81819999999</v>
      </c>
      <c r="E679"/>
    </row>
    <row r="680" spans="1:5" x14ac:dyDescent="0.25">
      <c r="A680">
        <v>12531</v>
      </c>
      <c r="B680">
        <v>161643000</v>
      </c>
      <c r="C680" s="41">
        <v>1630</v>
      </c>
      <c r="D680" s="40">
        <v>99167.484700000001</v>
      </c>
      <c r="E680"/>
    </row>
    <row r="681" spans="1:5" x14ac:dyDescent="0.25">
      <c r="A681">
        <v>12533</v>
      </c>
      <c r="B681">
        <v>1464247000</v>
      </c>
      <c r="C681" s="41">
        <v>13470</v>
      </c>
      <c r="D681" s="40">
        <v>108704.30590000001</v>
      </c>
      <c r="E681"/>
    </row>
    <row r="682" spans="1:5" x14ac:dyDescent="0.25">
      <c r="A682">
        <v>12534</v>
      </c>
      <c r="B682">
        <v>549825000</v>
      </c>
      <c r="C682" s="41">
        <v>8090</v>
      </c>
      <c r="D682" s="40">
        <v>67963.535199999998</v>
      </c>
      <c r="E682"/>
    </row>
    <row r="683" spans="1:5" x14ac:dyDescent="0.25">
      <c r="A683">
        <v>12538</v>
      </c>
      <c r="B683">
        <v>488630000</v>
      </c>
      <c r="C683" s="41">
        <v>6840</v>
      </c>
      <c r="D683" s="40">
        <v>71437.1345</v>
      </c>
      <c r="E683"/>
    </row>
    <row r="684" spans="1:5" x14ac:dyDescent="0.25">
      <c r="A684">
        <v>12540</v>
      </c>
      <c r="B684">
        <v>479584000</v>
      </c>
      <c r="C684" s="41">
        <v>3970</v>
      </c>
      <c r="D684" s="40">
        <v>120802.0151</v>
      </c>
      <c r="E684"/>
    </row>
    <row r="685" spans="1:5" x14ac:dyDescent="0.25">
      <c r="A685">
        <v>12542</v>
      </c>
      <c r="B685">
        <v>243113000</v>
      </c>
      <c r="C685" s="41">
        <v>3050</v>
      </c>
      <c r="D685" s="40">
        <v>79709.180300000007</v>
      </c>
      <c r="E685"/>
    </row>
    <row r="686" spans="1:5" x14ac:dyDescent="0.25">
      <c r="A686">
        <v>12543</v>
      </c>
      <c r="B686">
        <v>144763000</v>
      </c>
      <c r="C686" s="41">
        <v>1630</v>
      </c>
      <c r="D686" s="40">
        <v>88811.656400000007</v>
      </c>
      <c r="E686"/>
    </row>
    <row r="687" spans="1:5" x14ac:dyDescent="0.25">
      <c r="A687">
        <v>12545</v>
      </c>
      <c r="B687">
        <v>331703000</v>
      </c>
      <c r="C687" s="41">
        <v>2230</v>
      </c>
      <c r="D687" s="40">
        <v>148745.73989999999</v>
      </c>
      <c r="E687"/>
    </row>
    <row r="688" spans="1:5" x14ac:dyDescent="0.25">
      <c r="A688">
        <v>12546</v>
      </c>
      <c r="B688">
        <v>152016000</v>
      </c>
      <c r="C688" s="41">
        <v>1510</v>
      </c>
      <c r="D688" s="40">
        <v>100672.8477</v>
      </c>
      <c r="E688"/>
    </row>
    <row r="689" spans="1:5" x14ac:dyDescent="0.25">
      <c r="A689">
        <v>12547</v>
      </c>
      <c r="B689">
        <v>118841000</v>
      </c>
      <c r="C689" s="41">
        <v>1590</v>
      </c>
      <c r="D689" s="40">
        <v>74742.767300000007</v>
      </c>
      <c r="E689"/>
    </row>
    <row r="690" spans="1:5" x14ac:dyDescent="0.25">
      <c r="A690">
        <v>12548</v>
      </c>
      <c r="B690">
        <v>170973000</v>
      </c>
      <c r="C690" s="41">
        <v>800</v>
      </c>
      <c r="D690" s="40">
        <v>213716.25</v>
      </c>
      <c r="E690"/>
    </row>
    <row r="691" spans="1:5" x14ac:dyDescent="0.25">
      <c r="A691">
        <v>12549</v>
      </c>
      <c r="B691">
        <v>458562000</v>
      </c>
      <c r="C691" s="41">
        <v>5330</v>
      </c>
      <c r="D691" s="40">
        <v>86034.146299999993</v>
      </c>
      <c r="E691"/>
    </row>
    <row r="692" spans="1:5" x14ac:dyDescent="0.25">
      <c r="A692">
        <v>12550</v>
      </c>
      <c r="B692">
        <v>1739079000</v>
      </c>
      <c r="C692" s="41">
        <v>27700</v>
      </c>
      <c r="D692" s="40">
        <v>62782.635399999999</v>
      </c>
      <c r="E692"/>
    </row>
    <row r="693" spans="1:5" x14ac:dyDescent="0.25">
      <c r="A693">
        <v>12553</v>
      </c>
      <c r="B693">
        <v>989106000</v>
      </c>
      <c r="C693" s="41">
        <v>13960</v>
      </c>
      <c r="D693" s="40">
        <v>70852.865300000005</v>
      </c>
      <c r="E693"/>
    </row>
    <row r="694" spans="1:5" x14ac:dyDescent="0.25">
      <c r="A694">
        <v>12561</v>
      </c>
      <c r="B694">
        <v>723489000</v>
      </c>
      <c r="C694" s="41">
        <v>7530</v>
      </c>
      <c r="D694" s="40">
        <v>96080.876499999998</v>
      </c>
      <c r="E694"/>
    </row>
    <row r="695" spans="1:5" x14ac:dyDescent="0.25">
      <c r="A695">
        <v>12563</v>
      </c>
      <c r="B695">
        <v>304040000</v>
      </c>
      <c r="C695" s="41">
        <v>3850</v>
      </c>
      <c r="D695" s="40">
        <v>78971.428599999999</v>
      </c>
      <c r="E695"/>
    </row>
    <row r="696" spans="1:5" x14ac:dyDescent="0.25">
      <c r="A696">
        <v>12564</v>
      </c>
      <c r="B696">
        <v>374889000</v>
      </c>
      <c r="C696" s="41">
        <v>3620</v>
      </c>
      <c r="D696" s="40">
        <v>103560.4972</v>
      </c>
      <c r="E696"/>
    </row>
    <row r="697" spans="1:5" x14ac:dyDescent="0.25">
      <c r="A697">
        <v>12565</v>
      </c>
      <c r="B697">
        <v>37531000</v>
      </c>
      <c r="C697" s="41">
        <v>740</v>
      </c>
      <c r="D697" s="40">
        <v>50717.567600000002</v>
      </c>
      <c r="E697"/>
    </row>
    <row r="698" spans="1:5" x14ac:dyDescent="0.25">
      <c r="A698">
        <v>12566</v>
      </c>
      <c r="B698">
        <v>396649000</v>
      </c>
      <c r="C698" s="41">
        <v>5520</v>
      </c>
      <c r="D698" s="40">
        <v>71856.702900000004</v>
      </c>
      <c r="E698"/>
    </row>
    <row r="699" spans="1:5" x14ac:dyDescent="0.25">
      <c r="A699">
        <v>12567</v>
      </c>
      <c r="B699">
        <v>122623000</v>
      </c>
      <c r="C699" s="41">
        <v>1310</v>
      </c>
      <c r="D699" s="40">
        <v>93605.343500000003</v>
      </c>
      <c r="E699"/>
    </row>
    <row r="700" spans="1:5" x14ac:dyDescent="0.25">
      <c r="A700">
        <v>12569</v>
      </c>
      <c r="B700">
        <v>500898000</v>
      </c>
      <c r="C700" s="41">
        <v>5360</v>
      </c>
      <c r="D700" s="40">
        <v>93451.119399999996</v>
      </c>
      <c r="E700"/>
    </row>
    <row r="701" spans="1:5" x14ac:dyDescent="0.25">
      <c r="A701">
        <v>12570</v>
      </c>
      <c r="B701">
        <v>369085000</v>
      </c>
      <c r="C701" s="41">
        <v>3610</v>
      </c>
      <c r="D701" s="40">
        <v>102239.6122</v>
      </c>
      <c r="E701"/>
    </row>
    <row r="702" spans="1:5" x14ac:dyDescent="0.25">
      <c r="A702">
        <v>12571</v>
      </c>
      <c r="B702">
        <v>535625000</v>
      </c>
      <c r="C702" s="41">
        <v>4870</v>
      </c>
      <c r="D702" s="40">
        <v>109984.5996</v>
      </c>
      <c r="E702"/>
    </row>
    <row r="703" spans="1:5" x14ac:dyDescent="0.25">
      <c r="A703">
        <v>12572</v>
      </c>
      <c r="B703">
        <v>676459000</v>
      </c>
      <c r="C703" s="41">
        <v>4650</v>
      </c>
      <c r="D703" s="40">
        <v>145475.05379999999</v>
      </c>
      <c r="E703"/>
    </row>
    <row r="704" spans="1:5" x14ac:dyDescent="0.25">
      <c r="A704">
        <v>12575</v>
      </c>
      <c r="B704">
        <v>118652000</v>
      </c>
      <c r="C704" s="41">
        <v>1280</v>
      </c>
      <c r="D704" s="40">
        <v>92696.875</v>
      </c>
      <c r="E704"/>
    </row>
    <row r="705" spans="1:5" x14ac:dyDescent="0.25">
      <c r="A705">
        <v>12577</v>
      </c>
      <c r="B705">
        <v>105270000</v>
      </c>
      <c r="C705" s="41">
        <v>1160</v>
      </c>
      <c r="D705" s="40">
        <v>90750</v>
      </c>
      <c r="E705"/>
    </row>
    <row r="706" spans="1:5" x14ac:dyDescent="0.25">
      <c r="A706">
        <v>12578</v>
      </c>
      <c r="B706">
        <v>124628000</v>
      </c>
      <c r="C706" s="41">
        <v>1240</v>
      </c>
      <c r="D706" s="40">
        <v>100506.4516</v>
      </c>
      <c r="E706"/>
    </row>
    <row r="707" spans="1:5" x14ac:dyDescent="0.25">
      <c r="A707">
        <v>12580</v>
      </c>
      <c r="B707">
        <v>178297000</v>
      </c>
      <c r="C707" s="41">
        <v>1930</v>
      </c>
      <c r="D707" s="40">
        <v>92381.865300000005</v>
      </c>
      <c r="E707"/>
    </row>
    <row r="708" spans="1:5" x14ac:dyDescent="0.25">
      <c r="A708">
        <v>12581</v>
      </c>
      <c r="B708">
        <v>117458000</v>
      </c>
      <c r="C708" s="41">
        <v>1050</v>
      </c>
      <c r="D708" s="40">
        <v>111864.7619</v>
      </c>
      <c r="E708"/>
    </row>
    <row r="709" spans="1:5" x14ac:dyDescent="0.25">
      <c r="A709">
        <v>12582</v>
      </c>
      <c r="B709">
        <v>230659000</v>
      </c>
      <c r="C709" s="41">
        <v>2580</v>
      </c>
      <c r="D709" s="40">
        <v>89402.713199999998</v>
      </c>
      <c r="E709"/>
    </row>
    <row r="710" spans="1:5" x14ac:dyDescent="0.25">
      <c r="A710">
        <v>12583</v>
      </c>
      <c r="B710">
        <v>81805000</v>
      </c>
      <c r="C710" s="41">
        <v>1120</v>
      </c>
      <c r="D710" s="40">
        <v>73040.178599999999</v>
      </c>
      <c r="E710"/>
    </row>
    <row r="711" spans="1:5" x14ac:dyDescent="0.25">
      <c r="A711">
        <v>12585</v>
      </c>
      <c r="B711">
        <v>48950000</v>
      </c>
      <c r="C711" s="41">
        <v>460</v>
      </c>
      <c r="D711" s="40">
        <v>106413.0435</v>
      </c>
      <c r="E711"/>
    </row>
    <row r="712" spans="1:5" x14ac:dyDescent="0.25">
      <c r="A712">
        <v>12586</v>
      </c>
      <c r="B712">
        <v>453766000</v>
      </c>
      <c r="C712" s="41">
        <v>6650</v>
      </c>
      <c r="D712" s="40">
        <v>68235.488700000002</v>
      </c>
      <c r="E712"/>
    </row>
    <row r="713" spans="1:5" x14ac:dyDescent="0.25">
      <c r="A713">
        <v>12589</v>
      </c>
      <c r="B713">
        <v>535695000</v>
      </c>
      <c r="C713" s="41">
        <v>7410</v>
      </c>
      <c r="D713" s="40">
        <v>72293.522299999997</v>
      </c>
      <c r="E713"/>
    </row>
    <row r="714" spans="1:5" x14ac:dyDescent="0.25">
      <c r="A714">
        <v>12590</v>
      </c>
      <c r="B714">
        <v>1541574000</v>
      </c>
      <c r="C714" s="41">
        <v>19510</v>
      </c>
      <c r="D714" s="40">
        <v>79014.556599999996</v>
      </c>
      <c r="E714"/>
    </row>
    <row r="715" spans="1:5" x14ac:dyDescent="0.25">
      <c r="A715">
        <v>12592</v>
      </c>
      <c r="B715">
        <v>120144000</v>
      </c>
      <c r="C715" s="41">
        <v>580</v>
      </c>
      <c r="D715" s="40">
        <v>207144.82759999999</v>
      </c>
      <c r="E715"/>
    </row>
    <row r="716" spans="1:5" x14ac:dyDescent="0.25">
      <c r="A716">
        <v>12594</v>
      </c>
      <c r="B716">
        <v>139774000</v>
      </c>
      <c r="C716" s="41">
        <v>2090</v>
      </c>
      <c r="D716" s="40">
        <v>66877.512000000002</v>
      </c>
      <c r="E716"/>
    </row>
    <row r="717" spans="1:5" x14ac:dyDescent="0.25">
      <c r="A717">
        <v>12601</v>
      </c>
      <c r="B717">
        <v>1065488000</v>
      </c>
      <c r="C717" s="41">
        <v>19420</v>
      </c>
      <c r="D717" s="40">
        <v>54865.499499999998</v>
      </c>
      <c r="E717"/>
    </row>
    <row r="718" spans="1:5" x14ac:dyDescent="0.25">
      <c r="A718">
        <v>12603</v>
      </c>
      <c r="B718">
        <v>1861683000</v>
      </c>
      <c r="C718" s="41">
        <v>22240</v>
      </c>
      <c r="D718" s="40">
        <v>83708.767999999996</v>
      </c>
      <c r="E718"/>
    </row>
    <row r="719" spans="1:5" x14ac:dyDescent="0.25">
      <c r="A719">
        <v>12701</v>
      </c>
      <c r="B719">
        <v>250003000</v>
      </c>
      <c r="C719" s="41">
        <v>5340</v>
      </c>
      <c r="D719" s="40">
        <v>46817.0412</v>
      </c>
      <c r="E719"/>
    </row>
    <row r="720" spans="1:5" x14ac:dyDescent="0.25">
      <c r="A720">
        <v>12719</v>
      </c>
      <c r="B720">
        <v>34793000</v>
      </c>
      <c r="C720" s="41">
        <v>450</v>
      </c>
      <c r="D720" s="40">
        <v>77317.777799999996</v>
      </c>
      <c r="E720"/>
    </row>
    <row r="721" spans="1:5" x14ac:dyDescent="0.25">
      <c r="A721">
        <v>12721</v>
      </c>
      <c r="B721">
        <v>211841000</v>
      </c>
      <c r="C721" s="41">
        <v>3220</v>
      </c>
      <c r="D721" s="40">
        <v>65789.130399999995</v>
      </c>
      <c r="E721"/>
    </row>
    <row r="722" spans="1:5" x14ac:dyDescent="0.25">
      <c r="A722">
        <v>12723</v>
      </c>
      <c r="B722">
        <v>59454000</v>
      </c>
      <c r="C722" s="41">
        <v>800</v>
      </c>
      <c r="D722" s="40">
        <v>74317.5</v>
      </c>
      <c r="E722"/>
    </row>
    <row r="723" spans="1:5" x14ac:dyDescent="0.25">
      <c r="A723">
        <v>12725</v>
      </c>
      <c r="B723">
        <v>105591000</v>
      </c>
      <c r="C723" s="41">
        <v>130</v>
      </c>
      <c r="D723" s="40">
        <v>812238.46149999998</v>
      </c>
      <c r="E723"/>
    </row>
    <row r="724" spans="1:5" x14ac:dyDescent="0.25">
      <c r="A724">
        <v>12726</v>
      </c>
      <c r="B724">
        <v>108637000</v>
      </c>
      <c r="C724" s="41">
        <v>520</v>
      </c>
      <c r="D724" s="40">
        <v>208917.3077</v>
      </c>
      <c r="E724"/>
    </row>
    <row r="725" spans="1:5" x14ac:dyDescent="0.25">
      <c r="A725">
        <v>12729</v>
      </c>
      <c r="B725">
        <v>124077000</v>
      </c>
      <c r="C725" s="41">
        <v>840</v>
      </c>
      <c r="D725" s="40">
        <v>147710.71429999999</v>
      </c>
      <c r="E725"/>
    </row>
    <row r="726" spans="1:5" x14ac:dyDescent="0.25">
      <c r="A726">
        <v>12732</v>
      </c>
      <c r="B726">
        <v>96656000</v>
      </c>
      <c r="C726" s="41">
        <v>400</v>
      </c>
      <c r="D726" s="40">
        <v>241640</v>
      </c>
      <c r="E726"/>
    </row>
    <row r="727" spans="1:5" x14ac:dyDescent="0.25">
      <c r="A727">
        <v>12733</v>
      </c>
      <c r="B727">
        <v>48469000</v>
      </c>
      <c r="C727" s="41">
        <v>280</v>
      </c>
      <c r="D727" s="40">
        <v>173103.57139999999</v>
      </c>
      <c r="E727"/>
    </row>
    <row r="728" spans="1:5" x14ac:dyDescent="0.25">
      <c r="A728">
        <v>12734</v>
      </c>
      <c r="B728">
        <v>58255000</v>
      </c>
      <c r="C728" s="41">
        <v>540</v>
      </c>
      <c r="D728" s="40">
        <v>107879.6296</v>
      </c>
      <c r="E728"/>
    </row>
    <row r="729" spans="1:5" x14ac:dyDescent="0.25">
      <c r="A729">
        <v>12737</v>
      </c>
      <c r="B729">
        <v>160691000</v>
      </c>
      <c r="C729" s="41">
        <v>880</v>
      </c>
      <c r="D729" s="40">
        <v>182603.40909999999</v>
      </c>
      <c r="E729"/>
    </row>
    <row r="730" spans="1:5" x14ac:dyDescent="0.25">
      <c r="A730">
        <v>12738</v>
      </c>
      <c r="B730">
        <v>50050000</v>
      </c>
      <c r="C730" s="41">
        <v>110</v>
      </c>
      <c r="D730" s="40">
        <v>455000</v>
      </c>
      <c r="E730"/>
    </row>
    <row r="731" spans="1:5" x14ac:dyDescent="0.25">
      <c r="A731">
        <v>12740</v>
      </c>
      <c r="B731">
        <v>73068000</v>
      </c>
      <c r="C731" s="41">
        <v>940</v>
      </c>
      <c r="D731" s="40">
        <v>77731.914900000003</v>
      </c>
      <c r="E731"/>
    </row>
    <row r="732" spans="1:5" x14ac:dyDescent="0.25">
      <c r="A732">
        <v>12741</v>
      </c>
      <c r="B732">
        <v>51352000</v>
      </c>
      <c r="C732" s="41">
        <v>140</v>
      </c>
      <c r="D732" s="40">
        <v>366800</v>
      </c>
      <c r="E732"/>
    </row>
    <row r="733" spans="1:5" x14ac:dyDescent="0.25">
      <c r="A733">
        <v>12742</v>
      </c>
      <c r="B733">
        <v>55270000</v>
      </c>
      <c r="C733" s="41">
        <v>170</v>
      </c>
      <c r="D733" s="40">
        <v>325117.6471</v>
      </c>
      <c r="E733"/>
    </row>
    <row r="734" spans="1:5" x14ac:dyDescent="0.25">
      <c r="A734">
        <v>12743</v>
      </c>
      <c r="B734">
        <v>45240000</v>
      </c>
      <c r="C734" s="41">
        <v>180</v>
      </c>
      <c r="D734" s="40">
        <v>251333.3333</v>
      </c>
      <c r="E734"/>
    </row>
    <row r="735" spans="1:5" x14ac:dyDescent="0.25">
      <c r="A735">
        <v>12746</v>
      </c>
      <c r="B735">
        <v>29468000</v>
      </c>
      <c r="C735" s="41">
        <v>540</v>
      </c>
      <c r="D735" s="40">
        <v>54570.3704</v>
      </c>
      <c r="E735"/>
    </row>
    <row r="736" spans="1:5" x14ac:dyDescent="0.25">
      <c r="A736">
        <v>12747</v>
      </c>
      <c r="B736">
        <v>112404000</v>
      </c>
      <c r="C736" s="41">
        <v>770</v>
      </c>
      <c r="D736" s="40">
        <v>145979.22080000001</v>
      </c>
      <c r="E736"/>
    </row>
    <row r="737" spans="1:5" x14ac:dyDescent="0.25">
      <c r="A737">
        <v>12748</v>
      </c>
      <c r="B737">
        <v>65281000</v>
      </c>
      <c r="C737" s="41">
        <v>930</v>
      </c>
      <c r="D737" s="40">
        <v>70194.623699999996</v>
      </c>
      <c r="E737"/>
    </row>
    <row r="738" spans="1:5" x14ac:dyDescent="0.25">
      <c r="A738">
        <v>12751</v>
      </c>
      <c r="B738">
        <v>58894000</v>
      </c>
      <c r="C738" s="41">
        <v>430</v>
      </c>
      <c r="D738" s="40">
        <v>136962.79070000001</v>
      </c>
      <c r="E738"/>
    </row>
    <row r="739" spans="1:5" x14ac:dyDescent="0.25">
      <c r="A739">
        <v>12752</v>
      </c>
      <c r="B739">
        <v>37045000</v>
      </c>
      <c r="C739" s="41">
        <v>160</v>
      </c>
      <c r="D739" s="40">
        <v>231531.25</v>
      </c>
      <c r="E739"/>
    </row>
    <row r="740" spans="1:5" x14ac:dyDescent="0.25">
      <c r="A740">
        <v>12754</v>
      </c>
      <c r="B740">
        <v>156937000</v>
      </c>
      <c r="C740" s="41">
        <v>3090</v>
      </c>
      <c r="D740" s="40">
        <v>50788.6731</v>
      </c>
      <c r="E740"/>
    </row>
    <row r="741" spans="1:5" x14ac:dyDescent="0.25">
      <c r="A741">
        <v>12758</v>
      </c>
      <c r="B741">
        <v>137672000</v>
      </c>
      <c r="C741" s="41">
        <v>1820</v>
      </c>
      <c r="D741" s="40">
        <v>75643.956000000006</v>
      </c>
      <c r="E741"/>
    </row>
    <row r="742" spans="1:5" x14ac:dyDescent="0.25">
      <c r="A742">
        <v>12759</v>
      </c>
      <c r="B742">
        <v>59807000</v>
      </c>
      <c r="C742" s="41">
        <v>690</v>
      </c>
      <c r="D742" s="40">
        <v>86676.811600000001</v>
      </c>
      <c r="E742"/>
    </row>
    <row r="743" spans="1:5" x14ac:dyDescent="0.25">
      <c r="A743">
        <v>12760</v>
      </c>
      <c r="B743">
        <v>30410000</v>
      </c>
      <c r="C743" s="41">
        <v>230</v>
      </c>
      <c r="D743" s="40">
        <v>132217.39129999999</v>
      </c>
      <c r="E743"/>
    </row>
    <row r="744" spans="1:5" x14ac:dyDescent="0.25">
      <c r="A744">
        <v>12762</v>
      </c>
      <c r="B744">
        <v>36896000</v>
      </c>
      <c r="C744" s="41">
        <v>270</v>
      </c>
      <c r="D744" s="40">
        <v>136651.85190000001</v>
      </c>
      <c r="E744"/>
    </row>
    <row r="745" spans="1:5" x14ac:dyDescent="0.25">
      <c r="A745">
        <v>12763</v>
      </c>
      <c r="B745">
        <v>50913000</v>
      </c>
      <c r="C745" s="41">
        <v>440</v>
      </c>
      <c r="D745" s="40">
        <v>115711.3636</v>
      </c>
      <c r="E745"/>
    </row>
    <row r="746" spans="1:5" x14ac:dyDescent="0.25">
      <c r="A746">
        <v>12764</v>
      </c>
      <c r="B746">
        <v>69116000</v>
      </c>
      <c r="C746" s="41">
        <v>800</v>
      </c>
      <c r="D746" s="40">
        <v>86395</v>
      </c>
      <c r="E746"/>
    </row>
    <row r="747" spans="1:5" x14ac:dyDescent="0.25">
      <c r="A747">
        <v>12765</v>
      </c>
      <c r="B747">
        <v>30112000</v>
      </c>
      <c r="C747" s="41">
        <v>430</v>
      </c>
      <c r="D747" s="40">
        <v>70027.907000000007</v>
      </c>
      <c r="E747"/>
    </row>
    <row r="748" spans="1:5" x14ac:dyDescent="0.25">
      <c r="A748">
        <v>12766</v>
      </c>
      <c r="B748">
        <v>57239000</v>
      </c>
      <c r="C748" s="41">
        <v>170</v>
      </c>
      <c r="D748" s="40">
        <v>336700</v>
      </c>
      <c r="E748"/>
    </row>
    <row r="749" spans="1:5" x14ac:dyDescent="0.25">
      <c r="A749">
        <v>12768</v>
      </c>
      <c r="B749">
        <v>108881000</v>
      </c>
      <c r="C749" s="41">
        <v>490</v>
      </c>
      <c r="D749" s="40">
        <v>222206.12239999999</v>
      </c>
      <c r="E749"/>
    </row>
    <row r="750" spans="1:5" x14ac:dyDescent="0.25">
      <c r="A750">
        <v>12770</v>
      </c>
      <c r="B750">
        <v>60562000</v>
      </c>
      <c r="C750" s="41">
        <v>110</v>
      </c>
      <c r="D750" s="40">
        <v>550563.63639999996</v>
      </c>
      <c r="E750"/>
    </row>
    <row r="751" spans="1:5" x14ac:dyDescent="0.25">
      <c r="A751">
        <v>12771</v>
      </c>
      <c r="B751">
        <v>390249000</v>
      </c>
      <c r="C751" s="41">
        <v>6750</v>
      </c>
      <c r="D751" s="40">
        <v>57814.666700000002</v>
      </c>
      <c r="E751"/>
    </row>
    <row r="752" spans="1:5" x14ac:dyDescent="0.25">
      <c r="A752">
        <v>12775</v>
      </c>
      <c r="B752">
        <v>113278000</v>
      </c>
      <c r="C752" s="41">
        <v>1660</v>
      </c>
      <c r="D752" s="40">
        <v>68239.759000000005</v>
      </c>
      <c r="E752"/>
    </row>
    <row r="753" spans="1:5" x14ac:dyDescent="0.25">
      <c r="A753">
        <v>12776</v>
      </c>
      <c r="B753">
        <v>60282000</v>
      </c>
      <c r="C753" s="41">
        <v>900</v>
      </c>
      <c r="D753" s="40">
        <v>66980</v>
      </c>
      <c r="E753"/>
    </row>
    <row r="754" spans="1:5" x14ac:dyDescent="0.25">
      <c r="A754">
        <v>12777</v>
      </c>
      <c r="B754">
        <v>43766000</v>
      </c>
      <c r="C754" s="41">
        <v>390</v>
      </c>
      <c r="D754" s="40">
        <v>112220.5128</v>
      </c>
      <c r="E754"/>
    </row>
    <row r="755" spans="1:5" x14ac:dyDescent="0.25">
      <c r="A755">
        <v>12778</v>
      </c>
      <c r="B755">
        <v>120948000</v>
      </c>
      <c r="C755" s="41">
        <v>400</v>
      </c>
      <c r="D755" s="40">
        <v>302370</v>
      </c>
      <c r="E755"/>
    </row>
    <row r="756" spans="1:5" x14ac:dyDescent="0.25">
      <c r="A756">
        <v>12779</v>
      </c>
      <c r="B756">
        <v>164096000</v>
      </c>
      <c r="C756" s="41">
        <v>1090</v>
      </c>
      <c r="D756" s="40">
        <v>150546.78899999999</v>
      </c>
      <c r="E756"/>
    </row>
    <row r="757" spans="1:5" x14ac:dyDescent="0.25">
      <c r="A757">
        <v>12780</v>
      </c>
      <c r="B757">
        <v>169678000</v>
      </c>
      <c r="C757" s="41">
        <v>1200</v>
      </c>
      <c r="D757" s="40">
        <v>141398.3333</v>
      </c>
      <c r="E757"/>
    </row>
    <row r="758" spans="1:5" x14ac:dyDescent="0.25">
      <c r="A758">
        <v>12783</v>
      </c>
      <c r="B758">
        <v>35563000</v>
      </c>
      <c r="C758" s="41">
        <v>610</v>
      </c>
      <c r="D758" s="40">
        <v>58300</v>
      </c>
      <c r="E758"/>
    </row>
    <row r="759" spans="1:5" x14ac:dyDescent="0.25">
      <c r="A759">
        <v>12786</v>
      </c>
      <c r="B759">
        <v>160723000</v>
      </c>
      <c r="C759" s="41">
        <v>350</v>
      </c>
      <c r="D759" s="40">
        <v>459208.57140000002</v>
      </c>
      <c r="E759"/>
    </row>
    <row r="760" spans="1:5" x14ac:dyDescent="0.25">
      <c r="A760">
        <v>12787</v>
      </c>
      <c r="B760">
        <v>50762000</v>
      </c>
      <c r="C760" s="41">
        <v>210</v>
      </c>
      <c r="D760" s="40">
        <v>241723.8095</v>
      </c>
      <c r="E760"/>
    </row>
    <row r="761" spans="1:5" x14ac:dyDescent="0.25">
      <c r="A761">
        <v>12788</v>
      </c>
      <c r="B761">
        <v>130381000</v>
      </c>
      <c r="C761" s="41">
        <v>1120</v>
      </c>
      <c r="D761" s="40">
        <v>116411.60709999999</v>
      </c>
      <c r="E761"/>
    </row>
    <row r="762" spans="1:5" x14ac:dyDescent="0.25">
      <c r="A762">
        <v>12789</v>
      </c>
      <c r="B762">
        <v>41773000</v>
      </c>
      <c r="C762" s="41">
        <v>790</v>
      </c>
      <c r="D762" s="40">
        <v>52877.215199999999</v>
      </c>
      <c r="E762"/>
    </row>
    <row r="763" spans="1:5" x14ac:dyDescent="0.25">
      <c r="A763">
        <v>12790</v>
      </c>
      <c r="B763">
        <v>156785000</v>
      </c>
      <c r="C763" s="41">
        <v>2410</v>
      </c>
      <c r="D763" s="40">
        <v>65056.016600000003</v>
      </c>
      <c r="E763"/>
    </row>
    <row r="764" spans="1:5" x14ac:dyDescent="0.25">
      <c r="A764">
        <v>12791</v>
      </c>
      <c r="B764">
        <v>45785000</v>
      </c>
      <c r="C764" s="41">
        <v>320</v>
      </c>
      <c r="D764" s="40">
        <v>143078.125</v>
      </c>
      <c r="E764"/>
    </row>
    <row r="765" spans="1:5" x14ac:dyDescent="0.25">
      <c r="A765">
        <v>12792</v>
      </c>
      <c r="B765">
        <v>47762000</v>
      </c>
      <c r="C765" s="41">
        <v>190</v>
      </c>
      <c r="D765" s="40">
        <v>251378.9474</v>
      </c>
      <c r="E765"/>
    </row>
    <row r="766" spans="1:5" x14ac:dyDescent="0.25">
      <c r="A766">
        <v>12801</v>
      </c>
      <c r="B766">
        <v>405827000</v>
      </c>
      <c r="C766" s="41">
        <v>7670</v>
      </c>
      <c r="D766" s="40">
        <v>52910.951800000003</v>
      </c>
      <c r="E766"/>
    </row>
    <row r="767" spans="1:5" x14ac:dyDescent="0.25">
      <c r="A767">
        <v>12803</v>
      </c>
      <c r="B767">
        <v>257610000</v>
      </c>
      <c r="C767" s="41">
        <v>4650</v>
      </c>
      <c r="D767" s="40">
        <v>55400</v>
      </c>
      <c r="E767"/>
    </row>
    <row r="768" spans="1:5" x14ac:dyDescent="0.25">
      <c r="A768">
        <v>12804</v>
      </c>
      <c r="B768">
        <v>1093250000</v>
      </c>
      <c r="C768" s="41">
        <v>14320</v>
      </c>
      <c r="D768" s="40">
        <v>76344.273700000005</v>
      </c>
      <c r="E768"/>
    </row>
    <row r="769" spans="1:5" x14ac:dyDescent="0.25">
      <c r="A769">
        <v>12808</v>
      </c>
      <c r="B769">
        <v>41597000</v>
      </c>
      <c r="C769" s="41">
        <v>170</v>
      </c>
      <c r="D769" s="40">
        <v>244688.2353</v>
      </c>
      <c r="E769"/>
    </row>
    <row r="770" spans="1:5" x14ac:dyDescent="0.25">
      <c r="A770">
        <v>12809</v>
      </c>
      <c r="B770">
        <v>100690000</v>
      </c>
      <c r="C770" s="41">
        <v>1660</v>
      </c>
      <c r="D770" s="40">
        <v>60656.626499999998</v>
      </c>
      <c r="E770"/>
    </row>
    <row r="771" spans="1:5" x14ac:dyDescent="0.25">
      <c r="A771">
        <v>12810</v>
      </c>
      <c r="B771">
        <v>84174000</v>
      </c>
      <c r="C771" s="41">
        <v>310</v>
      </c>
      <c r="D771" s="40">
        <v>271529.03230000002</v>
      </c>
      <c r="E771"/>
    </row>
    <row r="772" spans="1:5" x14ac:dyDescent="0.25">
      <c r="A772">
        <v>12814</v>
      </c>
      <c r="B772">
        <v>90282000</v>
      </c>
      <c r="C772" s="41">
        <v>860</v>
      </c>
      <c r="D772" s="40">
        <v>104979.0698</v>
      </c>
      <c r="E772"/>
    </row>
    <row r="773" spans="1:5" x14ac:dyDescent="0.25">
      <c r="A773">
        <v>12815</v>
      </c>
      <c r="B773">
        <v>115616000</v>
      </c>
      <c r="C773" s="41">
        <v>500</v>
      </c>
      <c r="D773" s="40">
        <v>231232</v>
      </c>
      <c r="E773"/>
    </row>
    <row r="774" spans="1:5" x14ac:dyDescent="0.25">
      <c r="A774">
        <v>12816</v>
      </c>
      <c r="B774">
        <v>130456000</v>
      </c>
      <c r="C774" s="41">
        <v>2150</v>
      </c>
      <c r="D774" s="40">
        <v>60677.209300000002</v>
      </c>
      <c r="E774"/>
    </row>
    <row r="775" spans="1:5" x14ac:dyDescent="0.25">
      <c r="A775">
        <v>12817</v>
      </c>
      <c r="B775">
        <v>79227000</v>
      </c>
      <c r="C775" s="41">
        <v>1200</v>
      </c>
      <c r="D775" s="40">
        <v>66022.5</v>
      </c>
      <c r="E775"/>
    </row>
    <row r="776" spans="1:5" x14ac:dyDescent="0.25">
      <c r="A776">
        <v>12819</v>
      </c>
      <c r="B776">
        <v>45914000</v>
      </c>
      <c r="C776" s="41">
        <v>150</v>
      </c>
      <c r="D776" s="40">
        <v>306093.3333</v>
      </c>
      <c r="E776"/>
    </row>
    <row r="777" spans="1:5" x14ac:dyDescent="0.25">
      <c r="A777">
        <v>12821</v>
      </c>
      <c r="B777">
        <v>58423000</v>
      </c>
      <c r="C777" s="41">
        <v>190</v>
      </c>
      <c r="D777" s="40">
        <v>307489.47369999997</v>
      </c>
      <c r="E777"/>
    </row>
    <row r="778" spans="1:5" x14ac:dyDescent="0.25">
      <c r="A778">
        <v>12822</v>
      </c>
      <c r="B778">
        <v>160858000</v>
      </c>
      <c r="C778" s="41">
        <v>2960</v>
      </c>
      <c r="D778" s="40">
        <v>54343.918899999997</v>
      </c>
      <c r="E778"/>
    </row>
    <row r="779" spans="1:5" x14ac:dyDescent="0.25">
      <c r="A779">
        <v>12823</v>
      </c>
      <c r="B779">
        <v>64451000</v>
      </c>
      <c r="C779" s="41">
        <v>150</v>
      </c>
      <c r="D779" s="40">
        <v>429673.3333</v>
      </c>
      <c r="E779"/>
    </row>
    <row r="780" spans="1:5" x14ac:dyDescent="0.25">
      <c r="A780">
        <v>12824</v>
      </c>
      <c r="B780">
        <v>41359000</v>
      </c>
      <c r="C780" s="41">
        <v>410</v>
      </c>
      <c r="D780" s="40">
        <v>100875.60980000001</v>
      </c>
      <c r="E780"/>
    </row>
    <row r="781" spans="1:5" x14ac:dyDescent="0.25">
      <c r="A781">
        <v>12827</v>
      </c>
      <c r="B781">
        <v>109604000</v>
      </c>
      <c r="C781" s="41">
        <v>1940</v>
      </c>
      <c r="D781" s="40">
        <v>56496.907200000001</v>
      </c>
      <c r="E781"/>
    </row>
    <row r="782" spans="1:5" x14ac:dyDescent="0.25">
      <c r="A782">
        <v>12828</v>
      </c>
      <c r="B782">
        <v>269966000</v>
      </c>
      <c r="C782" s="41">
        <v>4820</v>
      </c>
      <c r="D782" s="40">
        <v>56009.543599999997</v>
      </c>
      <c r="E782"/>
    </row>
    <row r="783" spans="1:5" x14ac:dyDescent="0.25">
      <c r="A783">
        <v>12831</v>
      </c>
      <c r="B783">
        <v>802405000</v>
      </c>
      <c r="C783" s="41">
        <v>8980</v>
      </c>
      <c r="D783" s="40">
        <v>89354.677100000001</v>
      </c>
      <c r="E783"/>
    </row>
    <row r="784" spans="1:5" x14ac:dyDescent="0.25">
      <c r="A784">
        <v>12832</v>
      </c>
      <c r="B784">
        <v>232399000</v>
      </c>
      <c r="C784" s="41">
        <v>2870</v>
      </c>
      <c r="D784" s="40">
        <v>80975.261299999998</v>
      </c>
      <c r="E784"/>
    </row>
    <row r="785" spans="1:5" x14ac:dyDescent="0.25">
      <c r="A785">
        <v>12833</v>
      </c>
      <c r="B785">
        <v>204700000</v>
      </c>
      <c r="C785" s="41">
        <v>2330</v>
      </c>
      <c r="D785" s="40">
        <v>87854.077300000004</v>
      </c>
      <c r="E785"/>
    </row>
    <row r="786" spans="1:5" x14ac:dyDescent="0.25">
      <c r="A786">
        <v>12834</v>
      </c>
      <c r="B786">
        <v>218786000</v>
      </c>
      <c r="C786" s="41">
        <v>3330</v>
      </c>
      <c r="D786" s="40">
        <v>65701.501499999998</v>
      </c>
      <c r="E786"/>
    </row>
    <row r="787" spans="1:5" x14ac:dyDescent="0.25">
      <c r="A787">
        <v>12835</v>
      </c>
      <c r="B787">
        <v>157848000</v>
      </c>
      <c r="C787" s="41">
        <v>1310</v>
      </c>
      <c r="D787" s="40">
        <v>120494.6565</v>
      </c>
      <c r="E787"/>
    </row>
    <row r="788" spans="1:5" x14ac:dyDescent="0.25">
      <c r="A788">
        <v>12836</v>
      </c>
      <c r="B788">
        <v>40396000</v>
      </c>
      <c r="C788" s="41">
        <v>290</v>
      </c>
      <c r="D788" s="40">
        <v>139296.55170000001</v>
      </c>
      <c r="E788"/>
    </row>
    <row r="789" spans="1:5" x14ac:dyDescent="0.25">
      <c r="A789">
        <v>12837</v>
      </c>
      <c r="B789">
        <v>52287000</v>
      </c>
      <c r="C789" s="41">
        <v>370</v>
      </c>
      <c r="D789" s="40">
        <v>141316.2162</v>
      </c>
      <c r="E789"/>
    </row>
    <row r="790" spans="1:5" x14ac:dyDescent="0.25">
      <c r="A790">
        <v>12838</v>
      </c>
      <c r="B790">
        <v>44652000</v>
      </c>
      <c r="C790" s="41">
        <v>350</v>
      </c>
      <c r="D790" s="40">
        <v>127577.14290000001</v>
      </c>
      <c r="E790"/>
    </row>
    <row r="791" spans="1:5" x14ac:dyDescent="0.25">
      <c r="A791">
        <v>12839</v>
      </c>
      <c r="B791">
        <v>316773000</v>
      </c>
      <c r="C791" s="41">
        <v>6440</v>
      </c>
      <c r="D791" s="40">
        <v>49188.353999999999</v>
      </c>
      <c r="E791"/>
    </row>
    <row r="792" spans="1:5" x14ac:dyDescent="0.25">
      <c r="A792">
        <v>12842</v>
      </c>
      <c r="B792">
        <v>32177000</v>
      </c>
      <c r="C792" s="41">
        <v>610</v>
      </c>
      <c r="D792" s="40">
        <v>52749.1803</v>
      </c>
      <c r="E792"/>
    </row>
    <row r="793" spans="1:5" x14ac:dyDescent="0.25">
      <c r="A793">
        <v>12843</v>
      </c>
      <c r="B793">
        <v>55612000</v>
      </c>
      <c r="C793" s="41">
        <v>260</v>
      </c>
      <c r="D793" s="40">
        <v>213892.3077</v>
      </c>
      <c r="E793"/>
    </row>
    <row r="794" spans="1:5" x14ac:dyDescent="0.25">
      <c r="A794">
        <v>12844</v>
      </c>
      <c r="B794">
        <v>155720000</v>
      </c>
      <c r="C794" s="41">
        <v>140</v>
      </c>
      <c r="D794" s="40">
        <v>1112285.7143000001</v>
      </c>
      <c r="E794"/>
    </row>
    <row r="795" spans="1:5" x14ac:dyDescent="0.25">
      <c r="A795">
        <v>12845</v>
      </c>
      <c r="B795">
        <v>241306000</v>
      </c>
      <c r="C795" s="41">
        <v>2630</v>
      </c>
      <c r="D795" s="40">
        <v>91751.330799999996</v>
      </c>
      <c r="E795"/>
    </row>
    <row r="796" spans="1:5" x14ac:dyDescent="0.25">
      <c r="A796">
        <v>12846</v>
      </c>
      <c r="B796">
        <v>97086000</v>
      </c>
      <c r="C796" s="41">
        <v>1630</v>
      </c>
      <c r="D796" s="40">
        <v>59561.963199999998</v>
      </c>
      <c r="E796"/>
    </row>
    <row r="797" spans="1:5" x14ac:dyDescent="0.25">
      <c r="A797">
        <v>12847</v>
      </c>
      <c r="B797">
        <v>23005000</v>
      </c>
      <c r="C797" s="41">
        <v>360</v>
      </c>
      <c r="D797" s="40">
        <v>63902.777800000003</v>
      </c>
      <c r="E797"/>
    </row>
    <row r="798" spans="1:5" x14ac:dyDescent="0.25">
      <c r="A798">
        <v>12849</v>
      </c>
      <c r="B798">
        <v>61793000</v>
      </c>
      <c r="C798" s="41">
        <v>270</v>
      </c>
      <c r="D798" s="40">
        <v>228862.96299999999</v>
      </c>
      <c r="E798"/>
    </row>
    <row r="799" spans="1:5" x14ac:dyDescent="0.25">
      <c r="A799">
        <v>12850</v>
      </c>
      <c r="B799">
        <v>124848000</v>
      </c>
      <c r="C799" s="41">
        <v>1450</v>
      </c>
      <c r="D799" s="40">
        <v>86102.069000000003</v>
      </c>
      <c r="E799"/>
    </row>
    <row r="800" spans="1:5" x14ac:dyDescent="0.25">
      <c r="A800">
        <v>12851</v>
      </c>
      <c r="B800">
        <v>39481000</v>
      </c>
      <c r="C800" s="41">
        <v>170</v>
      </c>
      <c r="D800" s="40">
        <v>232241.1765</v>
      </c>
      <c r="E800"/>
    </row>
    <row r="801" spans="1:5" x14ac:dyDescent="0.25">
      <c r="A801">
        <v>12852</v>
      </c>
      <c r="B801">
        <v>44978000</v>
      </c>
      <c r="C801" s="41">
        <v>200</v>
      </c>
      <c r="D801" s="40">
        <v>224890</v>
      </c>
      <c r="E801"/>
    </row>
    <row r="802" spans="1:5" x14ac:dyDescent="0.25">
      <c r="A802">
        <v>12853</v>
      </c>
      <c r="B802">
        <v>35448000</v>
      </c>
      <c r="C802" s="41">
        <v>670</v>
      </c>
      <c r="D802" s="40">
        <v>52907.462699999996</v>
      </c>
      <c r="E802"/>
    </row>
    <row r="803" spans="1:5" x14ac:dyDescent="0.25">
      <c r="A803">
        <v>12855</v>
      </c>
      <c r="B803">
        <v>49156000</v>
      </c>
      <c r="C803" s="41">
        <v>120</v>
      </c>
      <c r="D803" s="40">
        <v>409633.3333</v>
      </c>
      <c r="E803"/>
    </row>
    <row r="804" spans="1:5" x14ac:dyDescent="0.25">
      <c r="A804">
        <v>12857</v>
      </c>
      <c r="B804">
        <v>37818000</v>
      </c>
      <c r="C804" s="41">
        <v>260</v>
      </c>
      <c r="D804" s="40">
        <v>145453.8462</v>
      </c>
      <c r="E804"/>
    </row>
    <row r="805" spans="1:5" x14ac:dyDescent="0.25">
      <c r="A805">
        <v>12859</v>
      </c>
      <c r="B805">
        <v>148025000</v>
      </c>
      <c r="C805" s="41">
        <v>1020</v>
      </c>
      <c r="D805" s="40">
        <v>145122.549</v>
      </c>
      <c r="E805"/>
    </row>
    <row r="806" spans="1:5" x14ac:dyDescent="0.25">
      <c r="A806">
        <v>12860</v>
      </c>
      <c r="B806">
        <v>66203000</v>
      </c>
      <c r="C806" s="41">
        <v>370</v>
      </c>
      <c r="D806" s="40">
        <v>178927.027</v>
      </c>
      <c r="E806"/>
    </row>
    <row r="807" spans="1:5" x14ac:dyDescent="0.25">
      <c r="A807">
        <v>12861</v>
      </c>
      <c r="B807">
        <v>73071000</v>
      </c>
      <c r="C807" s="41">
        <v>290</v>
      </c>
      <c r="D807" s="40">
        <v>251968.96549999999</v>
      </c>
      <c r="E807"/>
    </row>
    <row r="808" spans="1:5" x14ac:dyDescent="0.25">
      <c r="A808">
        <v>12863</v>
      </c>
      <c r="B808">
        <v>116045000</v>
      </c>
      <c r="C808" s="41">
        <v>350</v>
      </c>
      <c r="D808" s="40">
        <v>331557.14289999998</v>
      </c>
      <c r="E808"/>
    </row>
    <row r="809" spans="1:5" x14ac:dyDescent="0.25">
      <c r="A809">
        <v>12865</v>
      </c>
      <c r="B809">
        <v>99202000</v>
      </c>
      <c r="C809" s="41">
        <v>1670</v>
      </c>
      <c r="D809" s="40">
        <v>59402.395199999999</v>
      </c>
      <c r="E809"/>
    </row>
    <row r="810" spans="1:5" x14ac:dyDescent="0.25">
      <c r="A810">
        <v>12866</v>
      </c>
      <c r="B810">
        <v>3661104000</v>
      </c>
      <c r="C810" s="41">
        <v>20520</v>
      </c>
      <c r="D810" s="40">
        <v>178416.3743</v>
      </c>
      <c r="E810"/>
    </row>
    <row r="811" spans="1:5" x14ac:dyDescent="0.25">
      <c r="A811">
        <v>12870</v>
      </c>
      <c r="B811">
        <v>162862000</v>
      </c>
      <c r="C811" s="41">
        <v>850</v>
      </c>
      <c r="D811" s="40">
        <v>191602.3529</v>
      </c>
      <c r="E811"/>
    </row>
    <row r="812" spans="1:5" x14ac:dyDescent="0.25">
      <c r="A812">
        <v>12871</v>
      </c>
      <c r="B812">
        <v>139003000</v>
      </c>
      <c r="C812" s="41">
        <v>2030</v>
      </c>
      <c r="D812" s="40">
        <v>68474.3842</v>
      </c>
      <c r="E812"/>
    </row>
    <row r="813" spans="1:5" x14ac:dyDescent="0.25">
      <c r="A813">
        <v>12873</v>
      </c>
      <c r="B813">
        <v>51101000</v>
      </c>
      <c r="C813" s="41">
        <v>390</v>
      </c>
      <c r="D813" s="40">
        <v>131028.20510000001</v>
      </c>
      <c r="E813"/>
    </row>
    <row r="814" spans="1:5" x14ac:dyDescent="0.25">
      <c r="A814">
        <v>12878</v>
      </c>
      <c r="B814">
        <v>43540000</v>
      </c>
      <c r="C814" s="41">
        <v>350</v>
      </c>
      <c r="D814" s="40">
        <v>124400</v>
      </c>
      <c r="E814"/>
    </row>
    <row r="815" spans="1:5" x14ac:dyDescent="0.25">
      <c r="A815">
        <v>12883</v>
      </c>
      <c r="B815">
        <v>131420000</v>
      </c>
      <c r="C815" s="41">
        <v>2300</v>
      </c>
      <c r="D815" s="40">
        <v>57139.130400000002</v>
      </c>
      <c r="E815"/>
    </row>
    <row r="816" spans="1:5" x14ac:dyDescent="0.25">
      <c r="A816">
        <v>12885</v>
      </c>
      <c r="B816">
        <v>212523000</v>
      </c>
      <c r="C816" s="41">
        <v>2170</v>
      </c>
      <c r="D816" s="40">
        <v>97936.866399999999</v>
      </c>
      <c r="E816"/>
    </row>
    <row r="817" spans="1:5" x14ac:dyDescent="0.25">
      <c r="A817">
        <v>12886</v>
      </c>
      <c r="B817">
        <v>59378000</v>
      </c>
      <c r="C817" s="41">
        <v>120</v>
      </c>
      <c r="D817" s="40">
        <v>494816.6667</v>
      </c>
      <c r="E817"/>
    </row>
    <row r="818" spans="1:5" x14ac:dyDescent="0.25">
      <c r="A818">
        <v>12887</v>
      </c>
      <c r="B818">
        <v>114998000</v>
      </c>
      <c r="C818" s="41">
        <v>2220</v>
      </c>
      <c r="D818" s="40">
        <v>51800.900900000001</v>
      </c>
      <c r="E818"/>
    </row>
    <row r="819" spans="1:5" x14ac:dyDescent="0.25">
      <c r="A819">
        <v>12901</v>
      </c>
      <c r="B819">
        <v>877589000</v>
      </c>
      <c r="C819" s="41">
        <v>14310</v>
      </c>
      <c r="D819" s="40">
        <v>61326.974099999999</v>
      </c>
      <c r="E819"/>
    </row>
    <row r="820" spans="1:5" x14ac:dyDescent="0.25">
      <c r="A820">
        <v>12903</v>
      </c>
      <c r="B820">
        <v>151337000</v>
      </c>
      <c r="C820" s="41">
        <v>960</v>
      </c>
      <c r="D820" s="40">
        <v>157642.7083</v>
      </c>
      <c r="E820"/>
    </row>
    <row r="821" spans="1:5" x14ac:dyDescent="0.25">
      <c r="A821">
        <v>12910</v>
      </c>
      <c r="B821">
        <v>38964000</v>
      </c>
      <c r="C821" s="41">
        <v>750</v>
      </c>
      <c r="D821" s="40">
        <v>51952</v>
      </c>
      <c r="E821"/>
    </row>
    <row r="822" spans="1:5" x14ac:dyDescent="0.25">
      <c r="A822">
        <v>12912</v>
      </c>
      <c r="B822">
        <v>51766000</v>
      </c>
      <c r="C822" s="41">
        <v>990</v>
      </c>
      <c r="D822" s="40">
        <v>52288.888899999998</v>
      </c>
      <c r="E822"/>
    </row>
    <row r="823" spans="1:5" x14ac:dyDescent="0.25">
      <c r="A823">
        <v>12913</v>
      </c>
      <c r="B823">
        <v>32010000</v>
      </c>
      <c r="C823" s="41">
        <v>550</v>
      </c>
      <c r="D823" s="40">
        <v>58200</v>
      </c>
      <c r="E823"/>
    </row>
    <row r="824" spans="1:5" x14ac:dyDescent="0.25">
      <c r="A824">
        <v>12914</v>
      </c>
      <c r="B824">
        <v>47723000</v>
      </c>
      <c r="C824" s="41">
        <v>340</v>
      </c>
      <c r="D824" s="40">
        <v>140361.7647</v>
      </c>
      <c r="E824"/>
    </row>
    <row r="825" spans="1:5" x14ac:dyDescent="0.25">
      <c r="A825">
        <v>12916</v>
      </c>
      <c r="B825">
        <v>47936000</v>
      </c>
      <c r="C825" s="41">
        <v>970</v>
      </c>
      <c r="D825" s="40">
        <v>49418.556700000001</v>
      </c>
      <c r="E825"/>
    </row>
    <row r="826" spans="1:5" x14ac:dyDescent="0.25">
      <c r="A826">
        <v>12917</v>
      </c>
      <c r="B826">
        <v>32552000</v>
      </c>
      <c r="C826" s="41">
        <v>620</v>
      </c>
      <c r="D826" s="40">
        <v>52503.2258</v>
      </c>
      <c r="E826"/>
    </row>
    <row r="827" spans="1:5" x14ac:dyDescent="0.25">
      <c r="A827">
        <v>12918</v>
      </c>
      <c r="B827">
        <v>131692000</v>
      </c>
      <c r="C827" s="41">
        <v>1170</v>
      </c>
      <c r="D827" s="40">
        <v>112557.265</v>
      </c>
      <c r="E827"/>
    </row>
    <row r="828" spans="1:5" x14ac:dyDescent="0.25">
      <c r="A828">
        <v>12919</v>
      </c>
      <c r="B828">
        <v>163910000</v>
      </c>
      <c r="C828" s="41">
        <v>1610</v>
      </c>
      <c r="D828" s="40">
        <v>101807.4534</v>
      </c>
      <c r="E828"/>
    </row>
    <row r="829" spans="1:5" x14ac:dyDescent="0.25">
      <c r="A829">
        <v>12920</v>
      </c>
      <c r="B829">
        <v>62118000</v>
      </c>
      <c r="C829" s="41">
        <v>1110</v>
      </c>
      <c r="D829" s="40">
        <v>55962.162199999999</v>
      </c>
      <c r="E829"/>
    </row>
    <row r="830" spans="1:5" x14ac:dyDescent="0.25">
      <c r="A830">
        <v>12921</v>
      </c>
      <c r="B830">
        <v>81926000</v>
      </c>
      <c r="C830" s="41">
        <v>1300</v>
      </c>
      <c r="D830" s="40">
        <v>63020</v>
      </c>
      <c r="E830"/>
    </row>
    <row r="831" spans="1:5" x14ac:dyDescent="0.25">
      <c r="A831">
        <v>12923</v>
      </c>
      <c r="B831">
        <v>57485000</v>
      </c>
      <c r="C831" s="41">
        <v>250</v>
      </c>
      <c r="D831" s="40">
        <v>229940</v>
      </c>
      <c r="E831"/>
    </row>
    <row r="832" spans="1:5" x14ac:dyDescent="0.25">
      <c r="A832">
        <v>12926</v>
      </c>
      <c r="B832">
        <v>42616000</v>
      </c>
      <c r="C832" s="41">
        <v>900</v>
      </c>
      <c r="D832" s="40">
        <v>47351.111100000002</v>
      </c>
      <c r="E832"/>
    </row>
    <row r="833" spans="1:5" x14ac:dyDescent="0.25">
      <c r="A833">
        <v>12928</v>
      </c>
      <c r="B833">
        <v>50340000</v>
      </c>
      <c r="C833" s="41">
        <v>940</v>
      </c>
      <c r="D833" s="40">
        <v>53553.191500000001</v>
      </c>
      <c r="E833"/>
    </row>
    <row r="834" spans="1:5" x14ac:dyDescent="0.25">
      <c r="A834">
        <v>12930</v>
      </c>
      <c r="B834">
        <v>14954000</v>
      </c>
      <c r="C834" s="41">
        <v>310</v>
      </c>
      <c r="D834" s="40">
        <v>48238.709699999999</v>
      </c>
      <c r="E834"/>
    </row>
    <row r="835" spans="1:5" x14ac:dyDescent="0.25">
      <c r="A835">
        <v>12932</v>
      </c>
      <c r="B835">
        <v>38557000</v>
      </c>
      <c r="C835" s="41">
        <v>630</v>
      </c>
      <c r="D835" s="40">
        <v>61201.587299999999</v>
      </c>
      <c r="E835"/>
    </row>
    <row r="836" spans="1:5" x14ac:dyDescent="0.25">
      <c r="A836">
        <v>12934</v>
      </c>
      <c r="B836">
        <v>21418000</v>
      </c>
      <c r="C836" s="41">
        <v>420</v>
      </c>
      <c r="D836" s="40">
        <v>50995.238100000002</v>
      </c>
      <c r="E836"/>
    </row>
    <row r="837" spans="1:5" x14ac:dyDescent="0.25">
      <c r="A837">
        <v>12935</v>
      </c>
      <c r="B837">
        <v>37575000</v>
      </c>
      <c r="C837" s="41">
        <v>680</v>
      </c>
      <c r="D837" s="40">
        <v>55257.352899999998</v>
      </c>
      <c r="E837"/>
    </row>
    <row r="838" spans="1:5" x14ac:dyDescent="0.25">
      <c r="A838">
        <v>12936</v>
      </c>
      <c r="B838">
        <v>47053000</v>
      </c>
      <c r="C838" s="41">
        <v>320</v>
      </c>
      <c r="D838" s="40">
        <v>147040.625</v>
      </c>
      <c r="E838"/>
    </row>
    <row r="839" spans="1:5" x14ac:dyDescent="0.25">
      <c r="A839">
        <v>12937</v>
      </c>
      <c r="B839">
        <v>28291000</v>
      </c>
      <c r="C839" s="41">
        <v>590</v>
      </c>
      <c r="D839" s="40">
        <v>47950.847500000003</v>
      </c>
      <c r="E839"/>
    </row>
    <row r="840" spans="1:5" x14ac:dyDescent="0.25">
      <c r="A840">
        <v>12941</v>
      </c>
      <c r="B840">
        <v>119903000</v>
      </c>
      <c r="C840" s="41">
        <v>670</v>
      </c>
      <c r="D840" s="40">
        <v>178959.7015</v>
      </c>
      <c r="E840"/>
    </row>
    <row r="841" spans="1:5" x14ac:dyDescent="0.25">
      <c r="A841">
        <v>12942</v>
      </c>
      <c r="B841">
        <v>210715000</v>
      </c>
      <c r="C841" s="41">
        <v>350</v>
      </c>
      <c r="D841" s="40">
        <v>602042.85710000002</v>
      </c>
      <c r="E841"/>
    </row>
    <row r="842" spans="1:5" x14ac:dyDescent="0.25">
      <c r="A842">
        <v>12943</v>
      </c>
      <c r="B842">
        <v>15384000</v>
      </c>
      <c r="C842" s="41">
        <v>240</v>
      </c>
      <c r="D842" s="40">
        <v>64100</v>
      </c>
      <c r="E842"/>
    </row>
    <row r="843" spans="1:5" x14ac:dyDescent="0.25">
      <c r="A843">
        <v>12944</v>
      </c>
      <c r="B843">
        <v>177476000</v>
      </c>
      <c r="C843" s="41">
        <v>1850</v>
      </c>
      <c r="D843" s="40">
        <v>95932.972999999998</v>
      </c>
      <c r="E843"/>
    </row>
    <row r="844" spans="1:5" x14ac:dyDescent="0.25">
      <c r="A844">
        <v>12945</v>
      </c>
      <c r="B844">
        <v>20618000</v>
      </c>
      <c r="C844" s="41">
        <v>340</v>
      </c>
      <c r="D844" s="40">
        <v>60641.176500000001</v>
      </c>
      <c r="E844"/>
    </row>
    <row r="845" spans="1:5" x14ac:dyDescent="0.25">
      <c r="A845">
        <v>12946</v>
      </c>
      <c r="B845">
        <v>242824000</v>
      </c>
      <c r="C845" s="41">
        <v>2890</v>
      </c>
      <c r="D845" s="40">
        <v>84022.145300000004</v>
      </c>
      <c r="E845"/>
    </row>
    <row r="846" spans="1:5" x14ac:dyDescent="0.25">
      <c r="A846">
        <v>12950</v>
      </c>
      <c r="B846">
        <v>52879000</v>
      </c>
      <c r="C846" s="41">
        <v>380</v>
      </c>
      <c r="D846" s="40">
        <v>139155.26319999999</v>
      </c>
      <c r="E846"/>
    </row>
    <row r="847" spans="1:5" x14ac:dyDescent="0.25">
      <c r="A847">
        <v>12952</v>
      </c>
      <c r="B847">
        <v>53884000</v>
      </c>
      <c r="C847" s="41">
        <v>240</v>
      </c>
      <c r="D847" s="40">
        <v>224516.6667</v>
      </c>
      <c r="E847"/>
    </row>
    <row r="848" spans="1:5" x14ac:dyDescent="0.25">
      <c r="A848">
        <v>12953</v>
      </c>
      <c r="B848">
        <v>278339000</v>
      </c>
      <c r="C848" s="41">
        <v>5020</v>
      </c>
      <c r="D848" s="40">
        <v>55446.015899999999</v>
      </c>
      <c r="E848"/>
    </row>
    <row r="849" spans="1:5" x14ac:dyDescent="0.25">
      <c r="A849">
        <v>12955</v>
      </c>
      <c r="B849">
        <v>61345000</v>
      </c>
      <c r="C849" s="41">
        <v>150</v>
      </c>
      <c r="D849" s="40">
        <v>408966.6667</v>
      </c>
      <c r="E849"/>
    </row>
    <row r="850" spans="1:5" x14ac:dyDescent="0.25">
      <c r="A850">
        <v>12956</v>
      </c>
      <c r="B850">
        <v>25168000</v>
      </c>
      <c r="C850" s="41">
        <v>520</v>
      </c>
      <c r="D850" s="40">
        <v>48400</v>
      </c>
      <c r="E850"/>
    </row>
    <row r="851" spans="1:5" x14ac:dyDescent="0.25">
      <c r="A851">
        <v>12957</v>
      </c>
      <c r="B851">
        <v>31458000</v>
      </c>
      <c r="C851" s="41">
        <v>700</v>
      </c>
      <c r="D851" s="40">
        <v>44940</v>
      </c>
      <c r="E851"/>
    </row>
    <row r="852" spans="1:5" x14ac:dyDescent="0.25">
      <c r="A852">
        <v>12958</v>
      </c>
      <c r="B852">
        <v>49314000</v>
      </c>
      <c r="C852" s="41">
        <v>910</v>
      </c>
      <c r="D852" s="40">
        <v>54191.2088</v>
      </c>
      <c r="E852"/>
    </row>
    <row r="853" spans="1:5" x14ac:dyDescent="0.25">
      <c r="A853">
        <v>12959</v>
      </c>
      <c r="B853">
        <v>33076000</v>
      </c>
      <c r="C853" s="41">
        <v>620</v>
      </c>
      <c r="D853" s="40">
        <v>53348.3871</v>
      </c>
      <c r="E853"/>
    </row>
    <row r="854" spans="1:5" x14ac:dyDescent="0.25">
      <c r="A854">
        <v>12960</v>
      </c>
      <c r="B854">
        <v>44381000</v>
      </c>
      <c r="C854" s="41">
        <v>520</v>
      </c>
      <c r="D854" s="40">
        <v>85348.0769</v>
      </c>
      <c r="E854"/>
    </row>
    <row r="855" spans="1:5" x14ac:dyDescent="0.25">
      <c r="A855">
        <v>12961</v>
      </c>
      <c r="B855">
        <v>42932000</v>
      </c>
      <c r="C855" s="41">
        <v>100</v>
      </c>
      <c r="D855" s="40">
        <v>429320</v>
      </c>
      <c r="E855"/>
    </row>
    <row r="856" spans="1:5" x14ac:dyDescent="0.25">
      <c r="A856">
        <v>12962</v>
      </c>
      <c r="B856">
        <v>187972000</v>
      </c>
      <c r="C856" s="41">
        <v>2750</v>
      </c>
      <c r="D856" s="40">
        <v>68353.454500000007</v>
      </c>
      <c r="E856"/>
    </row>
    <row r="857" spans="1:5" x14ac:dyDescent="0.25">
      <c r="A857">
        <v>12965</v>
      </c>
      <c r="B857">
        <v>83702000</v>
      </c>
      <c r="C857" s="41">
        <v>240</v>
      </c>
      <c r="D857" s="40">
        <v>348758.3333</v>
      </c>
      <c r="E857"/>
    </row>
    <row r="858" spans="1:5" x14ac:dyDescent="0.25">
      <c r="A858">
        <v>12966</v>
      </c>
      <c r="B858">
        <v>63509000</v>
      </c>
      <c r="C858" s="41">
        <v>1230</v>
      </c>
      <c r="D858" s="40">
        <v>51633.333299999998</v>
      </c>
      <c r="E858"/>
    </row>
    <row r="859" spans="1:5" x14ac:dyDescent="0.25">
      <c r="A859">
        <v>12967</v>
      </c>
      <c r="B859">
        <v>24221000</v>
      </c>
      <c r="C859" s="41">
        <v>470</v>
      </c>
      <c r="D859" s="40">
        <v>51534.042600000001</v>
      </c>
      <c r="E859"/>
    </row>
    <row r="860" spans="1:5" x14ac:dyDescent="0.25">
      <c r="A860">
        <v>12969</v>
      </c>
      <c r="B860">
        <v>61509000</v>
      </c>
      <c r="C860" s="41">
        <v>170</v>
      </c>
      <c r="D860" s="40">
        <v>361817.6471</v>
      </c>
      <c r="E860"/>
    </row>
    <row r="861" spans="1:5" x14ac:dyDescent="0.25">
      <c r="A861">
        <v>12970</v>
      </c>
      <c r="B861">
        <v>27477000</v>
      </c>
      <c r="C861" s="41">
        <v>160</v>
      </c>
      <c r="D861" s="40">
        <v>171731.25</v>
      </c>
      <c r="E861"/>
    </row>
    <row r="862" spans="1:5" x14ac:dyDescent="0.25">
      <c r="A862">
        <v>12972</v>
      </c>
      <c r="B862">
        <v>211805000</v>
      </c>
      <c r="C862" s="41">
        <v>3180</v>
      </c>
      <c r="D862" s="40">
        <v>66605.3459</v>
      </c>
      <c r="E862"/>
    </row>
    <row r="863" spans="1:5" x14ac:dyDescent="0.25">
      <c r="A863">
        <v>12974</v>
      </c>
      <c r="B863">
        <v>33773000</v>
      </c>
      <c r="C863" s="41">
        <v>680</v>
      </c>
      <c r="D863" s="40">
        <v>49666.176500000001</v>
      </c>
      <c r="E863"/>
    </row>
    <row r="864" spans="1:5" x14ac:dyDescent="0.25">
      <c r="A864">
        <v>12978</v>
      </c>
      <c r="B864">
        <v>53254000</v>
      </c>
      <c r="C864" s="41">
        <v>200</v>
      </c>
      <c r="D864" s="40">
        <v>266270</v>
      </c>
      <c r="E864"/>
    </row>
    <row r="865" spans="1:5" x14ac:dyDescent="0.25">
      <c r="A865">
        <v>12979</v>
      </c>
      <c r="B865">
        <v>70966000</v>
      </c>
      <c r="C865" s="41">
        <v>1230</v>
      </c>
      <c r="D865" s="40">
        <v>57695.934999999998</v>
      </c>
      <c r="E865"/>
    </row>
    <row r="866" spans="1:5" x14ac:dyDescent="0.25">
      <c r="A866">
        <v>12980</v>
      </c>
      <c r="B866">
        <v>27700000</v>
      </c>
      <c r="C866" s="41">
        <v>570</v>
      </c>
      <c r="D866" s="40">
        <v>48596.491199999997</v>
      </c>
      <c r="E866"/>
    </row>
    <row r="867" spans="1:5" x14ac:dyDescent="0.25">
      <c r="A867">
        <v>12981</v>
      </c>
      <c r="B867">
        <v>125977000</v>
      </c>
      <c r="C867" s="41">
        <v>1110</v>
      </c>
      <c r="D867" s="40">
        <v>113492.7928</v>
      </c>
      <c r="E867"/>
    </row>
    <row r="868" spans="1:5" x14ac:dyDescent="0.25">
      <c r="A868">
        <v>12983</v>
      </c>
      <c r="B868">
        <v>253136000</v>
      </c>
      <c r="C868" s="41">
        <v>3600</v>
      </c>
      <c r="D868" s="40">
        <v>70315.555600000007</v>
      </c>
      <c r="E868"/>
    </row>
    <row r="869" spans="1:5" x14ac:dyDescent="0.25">
      <c r="A869">
        <v>12985</v>
      </c>
      <c r="B869">
        <v>25209000</v>
      </c>
      <c r="C869" s="41">
        <v>490</v>
      </c>
      <c r="D869" s="40">
        <v>51446.938800000004</v>
      </c>
      <c r="E869"/>
    </row>
    <row r="870" spans="1:5" x14ac:dyDescent="0.25">
      <c r="A870">
        <v>12986</v>
      </c>
      <c r="B870">
        <v>162174000</v>
      </c>
      <c r="C870" s="41">
        <v>2650</v>
      </c>
      <c r="D870" s="40">
        <v>61197.735800000002</v>
      </c>
      <c r="E870"/>
    </row>
    <row r="871" spans="1:5" x14ac:dyDescent="0.25">
      <c r="A871">
        <v>12987</v>
      </c>
      <c r="B871">
        <v>44894000</v>
      </c>
      <c r="C871" s="41">
        <v>120</v>
      </c>
      <c r="D871" s="40">
        <v>374116.6667</v>
      </c>
      <c r="E871"/>
    </row>
    <row r="872" spans="1:5" x14ac:dyDescent="0.25">
      <c r="A872">
        <v>12989</v>
      </c>
      <c r="B872">
        <v>30125000</v>
      </c>
      <c r="C872" s="41">
        <v>460</v>
      </c>
      <c r="D872" s="40">
        <v>65489.130400000002</v>
      </c>
      <c r="E872"/>
    </row>
    <row r="873" spans="1:5" x14ac:dyDescent="0.25">
      <c r="A873">
        <v>12992</v>
      </c>
      <c r="B873">
        <v>139127000</v>
      </c>
      <c r="C873" s="41">
        <v>2460</v>
      </c>
      <c r="D873" s="40">
        <v>56555.691099999996</v>
      </c>
      <c r="E873"/>
    </row>
    <row r="874" spans="1:5" x14ac:dyDescent="0.25">
      <c r="A874">
        <v>12993</v>
      </c>
      <c r="B874">
        <v>161889000</v>
      </c>
      <c r="C874" s="41">
        <v>790</v>
      </c>
      <c r="D874" s="40">
        <v>204922.78479999999</v>
      </c>
      <c r="E874"/>
    </row>
    <row r="875" spans="1:5" x14ac:dyDescent="0.25">
      <c r="A875">
        <v>12996</v>
      </c>
      <c r="B875">
        <v>175542000</v>
      </c>
      <c r="C875" s="41">
        <v>960</v>
      </c>
      <c r="D875" s="40">
        <v>182856.25</v>
      </c>
      <c r="E875"/>
    </row>
    <row r="876" spans="1:5" x14ac:dyDescent="0.25">
      <c r="A876">
        <v>12997</v>
      </c>
      <c r="B876">
        <v>103870000</v>
      </c>
      <c r="C876" s="41">
        <v>620</v>
      </c>
      <c r="D876" s="40">
        <v>167532.25810000001</v>
      </c>
      <c r="E876"/>
    </row>
    <row r="877" spans="1:5" x14ac:dyDescent="0.25">
      <c r="A877">
        <v>12998</v>
      </c>
      <c r="B877">
        <v>43780000</v>
      </c>
      <c r="C877" s="41">
        <v>250</v>
      </c>
      <c r="D877" s="40">
        <v>175120</v>
      </c>
      <c r="E877"/>
    </row>
    <row r="878" spans="1:5" x14ac:dyDescent="0.25">
      <c r="A878">
        <v>13021</v>
      </c>
      <c r="B878">
        <v>1155087000</v>
      </c>
      <c r="C878" s="41">
        <v>18670</v>
      </c>
      <c r="D878" s="40">
        <v>61868.612699999998</v>
      </c>
      <c r="E878"/>
    </row>
    <row r="879" spans="1:5" x14ac:dyDescent="0.25">
      <c r="A879">
        <v>13026</v>
      </c>
      <c r="B879">
        <v>163485000</v>
      </c>
      <c r="C879" s="41">
        <v>630</v>
      </c>
      <c r="D879" s="40">
        <v>259500</v>
      </c>
      <c r="E879"/>
    </row>
    <row r="880" spans="1:5" x14ac:dyDescent="0.25">
      <c r="A880">
        <v>13027</v>
      </c>
      <c r="B880">
        <v>1418779000</v>
      </c>
      <c r="C880" s="41">
        <v>17690</v>
      </c>
      <c r="D880" s="40">
        <v>80202.3177</v>
      </c>
      <c r="E880"/>
    </row>
    <row r="881" spans="1:5" x14ac:dyDescent="0.25">
      <c r="A881">
        <v>13028</v>
      </c>
      <c r="B881">
        <v>34009000</v>
      </c>
      <c r="C881" s="41">
        <v>610</v>
      </c>
      <c r="D881" s="40">
        <v>55752.459000000003</v>
      </c>
      <c r="E881"/>
    </row>
    <row r="882" spans="1:5" x14ac:dyDescent="0.25">
      <c r="A882">
        <v>13029</v>
      </c>
      <c r="B882">
        <v>317982000</v>
      </c>
      <c r="C882" s="41">
        <v>3730</v>
      </c>
      <c r="D882" s="40">
        <v>85249.865999999995</v>
      </c>
      <c r="E882"/>
    </row>
    <row r="883" spans="1:5" x14ac:dyDescent="0.25">
      <c r="A883">
        <v>13030</v>
      </c>
      <c r="B883">
        <v>138443000</v>
      </c>
      <c r="C883" s="41">
        <v>2010</v>
      </c>
      <c r="D883" s="40">
        <v>68877.114400000006</v>
      </c>
      <c r="E883"/>
    </row>
    <row r="884" spans="1:5" x14ac:dyDescent="0.25">
      <c r="A884">
        <v>13031</v>
      </c>
      <c r="B884">
        <v>687353000</v>
      </c>
      <c r="C884" s="41">
        <v>8790</v>
      </c>
      <c r="D884" s="40">
        <v>78197.155899999998</v>
      </c>
      <c r="E884"/>
    </row>
    <row r="885" spans="1:5" x14ac:dyDescent="0.25">
      <c r="A885">
        <v>13032</v>
      </c>
      <c r="B885">
        <v>352230000</v>
      </c>
      <c r="C885" s="41">
        <v>6050</v>
      </c>
      <c r="D885" s="40">
        <v>58219.834699999999</v>
      </c>
      <c r="E885"/>
    </row>
    <row r="886" spans="1:5" x14ac:dyDescent="0.25">
      <c r="A886">
        <v>13033</v>
      </c>
      <c r="B886">
        <v>186562000</v>
      </c>
      <c r="C886" s="41">
        <v>1760</v>
      </c>
      <c r="D886" s="40">
        <v>106001.1364</v>
      </c>
      <c r="E886"/>
    </row>
    <row r="887" spans="1:5" x14ac:dyDescent="0.25">
      <c r="A887">
        <v>13034</v>
      </c>
      <c r="B887">
        <v>131609000</v>
      </c>
      <c r="C887" s="41">
        <v>850</v>
      </c>
      <c r="D887" s="40">
        <v>154834.1176</v>
      </c>
      <c r="E887"/>
    </row>
    <row r="888" spans="1:5" x14ac:dyDescent="0.25">
      <c r="A888">
        <v>13035</v>
      </c>
      <c r="B888">
        <v>504494000</v>
      </c>
      <c r="C888" s="41">
        <v>4030</v>
      </c>
      <c r="D888" s="40">
        <v>125184.6154</v>
      </c>
      <c r="E888"/>
    </row>
    <row r="889" spans="1:5" x14ac:dyDescent="0.25">
      <c r="A889">
        <v>13036</v>
      </c>
      <c r="B889">
        <v>263771000</v>
      </c>
      <c r="C889" s="41">
        <v>4400</v>
      </c>
      <c r="D889" s="40">
        <v>59947.9545</v>
      </c>
      <c r="E889"/>
    </row>
    <row r="890" spans="1:5" x14ac:dyDescent="0.25">
      <c r="A890">
        <v>13037</v>
      </c>
      <c r="B890">
        <v>332459000</v>
      </c>
      <c r="C890" s="41">
        <v>4610</v>
      </c>
      <c r="D890" s="40">
        <v>72116.919699999999</v>
      </c>
      <c r="E890"/>
    </row>
    <row r="891" spans="1:5" x14ac:dyDescent="0.25">
      <c r="A891">
        <v>13039</v>
      </c>
      <c r="B891">
        <v>722995000</v>
      </c>
      <c r="C891" s="41">
        <v>9250</v>
      </c>
      <c r="D891" s="40">
        <v>78161.621599999999</v>
      </c>
      <c r="E891"/>
    </row>
    <row r="892" spans="1:5" x14ac:dyDescent="0.25">
      <c r="A892">
        <v>13040</v>
      </c>
      <c r="B892">
        <v>61650000</v>
      </c>
      <c r="C892" s="41">
        <v>1200</v>
      </c>
      <c r="D892" s="40">
        <v>51375</v>
      </c>
      <c r="E892"/>
    </row>
    <row r="893" spans="1:5" x14ac:dyDescent="0.25">
      <c r="A893">
        <v>13041</v>
      </c>
      <c r="B893">
        <v>455609000</v>
      </c>
      <c r="C893" s="41">
        <v>6020</v>
      </c>
      <c r="D893" s="40">
        <v>75682.558099999995</v>
      </c>
      <c r="E893"/>
    </row>
    <row r="894" spans="1:5" x14ac:dyDescent="0.25">
      <c r="A894">
        <v>13042</v>
      </c>
      <c r="B894">
        <v>61462000</v>
      </c>
      <c r="C894" s="41">
        <v>1060</v>
      </c>
      <c r="D894" s="40">
        <v>57983.018900000003</v>
      </c>
      <c r="E894"/>
    </row>
    <row r="895" spans="1:5" x14ac:dyDescent="0.25">
      <c r="A895">
        <v>13044</v>
      </c>
      <c r="B895">
        <v>76912000</v>
      </c>
      <c r="C895" s="41">
        <v>1210</v>
      </c>
      <c r="D895" s="40">
        <v>63563.636400000003</v>
      </c>
      <c r="E895"/>
    </row>
    <row r="896" spans="1:5" x14ac:dyDescent="0.25">
      <c r="A896">
        <v>13045</v>
      </c>
      <c r="B896">
        <v>666819000</v>
      </c>
      <c r="C896" s="41">
        <v>11530</v>
      </c>
      <c r="D896" s="40">
        <v>57833.391199999998</v>
      </c>
      <c r="E896"/>
    </row>
    <row r="897" spans="1:5" x14ac:dyDescent="0.25">
      <c r="A897">
        <v>13052</v>
      </c>
      <c r="B897">
        <v>48552000</v>
      </c>
      <c r="C897" s="41">
        <v>860</v>
      </c>
      <c r="D897" s="40">
        <v>56455.813999999998</v>
      </c>
      <c r="E897"/>
    </row>
    <row r="898" spans="1:5" x14ac:dyDescent="0.25">
      <c r="A898">
        <v>13053</v>
      </c>
      <c r="B898">
        <v>139881000</v>
      </c>
      <c r="C898" s="41">
        <v>2150</v>
      </c>
      <c r="D898" s="40">
        <v>65060.930200000003</v>
      </c>
      <c r="E898"/>
    </row>
    <row r="899" spans="1:5" x14ac:dyDescent="0.25">
      <c r="A899">
        <v>13054</v>
      </c>
      <c r="B899">
        <v>37710000</v>
      </c>
      <c r="C899" s="41">
        <v>710</v>
      </c>
      <c r="D899" s="40">
        <v>53112.676099999997</v>
      </c>
      <c r="E899"/>
    </row>
    <row r="900" spans="1:5" x14ac:dyDescent="0.25">
      <c r="A900">
        <v>13057</v>
      </c>
      <c r="B900">
        <v>474795000</v>
      </c>
      <c r="C900" s="41">
        <v>7950</v>
      </c>
      <c r="D900" s="40">
        <v>59722.641499999998</v>
      </c>
      <c r="E900"/>
    </row>
    <row r="901" spans="1:5" x14ac:dyDescent="0.25">
      <c r="A901">
        <v>13060</v>
      </c>
      <c r="B901">
        <v>89597000</v>
      </c>
      <c r="C901" s="41">
        <v>1420</v>
      </c>
      <c r="D901" s="40">
        <v>63096.478900000002</v>
      </c>
      <c r="E901"/>
    </row>
    <row r="902" spans="1:5" x14ac:dyDescent="0.25">
      <c r="A902">
        <v>13061</v>
      </c>
      <c r="B902">
        <v>227331000</v>
      </c>
      <c r="C902" s="41">
        <v>520</v>
      </c>
      <c r="D902" s="40">
        <v>437175</v>
      </c>
      <c r="E902"/>
    </row>
    <row r="903" spans="1:5" x14ac:dyDescent="0.25">
      <c r="A903">
        <v>13063</v>
      </c>
      <c r="B903">
        <v>68769000</v>
      </c>
      <c r="C903" s="41">
        <v>900</v>
      </c>
      <c r="D903" s="40">
        <v>76410</v>
      </c>
      <c r="E903"/>
    </row>
    <row r="904" spans="1:5" x14ac:dyDescent="0.25">
      <c r="A904">
        <v>13066</v>
      </c>
      <c r="B904">
        <v>923160000</v>
      </c>
      <c r="C904" s="41">
        <v>6770</v>
      </c>
      <c r="D904" s="40">
        <v>136360.4136</v>
      </c>
      <c r="E904"/>
    </row>
    <row r="905" spans="1:5" x14ac:dyDescent="0.25">
      <c r="A905">
        <v>13068</v>
      </c>
      <c r="B905">
        <v>163821000</v>
      </c>
      <c r="C905" s="41">
        <v>2610</v>
      </c>
      <c r="D905" s="40">
        <v>62766.666700000002</v>
      </c>
      <c r="E905"/>
    </row>
    <row r="906" spans="1:5" x14ac:dyDescent="0.25">
      <c r="A906">
        <v>13069</v>
      </c>
      <c r="B906">
        <v>582301000</v>
      </c>
      <c r="C906" s="41">
        <v>11170</v>
      </c>
      <c r="D906" s="40">
        <v>52130.796799999996</v>
      </c>
      <c r="E906"/>
    </row>
    <row r="907" spans="1:5" x14ac:dyDescent="0.25">
      <c r="A907">
        <v>13071</v>
      </c>
      <c r="B907">
        <v>26338000</v>
      </c>
      <c r="C907" s="41">
        <v>450</v>
      </c>
      <c r="D907" s="40">
        <v>58528.888899999998</v>
      </c>
      <c r="E907"/>
    </row>
    <row r="908" spans="1:5" x14ac:dyDescent="0.25">
      <c r="A908">
        <v>13072</v>
      </c>
      <c r="B908">
        <v>90833000</v>
      </c>
      <c r="C908" s="41">
        <v>360</v>
      </c>
      <c r="D908" s="40">
        <v>252313.88889999999</v>
      </c>
      <c r="E908"/>
    </row>
    <row r="909" spans="1:5" x14ac:dyDescent="0.25">
      <c r="A909">
        <v>13073</v>
      </c>
      <c r="B909">
        <v>176498000</v>
      </c>
      <c r="C909" s="41">
        <v>2970</v>
      </c>
      <c r="D909" s="40">
        <v>59426.936000000002</v>
      </c>
      <c r="E909"/>
    </row>
    <row r="910" spans="1:5" x14ac:dyDescent="0.25">
      <c r="A910">
        <v>13074</v>
      </c>
      <c r="B910">
        <v>155102000</v>
      </c>
      <c r="C910" s="41">
        <v>1900</v>
      </c>
      <c r="D910" s="40">
        <v>81632.631599999993</v>
      </c>
      <c r="E910"/>
    </row>
    <row r="911" spans="1:5" x14ac:dyDescent="0.25">
      <c r="A911">
        <v>13076</v>
      </c>
      <c r="B911">
        <v>73649000</v>
      </c>
      <c r="C911" s="41">
        <v>1110</v>
      </c>
      <c r="D911" s="40">
        <v>66350.450500000006</v>
      </c>
      <c r="E911"/>
    </row>
    <row r="912" spans="1:5" x14ac:dyDescent="0.25">
      <c r="A912">
        <v>13077</v>
      </c>
      <c r="B912">
        <v>202437000</v>
      </c>
      <c r="C912" s="41">
        <v>3330</v>
      </c>
      <c r="D912" s="40">
        <v>60791.891900000002</v>
      </c>
      <c r="E912"/>
    </row>
    <row r="913" spans="1:5" x14ac:dyDescent="0.25">
      <c r="A913">
        <v>13078</v>
      </c>
      <c r="B913">
        <v>622545000</v>
      </c>
      <c r="C913" s="41">
        <v>4710</v>
      </c>
      <c r="D913" s="40">
        <v>132175.15919999999</v>
      </c>
      <c r="E913"/>
    </row>
    <row r="914" spans="1:5" x14ac:dyDescent="0.25">
      <c r="A914">
        <v>13080</v>
      </c>
      <c r="B914">
        <v>116305000</v>
      </c>
      <c r="C914" s="41">
        <v>1740</v>
      </c>
      <c r="D914" s="40">
        <v>66841.953999999998</v>
      </c>
      <c r="E914"/>
    </row>
    <row r="915" spans="1:5" x14ac:dyDescent="0.25">
      <c r="A915">
        <v>13081</v>
      </c>
      <c r="B915">
        <v>119646000</v>
      </c>
      <c r="C915" s="41">
        <v>510</v>
      </c>
      <c r="D915" s="40">
        <v>234600</v>
      </c>
      <c r="E915"/>
    </row>
    <row r="916" spans="1:5" x14ac:dyDescent="0.25">
      <c r="A916">
        <v>13082</v>
      </c>
      <c r="B916">
        <v>141250000</v>
      </c>
      <c r="C916" s="41">
        <v>2360</v>
      </c>
      <c r="D916" s="40">
        <v>59851.694900000002</v>
      </c>
      <c r="E916"/>
    </row>
    <row r="917" spans="1:5" x14ac:dyDescent="0.25">
      <c r="A917">
        <v>13083</v>
      </c>
      <c r="B917">
        <v>46015000</v>
      </c>
      <c r="C917" s="41">
        <v>790</v>
      </c>
      <c r="D917" s="40">
        <v>58246.835400000004</v>
      </c>
      <c r="E917"/>
    </row>
    <row r="918" spans="1:5" x14ac:dyDescent="0.25">
      <c r="A918">
        <v>13084</v>
      </c>
      <c r="B918">
        <v>169151000</v>
      </c>
      <c r="C918" s="41">
        <v>2270</v>
      </c>
      <c r="D918" s="40">
        <v>74515.858999999997</v>
      </c>
      <c r="E918"/>
    </row>
    <row r="919" spans="1:5" x14ac:dyDescent="0.25">
      <c r="A919">
        <v>13088</v>
      </c>
      <c r="B919">
        <v>730600000</v>
      </c>
      <c r="C919" s="41">
        <v>12150</v>
      </c>
      <c r="D919" s="40">
        <v>60131.6872</v>
      </c>
      <c r="E919"/>
    </row>
    <row r="920" spans="1:5" x14ac:dyDescent="0.25">
      <c r="A920">
        <v>13090</v>
      </c>
      <c r="B920">
        <v>1111207000</v>
      </c>
      <c r="C920" s="41">
        <v>16060</v>
      </c>
      <c r="D920" s="40">
        <v>69190.971399999995</v>
      </c>
      <c r="E920"/>
    </row>
    <row r="921" spans="1:5" x14ac:dyDescent="0.25">
      <c r="A921">
        <v>13092</v>
      </c>
      <c r="B921">
        <v>64483000</v>
      </c>
      <c r="C921" s="41">
        <v>1150</v>
      </c>
      <c r="D921" s="40">
        <v>56072.173900000002</v>
      </c>
      <c r="E921"/>
    </row>
    <row r="922" spans="1:5" x14ac:dyDescent="0.25">
      <c r="A922">
        <v>13101</v>
      </c>
      <c r="B922">
        <v>62925000</v>
      </c>
      <c r="C922" s="41">
        <v>1220</v>
      </c>
      <c r="D922" s="40">
        <v>51577.868900000001</v>
      </c>
      <c r="E922"/>
    </row>
    <row r="923" spans="1:5" x14ac:dyDescent="0.25">
      <c r="A923">
        <v>13103</v>
      </c>
      <c r="B923">
        <v>48907000</v>
      </c>
      <c r="C923" s="41">
        <v>150</v>
      </c>
      <c r="D923" s="40">
        <v>326046.6667</v>
      </c>
      <c r="E923"/>
    </row>
    <row r="924" spans="1:5" x14ac:dyDescent="0.25">
      <c r="A924">
        <v>13104</v>
      </c>
      <c r="B924">
        <v>1245926000</v>
      </c>
      <c r="C924" s="41">
        <v>7790</v>
      </c>
      <c r="D924" s="40">
        <v>159939.15280000001</v>
      </c>
      <c r="E924"/>
    </row>
    <row r="925" spans="1:5" x14ac:dyDescent="0.25">
      <c r="A925">
        <v>13108</v>
      </c>
      <c r="B925">
        <v>262508000</v>
      </c>
      <c r="C925" s="41">
        <v>3160</v>
      </c>
      <c r="D925" s="40">
        <v>83072.151899999997</v>
      </c>
      <c r="E925"/>
    </row>
    <row r="926" spans="1:5" x14ac:dyDescent="0.25">
      <c r="A926">
        <v>13110</v>
      </c>
      <c r="B926">
        <v>92956000</v>
      </c>
      <c r="C926" s="41">
        <v>1190</v>
      </c>
      <c r="D926" s="40">
        <v>78114.285699999993</v>
      </c>
      <c r="E926"/>
    </row>
    <row r="927" spans="1:5" x14ac:dyDescent="0.25">
      <c r="A927">
        <v>13111</v>
      </c>
      <c r="B927">
        <v>37146000</v>
      </c>
      <c r="C927" s="41">
        <v>740</v>
      </c>
      <c r="D927" s="40">
        <v>50197.297299999998</v>
      </c>
      <c r="E927"/>
    </row>
    <row r="928" spans="1:5" x14ac:dyDescent="0.25">
      <c r="A928">
        <v>13112</v>
      </c>
      <c r="B928">
        <v>68019000</v>
      </c>
      <c r="C928" s="41">
        <v>950</v>
      </c>
      <c r="D928" s="40">
        <v>71598.947400000005</v>
      </c>
      <c r="E928"/>
    </row>
    <row r="929" spans="1:5" x14ac:dyDescent="0.25">
      <c r="A929">
        <v>13114</v>
      </c>
      <c r="B929">
        <v>190035000</v>
      </c>
      <c r="C929" s="41">
        <v>3030</v>
      </c>
      <c r="D929" s="40">
        <v>62717.821799999998</v>
      </c>
      <c r="E929"/>
    </row>
    <row r="930" spans="1:5" x14ac:dyDescent="0.25">
      <c r="A930">
        <v>13116</v>
      </c>
      <c r="B930">
        <v>117127000</v>
      </c>
      <c r="C930" s="41">
        <v>1790</v>
      </c>
      <c r="D930" s="40">
        <v>65434.078200000004</v>
      </c>
      <c r="E930"/>
    </row>
    <row r="931" spans="1:5" x14ac:dyDescent="0.25">
      <c r="A931">
        <v>13118</v>
      </c>
      <c r="B931">
        <v>142573000</v>
      </c>
      <c r="C931" s="41">
        <v>2470</v>
      </c>
      <c r="D931" s="40">
        <v>57721.862300000001</v>
      </c>
      <c r="E931"/>
    </row>
    <row r="932" spans="1:5" x14ac:dyDescent="0.25">
      <c r="A932">
        <v>13120</v>
      </c>
      <c r="B932">
        <v>54313000</v>
      </c>
      <c r="C932" s="41">
        <v>1150</v>
      </c>
      <c r="D932" s="40">
        <v>47228.695699999997</v>
      </c>
      <c r="E932"/>
    </row>
    <row r="933" spans="1:5" x14ac:dyDescent="0.25">
      <c r="A933">
        <v>13122</v>
      </c>
      <c r="B933">
        <v>34189000</v>
      </c>
      <c r="C933" s="41">
        <v>540</v>
      </c>
      <c r="D933" s="40">
        <v>63312.963000000003</v>
      </c>
      <c r="E933"/>
    </row>
    <row r="934" spans="1:5" x14ac:dyDescent="0.25">
      <c r="A934">
        <v>13126</v>
      </c>
      <c r="B934">
        <v>892464000</v>
      </c>
      <c r="C934" s="41">
        <v>14660</v>
      </c>
      <c r="D934" s="40">
        <v>60877.489800000003</v>
      </c>
      <c r="E934"/>
    </row>
    <row r="935" spans="1:5" x14ac:dyDescent="0.25">
      <c r="A935">
        <v>13131</v>
      </c>
      <c r="B935">
        <v>203940000</v>
      </c>
      <c r="C935" s="41">
        <v>1820</v>
      </c>
      <c r="D935" s="40">
        <v>112054.9451</v>
      </c>
      <c r="E935"/>
    </row>
    <row r="936" spans="1:5" x14ac:dyDescent="0.25">
      <c r="A936">
        <v>13132</v>
      </c>
      <c r="B936">
        <v>117757000</v>
      </c>
      <c r="C936" s="41">
        <v>1920</v>
      </c>
      <c r="D936" s="40">
        <v>61331.770799999998</v>
      </c>
      <c r="E936"/>
    </row>
    <row r="937" spans="1:5" x14ac:dyDescent="0.25">
      <c r="A937">
        <v>13135</v>
      </c>
      <c r="B937">
        <v>196381000</v>
      </c>
      <c r="C937" s="41">
        <v>3180</v>
      </c>
      <c r="D937" s="40">
        <v>61755.0314</v>
      </c>
      <c r="E937"/>
    </row>
    <row r="938" spans="1:5" x14ac:dyDescent="0.25">
      <c r="A938">
        <v>13136</v>
      </c>
      <c r="B938">
        <v>33031000</v>
      </c>
      <c r="C938" s="41">
        <v>210</v>
      </c>
      <c r="D938" s="40">
        <v>157290.4762</v>
      </c>
      <c r="E938"/>
    </row>
    <row r="939" spans="1:5" x14ac:dyDescent="0.25">
      <c r="A939">
        <v>13140</v>
      </c>
      <c r="B939">
        <v>152382000</v>
      </c>
      <c r="C939" s="41">
        <v>1990</v>
      </c>
      <c r="D939" s="40">
        <v>76573.869300000006</v>
      </c>
      <c r="E939"/>
    </row>
    <row r="940" spans="1:5" x14ac:dyDescent="0.25">
      <c r="A940">
        <v>13141</v>
      </c>
      <c r="B940">
        <v>38040000</v>
      </c>
      <c r="C940" s="41">
        <v>310</v>
      </c>
      <c r="D940" s="40">
        <v>122709.6774</v>
      </c>
      <c r="E940"/>
    </row>
    <row r="941" spans="1:5" x14ac:dyDescent="0.25">
      <c r="A941">
        <v>13142</v>
      </c>
      <c r="B941">
        <v>172629000</v>
      </c>
      <c r="C941" s="41">
        <v>2980</v>
      </c>
      <c r="D941" s="40">
        <v>57929.194600000003</v>
      </c>
      <c r="E941"/>
    </row>
    <row r="942" spans="1:5" x14ac:dyDescent="0.25">
      <c r="A942">
        <v>13143</v>
      </c>
      <c r="B942">
        <v>63470000</v>
      </c>
      <c r="C942" s="41">
        <v>1190</v>
      </c>
      <c r="D942" s="40">
        <v>53336.1345</v>
      </c>
      <c r="E942"/>
    </row>
    <row r="943" spans="1:5" x14ac:dyDescent="0.25">
      <c r="A943">
        <v>13144</v>
      </c>
      <c r="B943">
        <v>56681000</v>
      </c>
      <c r="C943" s="41">
        <v>560</v>
      </c>
      <c r="D943" s="40">
        <v>101216.0714</v>
      </c>
      <c r="E943"/>
    </row>
    <row r="944" spans="1:5" x14ac:dyDescent="0.25">
      <c r="A944">
        <v>13145</v>
      </c>
      <c r="B944">
        <v>49534000</v>
      </c>
      <c r="C944" s="41">
        <v>890</v>
      </c>
      <c r="D944" s="40">
        <v>55656.179799999998</v>
      </c>
      <c r="E944"/>
    </row>
    <row r="945" spans="1:5" x14ac:dyDescent="0.25">
      <c r="A945">
        <v>13146</v>
      </c>
      <c r="B945">
        <v>46905000</v>
      </c>
      <c r="C945" s="41">
        <v>930</v>
      </c>
      <c r="D945" s="40">
        <v>50435.483899999999</v>
      </c>
      <c r="E945"/>
    </row>
    <row r="946" spans="1:5" x14ac:dyDescent="0.25">
      <c r="A946">
        <v>13147</v>
      </c>
      <c r="B946">
        <v>28354000</v>
      </c>
      <c r="C946" s="41">
        <v>470</v>
      </c>
      <c r="D946" s="40">
        <v>60327.659599999999</v>
      </c>
      <c r="E946"/>
    </row>
    <row r="947" spans="1:5" x14ac:dyDescent="0.25">
      <c r="A947">
        <v>13148</v>
      </c>
      <c r="B947">
        <v>301540000</v>
      </c>
      <c r="C947" s="41">
        <v>5050</v>
      </c>
      <c r="D947" s="40">
        <v>59710.891100000001</v>
      </c>
      <c r="E947"/>
    </row>
    <row r="948" spans="1:5" x14ac:dyDescent="0.25">
      <c r="A948">
        <v>13152</v>
      </c>
      <c r="B948">
        <v>659347000</v>
      </c>
      <c r="C948" s="41">
        <v>4150</v>
      </c>
      <c r="D948" s="40">
        <v>158878.79519999999</v>
      </c>
      <c r="E948"/>
    </row>
    <row r="949" spans="1:5" x14ac:dyDescent="0.25">
      <c r="A949">
        <v>13155</v>
      </c>
      <c r="B949">
        <v>76833000</v>
      </c>
      <c r="C949" s="41">
        <v>260</v>
      </c>
      <c r="D949" s="40">
        <v>295511.53850000002</v>
      </c>
      <c r="E949"/>
    </row>
    <row r="950" spans="1:5" x14ac:dyDescent="0.25">
      <c r="A950">
        <v>13156</v>
      </c>
      <c r="B950">
        <v>119549000</v>
      </c>
      <c r="C950" s="41">
        <v>900</v>
      </c>
      <c r="D950" s="40">
        <v>132832.22219999999</v>
      </c>
      <c r="E950"/>
    </row>
    <row r="951" spans="1:5" x14ac:dyDescent="0.25">
      <c r="A951">
        <v>13158</v>
      </c>
      <c r="B951">
        <v>34412000</v>
      </c>
      <c r="C951" s="41">
        <v>650</v>
      </c>
      <c r="D951" s="40">
        <v>52941.538500000002</v>
      </c>
      <c r="E951"/>
    </row>
    <row r="952" spans="1:5" x14ac:dyDescent="0.25">
      <c r="A952">
        <v>13159</v>
      </c>
      <c r="B952">
        <v>214080000</v>
      </c>
      <c r="C952" s="41">
        <v>2630</v>
      </c>
      <c r="D952" s="40">
        <v>81399.239499999996</v>
      </c>
      <c r="E952"/>
    </row>
    <row r="953" spans="1:5" x14ac:dyDescent="0.25">
      <c r="A953">
        <v>13160</v>
      </c>
      <c r="B953">
        <v>122919000</v>
      </c>
      <c r="C953" s="41">
        <v>940</v>
      </c>
      <c r="D953" s="40">
        <v>130764.8936</v>
      </c>
      <c r="E953"/>
    </row>
    <row r="954" spans="1:5" x14ac:dyDescent="0.25">
      <c r="A954">
        <v>13164</v>
      </c>
      <c r="B954">
        <v>119046000</v>
      </c>
      <c r="C954" s="41">
        <v>1310</v>
      </c>
      <c r="D954" s="40">
        <v>90874.809200000003</v>
      </c>
      <c r="E954"/>
    </row>
    <row r="955" spans="1:5" x14ac:dyDescent="0.25">
      <c r="A955">
        <v>13165</v>
      </c>
      <c r="B955">
        <v>259288000</v>
      </c>
      <c r="C955" s="41">
        <v>5060</v>
      </c>
      <c r="D955" s="40">
        <v>51242.687700000002</v>
      </c>
      <c r="E955"/>
    </row>
    <row r="956" spans="1:5" x14ac:dyDescent="0.25">
      <c r="A956">
        <v>13166</v>
      </c>
      <c r="B956">
        <v>155138000</v>
      </c>
      <c r="C956" s="41">
        <v>2680</v>
      </c>
      <c r="D956" s="40">
        <v>57887.313399999999</v>
      </c>
      <c r="E956"/>
    </row>
    <row r="957" spans="1:5" x14ac:dyDescent="0.25">
      <c r="A957">
        <v>13167</v>
      </c>
      <c r="B957">
        <v>100996000</v>
      </c>
      <c r="C957" s="41">
        <v>1660</v>
      </c>
      <c r="D957" s="40">
        <v>60840.963900000002</v>
      </c>
      <c r="E957"/>
    </row>
    <row r="958" spans="1:5" x14ac:dyDescent="0.25">
      <c r="A958">
        <v>13202</v>
      </c>
      <c r="B958">
        <v>131898000</v>
      </c>
      <c r="C958" s="41">
        <v>2480</v>
      </c>
      <c r="D958" s="40">
        <v>53184.6774</v>
      </c>
      <c r="E958"/>
    </row>
    <row r="959" spans="1:5" x14ac:dyDescent="0.25">
      <c r="A959">
        <v>13203</v>
      </c>
      <c r="B959">
        <v>282031000</v>
      </c>
      <c r="C959" s="41">
        <v>6620</v>
      </c>
      <c r="D959" s="40">
        <v>42602.8701</v>
      </c>
      <c r="E959"/>
    </row>
    <row r="960" spans="1:5" x14ac:dyDescent="0.25">
      <c r="A960">
        <v>13204</v>
      </c>
      <c r="B960">
        <v>310559000</v>
      </c>
      <c r="C960" s="41">
        <v>8400</v>
      </c>
      <c r="D960" s="40">
        <v>36971.309500000003</v>
      </c>
      <c r="E960"/>
    </row>
    <row r="961" spans="1:5" x14ac:dyDescent="0.25">
      <c r="A961">
        <v>13205</v>
      </c>
      <c r="B961">
        <v>322227000</v>
      </c>
      <c r="C961" s="41">
        <v>7570</v>
      </c>
      <c r="D961" s="40">
        <v>42566.314400000003</v>
      </c>
      <c r="E961"/>
    </row>
    <row r="962" spans="1:5" x14ac:dyDescent="0.25">
      <c r="A962">
        <v>13206</v>
      </c>
      <c r="B962">
        <v>371414000</v>
      </c>
      <c r="C962" s="41">
        <v>8590</v>
      </c>
      <c r="D962" s="40">
        <v>43237.951099999998</v>
      </c>
      <c r="E962"/>
    </row>
    <row r="963" spans="1:5" x14ac:dyDescent="0.25">
      <c r="A963">
        <v>13207</v>
      </c>
      <c r="B963">
        <v>287747000</v>
      </c>
      <c r="C963" s="41">
        <v>6230</v>
      </c>
      <c r="D963" s="40">
        <v>46187.3194</v>
      </c>
      <c r="E963"/>
    </row>
    <row r="964" spans="1:5" x14ac:dyDescent="0.25">
      <c r="A964">
        <v>13208</v>
      </c>
      <c r="B964">
        <v>426150000</v>
      </c>
      <c r="C964" s="41">
        <v>9840</v>
      </c>
      <c r="D964" s="40">
        <v>43307.926800000001</v>
      </c>
      <c r="E964"/>
    </row>
    <row r="965" spans="1:5" x14ac:dyDescent="0.25">
      <c r="A965">
        <v>13209</v>
      </c>
      <c r="B965">
        <v>378481000</v>
      </c>
      <c r="C965" s="41">
        <v>6930</v>
      </c>
      <c r="D965" s="40">
        <v>54614.8629</v>
      </c>
      <c r="E965"/>
    </row>
    <row r="966" spans="1:5" x14ac:dyDescent="0.25">
      <c r="A966">
        <v>13210</v>
      </c>
      <c r="B966">
        <v>306067000</v>
      </c>
      <c r="C966" s="41">
        <v>6540</v>
      </c>
      <c r="D966" s="40">
        <v>46799.235500000003</v>
      </c>
      <c r="E966"/>
    </row>
    <row r="967" spans="1:5" x14ac:dyDescent="0.25">
      <c r="A967">
        <v>13211</v>
      </c>
      <c r="B967">
        <v>138193000</v>
      </c>
      <c r="C967" s="41">
        <v>3360</v>
      </c>
      <c r="D967" s="40">
        <v>41128.868999999999</v>
      </c>
      <c r="E967"/>
    </row>
    <row r="968" spans="1:5" x14ac:dyDescent="0.25">
      <c r="A968">
        <v>13212</v>
      </c>
      <c r="B968">
        <v>607465000</v>
      </c>
      <c r="C968" s="41">
        <v>10930</v>
      </c>
      <c r="D968" s="40">
        <v>55577.767599999999</v>
      </c>
      <c r="E968"/>
    </row>
    <row r="969" spans="1:5" x14ac:dyDescent="0.25">
      <c r="A969">
        <v>13214</v>
      </c>
      <c r="B969">
        <v>283771000</v>
      </c>
      <c r="C969" s="41">
        <v>3830</v>
      </c>
      <c r="D969" s="40">
        <v>74091.644899999999</v>
      </c>
      <c r="E969"/>
    </row>
    <row r="970" spans="1:5" x14ac:dyDescent="0.25">
      <c r="A970">
        <v>13215</v>
      </c>
      <c r="B970">
        <v>682027000</v>
      </c>
      <c r="C970" s="41">
        <v>7410</v>
      </c>
      <c r="D970" s="40">
        <v>92041.430500000002</v>
      </c>
      <c r="E970"/>
    </row>
    <row r="971" spans="1:5" x14ac:dyDescent="0.25">
      <c r="A971">
        <v>13219</v>
      </c>
      <c r="B971">
        <v>548588000</v>
      </c>
      <c r="C971" s="41">
        <v>8460</v>
      </c>
      <c r="D971" s="40">
        <v>64844.917300000001</v>
      </c>
      <c r="E971"/>
    </row>
    <row r="972" spans="1:5" x14ac:dyDescent="0.25">
      <c r="A972">
        <v>13224</v>
      </c>
      <c r="B972">
        <v>322953000</v>
      </c>
      <c r="C972" s="41">
        <v>4240</v>
      </c>
      <c r="D972" s="40">
        <v>76168.160399999993</v>
      </c>
      <c r="E972"/>
    </row>
    <row r="973" spans="1:5" x14ac:dyDescent="0.25">
      <c r="A973">
        <v>13302</v>
      </c>
      <c r="B973">
        <v>33909000</v>
      </c>
      <c r="C973" s="41">
        <v>730</v>
      </c>
      <c r="D973" s="40">
        <v>46450.6849</v>
      </c>
      <c r="E973"/>
    </row>
    <row r="974" spans="1:5" x14ac:dyDescent="0.25">
      <c r="A974">
        <v>13303</v>
      </c>
      <c r="B974">
        <v>36219000</v>
      </c>
      <c r="C974" s="41">
        <v>560</v>
      </c>
      <c r="D974" s="40">
        <v>64676.7857</v>
      </c>
      <c r="E974"/>
    </row>
    <row r="975" spans="1:5" x14ac:dyDescent="0.25">
      <c r="A975">
        <v>13304</v>
      </c>
      <c r="B975">
        <v>79076000</v>
      </c>
      <c r="C975" s="41">
        <v>950</v>
      </c>
      <c r="D975" s="40">
        <v>83237.894700000004</v>
      </c>
      <c r="E975"/>
    </row>
    <row r="976" spans="1:5" x14ac:dyDescent="0.25">
      <c r="A976">
        <v>13308</v>
      </c>
      <c r="B976">
        <v>173203000</v>
      </c>
      <c r="C976" s="41">
        <v>1590</v>
      </c>
      <c r="D976" s="40">
        <v>108932.7044</v>
      </c>
      <c r="E976"/>
    </row>
    <row r="977" spans="1:5" x14ac:dyDescent="0.25">
      <c r="A977">
        <v>13309</v>
      </c>
      <c r="B977">
        <v>152431000</v>
      </c>
      <c r="C977" s="41">
        <v>2690</v>
      </c>
      <c r="D977" s="40">
        <v>56665.799299999999</v>
      </c>
      <c r="E977"/>
    </row>
    <row r="978" spans="1:5" x14ac:dyDescent="0.25">
      <c r="A978">
        <v>13310</v>
      </c>
      <c r="B978">
        <v>41223000</v>
      </c>
      <c r="C978" s="41">
        <v>310</v>
      </c>
      <c r="D978" s="40">
        <v>132977.41940000001</v>
      </c>
      <c r="E978"/>
    </row>
    <row r="979" spans="1:5" x14ac:dyDescent="0.25">
      <c r="A979">
        <v>13314</v>
      </c>
      <c r="B979">
        <v>32412000</v>
      </c>
      <c r="C979" s="41">
        <v>180</v>
      </c>
      <c r="D979" s="40">
        <v>180066.6667</v>
      </c>
      <c r="E979"/>
    </row>
    <row r="980" spans="1:5" x14ac:dyDescent="0.25">
      <c r="A980">
        <v>13315</v>
      </c>
      <c r="B980">
        <v>33045000</v>
      </c>
      <c r="C980" s="41">
        <v>590</v>
      </c>
      <c r="D980" s="40">
        <v>56008.474600000001</v>
      </c>
      <c r="E980"/>
    </row>
    <row r="981" spans="1:5" x14ac:dyDescent="0.25">
      <c r="A981">
        <v>13316</v>
      </c>
      <c r="B981">
        <v>158251000</v>
      </c>
      <c r="C981" s="41">
        <v>2880</v>
      </c>
      <c r="D981" s="40">
        <v>54948.263899999998</v>
      </c>
      <c r="E981"/>
    </row>
    <row r="982" spans="1:5" x14ac:dyDescent="0.25">
      <c r="A982">
        <v>13317</v>
      </c>
      <c r="B982">
        <v>149804000</v>
      </c>
      <c r="C982" s="41">
        <v>1730</v>
      </c>
      <c r="D982" s="40">
        <v>86591.907500000001</v>
      </c>
      <c r="E982"/>
    </row>
    <row r="983" spans="1:5" x14ac:dyDescent="0.25">
      <c r="A983">
        <v>13318</v>
      </c>
      <c r="B983">
        <v>34167000</v>
      </c>
      <c r="C983" s="41">
        <v>600</v>
      </c>
      <c r="D983" s="40">
        <v>56945</v>
      </c>
      <c r="E983"/>
    </row>
    <row r="984" spans="1:5" x14ac:dyDescent="0.25">
      <c r="A984">
        <v>13319</v>
      </c>
      <c r="B984">
        <v>20755000</v>
      </c>
      <c r="C984" s="41">
        <v>440</v>
      </c>
      <c r="D984" s="40">
        <v>47170.4545</v>
      </c>
      <c r="E984"/>
    </row>
    <row r="985" spans="1:5" x14ac:dyDescent="0.25">
      <c r="A985">
        <v>13320</v>
      </c>
      <c r="B985">
        <v>121476000</v>
      </c>
      <c r="C985" s="41">
        <v>910</v>
      </c>
      <c r="D985" s="40">
        <v>133490.10990000001</v>
      </c>
      <c r="E985"/>
    </row>
    <row r="986" spans="1:5" x14ac:dyDescent="0.25">
      <c r="A986">
        <v>13322</v>
      </c>
      <c r="B986">
        <v>32245000</v>
      </c>
      <c r="C986" s="41">
        <v>550</v>
      </c>
      <c r="D986" s="40">
        <v>58627.272700000001</v>
      </c>
      <c r="E986"/>
    </row>
    <row r="987" spans="1:5" x14ac:dyDescent="0.25">
      <c r="A987">
        <v>13323</v>
      </c>
      <c r="B987">
        <v>417060000</v>
      </c>
      <c r="C987" s="41">
        <v>4930</v>
      </c>
      <c r="D987" s="40">
        <v>84596.348899999997</v>
      </c>
      <c r="E987"/>
    </row>
    <row r="988" spans="1:5" x14ac:dyDescent="0.25">
      <c r="A988">
        <v>13324</v>
      </c>
      <c r="B988">
        <v>53791000</v>
      </c>
      <c r="C988" s="41">
        <v>980</v>
      </c>
      <c r="D988" s="40">
        <v>54888.775500000003</v>
      </c>
      <c r="E988"/>
    </row>
    <row r="989" spans="1:5" x14ac:dyDescent="0.25">
      <c r="A989">
        <v>13325</v>
      </c>
      <c r="B989">
        <v>51497000</v>
      </c>
      <c r="C989" s="41">
        <v>440</v>
      </c>
      <c r="D989" s="40">
        <v>117038.6364</v>
      </c>
      <c r="E989"/>
    </row>
    <row r="990" spans="1:5" x14ac:dyDescent="0.25">
      <c r="A990">
        <v>13326</v>
      </c>
      <c r="B990">
        <v>249088000</v>
      </c>
      <c r="C990" s="41">
        <v>2560</v>
      </c>
      <c r="D990" s="40">
        <v>97300</v>
      </c>
      <c r="E990"/>
    </row>
    <row r="991" spans="1:5" x14ac:dyDescent="0.25">
      <c r="A991">
        <v>13327</v>
      </c>
      <c r="B991">
        <v>53206000</v>
      </c>
      <c r="C991" s="41">
        <v>990</v>
      </c>
      <c r="D991" s="40">
        <v>53743.434300000001</v>
      </c>
      <c r="E991"/>
    </row>
    <row r="992" spans="1:5" x14ac:dyDescent="0.25">
      <c r="A992">
        <v>13328</v>
      </c>
      <c r="B992">
        <v>119732000</v>
      </c>
      <c r="C992" s="41">
        <v>550</v>
      </c>
      <c r="D992" s="40">
        <v>217694.54550000001</v>
      </c>
      <c r="E992"/>
    </row>
    <row r="993" spans="1:5" x14ac:dyDescent="0.25">
      <c r="A993">
        <v>13329</v>
      </c>
      <c r="B993">
        <v>78574000</v>
      </c>
      <c r="C993" s="41">
        <v>1630</v>
      </c>
      <c r="D993" s="40">
        <v>48204.908000000003</v>
      </c>
      <c r="E993"/>
    </row>
    <row r="994" spans="1:5" x14ac:dyDescent="0.25">
      <c r="A994">
        <v>13331</v>
      </c>
      <c r="B994">
        <v>55807000</v>
      </c>
      <c r="C994" s="41">
        <v>130</v>
      </c>
      <c r="D994" s="40">
        <v>429284.61540000001</v>
      </c>
      <c r="E994"/>
    </row>
    <row r="995" spans="1:5" x14ac:dyDescent="0.25">
      <c r="A995">
        <v>13332</v>
      </c>
      <c r="B995">
        <v>60661000</v>
      </c>
      <c r="C995" s="41">
        <v>1130</v>
      </c>
      <c r="D995" s="40">
        <v>53682.300900000002</v>
      </c>
      <c r="E995"/>
    </row>
    <row r="996" spans="1:5" x14ac:dyDescent="0.25">
      <c r="A996">
        <v>13334</v>
      </c>
      <c r="B996">
        <v>30743000</v>
      </c>
      <c r="C996" s="41">
        <v>590</v>
      </c>
      <c r="D996" s="40">
        <v>52106.779699999999</v>
      </c>
      <c r="E996"/>
    </row>
    <row r="997" spans="1:5" x14ac:dyDescent="0.25">
      <c r="A997">
        <v>13335</v>
      </c>
      <c r="B997">
        <v>43659000</v>
      </c>
      <c r="C997" s="41">
        <v>730</v>
      </c>
      <c r="D997" s="40">
        <v>59806.849300000002</v>
      </c>
      <c r="E997"/>
    </row>
    <row r="998" spans="1:5" x14ac:dyDescent="0.25">
      <c r="A998">
        <v>13337</v>
      </c>
      <c r="B998">
        <v>39843000</v>
      </c>
      <c r="C998" s="41">
        <v>400</v>
      </c>
      <c r="D998" s="40">
        <v>99607.5</v>
      </c>
      <c r="E998"/>
    </row>
    <row r="999" spans="1:5" x14ac:dyDescent="0.25">
      <c r="A999">
        <v>13338</v>
      </c>
      <c r="B999">
        <v>32645000</v>
      </c>
      <c r="C999" s="41">
        <v>610</v>
      </c>
      <c r="D999" s="40">
        <v>53516.393400000001</v>
      </c>
      <c r="E999"/>
    </row>
    <row r="1000" spans="1:5" x14ac:dyDescent="0.25">
      <c r="A1000">
        <v>13339</v>
      </c>
      <c r="B1000">
        <v>189977000</v>
      </c>
      <c r="C1000" s="41">
        <v>2720</v>
      </c>
      <c r="D1000" s="40">
        <v>69844.4853</v>
      </c>
      <c r="E1000"/>
    </row>
    <row r="1001" spans="1:5" x14ac:dyDescent="0.25">
      <c r="A1001">
        <v>13340</v>
      </c>
      <c r="B1001">
        <v>217072000</v>
      </c>
      <c r="C1001" s="41">
        <v>3810</v>
      </c>
      <c r="D1001" s="40">
        <v>56974.278200000001</v>
      </c>
      <c r="E1001"/>
    </row>
    <row r="1002" spans="1:5" x14ac:dyDescent="0.25">
      <c r="A1002">
        <v>13343</v>
      </c>
      <c r="B1002">
        <v>44674000</v>
      </c>
      <c r="C1002" s="41">
        <v>770</v>
      </c>
      <c r="D1002" s="40">
        <v>58018.181799999998</v>
      </c>
      <c r="E1002"/>
    </row>
    <row r="1003" spans="1:5" x14ac:dyDescent="0.25">
      <c r="A1003">
        <v>13346</v>
      </c>
      <c r="B1003">
        <v>160966000</v>
      </c>
      <c r="C1003" s="41">
        <v>1880</v>
      </c>
      <c r="D1003" s="40">
        <v>85620.212799999994</v>
      </c>
      <c r="E1003"/>
    </row>
    <row r="1004" spans="1:5" x14ac:dyDescent="0.25">
      <c r="A1004">
        <v>13348</v>
      </c>
      <c r="B1004">
        <v>79244000</v>
      </c>
      <c r="C1004" s="41">
        <v>630</v>
      </c>
      <c r="D1004" s="40">
        <v>125784.12699999999</v>
      </c>
      <c r="E1004"/>
    </row>
    <row r="1005" spans="1:5" x14ac:dyDescent="0.25">
      <c r="A1005">
        <v>13350</v>
      </c>
      <c r="B1005">
        <v>200557000</v>
      </c>
      <c r="C1005" s="41">
        <v>4050</v>
      </c>
      <c r="D1005" s="40">
        <v>49520.246899999998</v>
      </c>
      <c r="E1005"/>
    </row>
    <row r="1006" spans="1:5" x14ac:dyDescent="0.25">
      <c r="A1006">
        <v>13354</v>
      </c>
      <c r="B1006">
        <v>109130000</v>
      </c>
      <c r="C1006" s="41">
        <v>1590</v>
      </c>
      <c r="D1006" s="40">
        <v>68635.220100000006</v>
      </c>
      <c r="E1006"/>
    </row>
    <row r="1007" spans="1:5" x14ac:dyDescent="0.25">
      <c r="A1007">
        <v>13355</v>
      </c>
      <c r="B1007">
        <v>21741000</v>
      </c>
      <c r="C1007" s="41">
        <v>400</v>
      </c>
      <c r="D1007" s="40">
        <v>54352.5</v>
      </c>
      <c r="E1007"/>
    </row>
    <row r="1008" spans="1:5" x14ac:dyDescent="0.25">
      <c r="A1008">
        <v>13357</v>
      </c>
      <c r="B1008">
        <v>239462000</v>
      </c>
      <c r="C1008" s="41">
        <v>4750</v>
      </c>
      <c r="D1008" s="40">
        <v>50413.052600000003</v>
      </c>
      <c r="E1008"/>
    </row>
    <row r="1009" spans="1:5" x14ac:dyDescent="0.25">
      <c r="A1009">
        <v>13360</v>
      </c>
      <c r="B1009">
        <v>13176000</v>
      </c>
      <c r="C1009" s="41">
        <v>230</v>
      </c>
      <c r="D1009" s="40">
        <v>57286.9565</v>
      </c>
      <c r="E1009"/>
    </row>
    <row r="1010" spans="1:5" x14ac:dyDescent="0.25">
      <c r="A1010">
        <v>13361</v>
      </c>
      <c r="B1010">
        <v>15318000</v>
      </c>
      <c r="C1010" s="41">
        <v>280</v>
      </c>
      <c r="D1010" s="40">
        <v>54707.142899999999</v>
      </c>
      <c r="E1010"/>
    </row>
    <row r="1011" spans="1:5" x14ac:dyDescent="0.25">
      <c r="A1011">
        <v>13363</v>
      </c>
      <c r="B1011">
        <v>126415000</v>
      </c>
      <c r="C1011" s="41">
        <v>1090</v>
      </c>
      <c r="D1011" s="40">
        <v>115977.06419999999</v>
      </c>
      <c r="E1011"/>
    </row>
    <row r="1012" spans="1:5" x14ac:dyDescent="0.25">
      <c r="A1012">
        <v>13365</v>
      </c>
      <c r="B1012">
        <v>210273000</v>
      </c>
      <c r="C1012" s="41">
        <v>3810</v>
      </c>
      <c r="D1012" s="40">
        <v>55189.763800000001</v>
      </c>
      <c r="E1012"/>
    </row>
    <row r="1013" spans="1:5" x14ac:dyDescent="0.25">
      <c r="A1013">
        <v>13367</v>
      </c>
      <c r="B1013">
        <v>219294000</v>
      </c>
      <c r="C1013" s="41">
        <v>3720</v>
      </c>
      <c r="D1013" s="40">
        <v>58950</v>
      </c>
      <c r="E1013"/>
    </row>
    <row r="1014" spans="1:5" x14ac:dyDescent="0.25">
      <c r="A1014">
        <v>13368</v>
      </c>
      <c r="B1014">
        <v>65731000</v>
      </c>
      <c r="C1014" s="41">
        <v>530</v>
      </c>
      <c r="D1014" s="40">
        <v>124020.7547</v>
      </c>
      <c r="E1014"/>
    </row>
    <row r="1015" spans="1:5" x14ac:dyDescent="0.25">
      <c r="A1015">
        <v>13402</v>
      </c>
      <c r="B1015">
        <v>36830000</v>
      </c>
      <c r="C1015" s="41">
        <v>670</v>
      </c>
      <c r="D1015" s="40">
        <v>54970.149299999997</v>
      </c>
      <c r="E1015"/>
    </row>
    <row r="1016" spans="1:5" x14ac:dyDescent="0.25">
      <c r="A1016">
        <v>13403</v>
      </c>
      <c r="B1016">
        <v>182345000</v>
      </c>
      <c r="C1016" s="41">
        <v>2610</v>
      </c>
      <c r="D1016" s="40">
        <v>69863.984700000001</v>
      </c>
      <c r="E1016"/>
    </row>
    <row r="1017" spans="1:5" x14ac:dyDescent="0.25">
      <c r="A1017">
        <v>13406</v>
      </c>
      <c r="B1017">
        <v>96413000</v>
      </c>
      <c r="C1017" s="41">
        <v>260</v>
      </c>
      <c r="D1017" s="40">
        <v>370819.23080000002</v>
      </c>
      <c r="E1017"/>
    </row>
    <row r="1018" spans="1:5" x14ac:dyDescent="0.25">
      <c r="A1018">
        <v>13407</v>
      </c>
      <c r="B1018">
        <v>178396000</v>
      </c>
      <c r="C1018" s="41">
        <v>2440</v>
      </c>
      <c r="D1018" s="40">
        <v>73113.114799999996</v>
      </c>
      <c r="E1018"/>
    </row>
    <row r="1019" spans="1:5" x14ac:dyDescent="0.25">
      <c r="A1019">
        <v>13408</v>
      </c>
      <c r="B1019">
        <v>61954000</v>
      </c>
      <c r="C1019" s="41">
        <v>1110</v>
      </c>
      <c r="D1019" s="40">
        <v>55814.414400000001</v>
      </c>
      <c r="E1019"/>
    </row>
    <row r="1020" spans="1:5" x14ac:dyDescent="0.25">
      <c r="A1020">
        <v>13409</v>
      </c>
      <c r="B1020">
        <v>59052000</v>
      </c>
      <c r="C1020" s="41">
        <v>1140</v>
      </c>
      <c r="D1020" s="40">
        <v>51800</v>
      </c>
      <c r="E1020"/>
    </row>
    <row r="1021" spans="1:5" x14ac:dyDescent="0.25">
      <c r="A1021">
        <v>13411</v>
      </c>
      <c r="B1021">
        <v>67723000</v>
      </c>
      <c r="C1021" s="41">
        <v>1440</v>
      </c>
      <c r="D1021" s="40">
        <v>47029.861100000002</v>
      </c>
      <c r="E1021"/>
    </row>
    <row r="1022" spans="1:5" x14ac:dyDescent="0.25">
      <c r="A1022">
        <v>13413</v>
      </c>
      <c r="B1022">
        <v>784136000</v>
      </c>
      <c r="C1022" s="41">
        <v>7880</v>
      </c>
      <c r="D1022" s="40">
        <v>99509.644700000004</v>
      </c>
      <c r="E1022"/>
    </row>
    <row r="1023" spans="1:5" x14ac:dyDescent="0.25">
      <c r="A1023">
        <v>13416</v>
      </c>
      <c r="B1023">
        <v>61960000</v>
      </c>
      <c r="C1023" s="41">
        <v>1000</v>
      </c>
      <c r="D1023" s="40">
        <v>61960</v>
      </c>
      <c r="E1023"/>
    </row>
    <row r="1024" spans="1:5" x14ac:dyDescent="0.25">
      <c r="A1024">
        <v>13417</v>
      </c>
      <c r="B1024">
        <v>144815000</v>
      </c>
      <c r="C1024" s="41">
        <v>1700</v>
      </c>
      <c r="D1024" s="40">
        <v>85185.294099999999</v>
      </c>
      <c r="E1024"/>
    </row>
    <row r="1025" spans="1:5" x14ac:dyDescent="0.25">
      <c r="A1025">
        <v>13418</v>
      </c>
      <c r="B1025">
        <v>32513000</v>
      </c>
      <c r="C1025" s="41">
        <v>100</v>
      </c>
      <c r="D1025" s="40">
        <v>325130</v>
      </c>
      <c r="E1025"/>
    </row>
    <row r="1026" spans="1:5" x14ac:dyDescent="0.25">
      <c r="A1026">
        <v>13420</v>
      </c>
      <c r="B1026">
        <v>61916000</v>
      </c>
      <c r="C1026" s="41">
        <v>860</v>
      </c>
      <c r="D1026" s="40">
        <v>71995.348800000007</v>
      </c>
      <c r="E1026"/>
    </row>
    <row r="1027" spans="1:5" x14ac:dyDescent="0.25">
      <c r="A1027">
        <v>13421</v>
      </c>
      <c r="B1027">
        <v>361345000</v>
      </c>
      <c r="C1027" s="41">
        <v>6370</v>
      </c>
      <c r="D1027" s="40">
        <v>56726.059699999998</v>
      </c>
      <c r="E1027"/>
    </row>
    <row r="1028" spans="1:5" x14ac:dyDescent="0.25">
      <c r="A1028">
        <v>13424</v>
      </c>
      <c r="B1028">
        <v>140222000</v>
      </c>
      <c r="C1028" s="41">
        <v>1140</v>
      </c>
      <c r="D1028" s="40">
        <v>123001.75440000001</v>
      </c>
      <c r="E1028"/>
    </row>
    <row r="1029" spans="1:5" x14ac:dyDescent="0.25">
      <c r="A1029">
        <v>13425</v>
      </c>
      <c r="B1029">
        <v>47545000</v>
      </c>
      <c r="C1029" s="41">
        <v>900</v>
      </c>
      <c r="D1029" s="40">
        <v>52827.777800000003</v>
      </c>
      <c r="E1029"/>
    </row>
    <row r="1030" spans="1:5" x14ac:dyDescent="0.25">
      <c r="A1030">
        <v>13428</v>
      </c>
      <c r="B1030">
        <v>34891000</v>
      </c>
      <c r="C1030" s="41">
        <v>640</v>
      </c>
      <c r="D1030" s="40">
        <v>54517.1875</v>
      </c>
      <c r="E1030"/>
    </row>
    <row r="1031" spans="1:5" x14ac:dyDescent="0.25">
      <c r="A1031">
        <v>13431</v>
      </c>
      <c r="B1031">
        <v>113279000</v>
      </c>
      <c r="C1031" s="41">
        <v>910</v>
      </c>
      <c r="D1031" s="40">
        <v>124482.4176</v>
      </c>
      <c r="E1031"/>
    </row>
    <row r="1032" spans="1:5" x14ac:dyDescent="0.25">
      <c r="A1032">
        <v>13433</v>
      </c>
      <c r="B1032">
        <v>31354000</v>
      </c>
      <c r="C1032" s="41">
        <v>740</v>
      </c>
      <c r="D1032" s="40">
        <v>42370.270299999996</v>
      </c>
      <c r="E1032"/>
    </row>
    <row r="1033" spans="1:5" x14ac:dyDescent="0.25">
      <c r="A1033">
        <v>13437</v>
      </c>
      <c r="B1033">
        <v>81889000</v>
      </c>
      <c r="C1033" s="41">
        <v>200</v>
      </c>
      <c r="D1033" s="40">
        <v>409445</v>
      </c>
      <c r="E1033"/>
    </row>
    <row r="1034" spans="1:5" x14ac:dyDescent="0.25">
      <c r="A1034">
        <v>13438</v>
      </c>
      <c r="B1034">
        <v>108983000</v>
      </c>
      <c r="C1034" s="41">
        <v>1710</v>
      </c>
      <c r="D1034" s="40">
        <v>63732.748500000002</v>
      </c>
      <c r="E1034"/>
    </row>
    <row r="1035" spans="1:5" x14ac:dyDescent="0.25">
      <c r="A1035">
        <v>13439</v>
      </c>
      <c r="B1035">
        <v>92355000</v>
      </c>
      <c r="C1035" s="41">
        <v>1730</v>
      </c>
      <c r="D1035" s="40">
        <v>53384.393100000001</v>
      </c>
      <c r="E1035"/>
    </row>
    <row r="1036" spans="1:5" x14ac:dyDescent="0.25">
      <c r="A1036">
        <v>13440</v>
      </c>
      <c r="B1036">
        <v>1018252000</v>
      </c>
      <c r="C1036" s="41">
        <v>18700</v>
      </c>
      <c r="D1036" s="40">
        <v>54451.978600000002</v>
      </c>
      <c r="E1036"/>
    </row>
    <row r="1037" spans="1:5" x14ac:dyDescent="0.25">
      <c r="A1037">
        <v>13450</v>
      </c>
      <c r="B1037">
        <v>34870000</v>
      </c>
      <c r="C1037" s="41">
        <v>110</v>
      </c>
      <c r="D1037" s="40">
        <v>317000</v>
      </c>
      <c r="E1037"/>
    </row>
    <row r="1038" spans="1:5" x14ac:dyDescent="0.25">
      <c r="A1038">
        <v>13452</v>
      </c>
      <c r="B1038">
        <v>93574000</v>
      </c>
      <c r="C1038" s="41">
        <v>1910</v>
      </c>
      <c r="D1038" s="40">
        <v>48991.623</v>
      </c>
      <c r="E1038"/>
    </row>
    <row r="1039" spans="1:5" x14ac:dyDescent="0.25">
      <c r="A1039">
        <v>13454</v>
      </c>
      <c r="B1039">
        <v>66501000</v>
      </c>
      <c r="C1039" s="41">
        <v>370</v>
      </c>
      <c r="D1039" s="40">
        <v>179732.43239999999</v>
      </c>
      <c r="E1039"/>
    </row>
    <row r="1040" spans="1:5" x14ac:dyDescent="0.25">
      <c r="A1040">
        <v>13456</v>
      </c>
      <c r="B1040">
        <v>138377000</v>
      </c>
      <c r="C1040" s="41">
        <v>1990</v>
      </c>
      <c r="D1040" s="40">
        <v>69536.180900000007</v>
      </c>
      <c r="E1040"/>
    </row>
    <row r="1041" spans="1:5" x14ac:dyDescent="0.25">
      <c r="A1041">
        <v>13459</v>
      </c>
      <c r="B1041">
        <v>56234000</v>
      </c>
      <c r="C1041" s="41">
        <v>990</v>
      </c>
      <c r="D1041" s="40">
        <v>56802.020199999999</v>
      </c>
      <c r="E1041"/>
    </row>
    <row r="1042" spans="1:5" x14ac:dyDescent="0.25">
      <c r="A1042">
        <v>13460</v>
      </c>
      <c r="B1042">
        <v>106850000</v>
      </c>
      <c r="C1042" s="41">
        <v>2100</v>
      </c>
      <c r="D1042" s="40">
        <v>50880.952400000002</v>
      </c>
      <c r="E1042"/>
    </row>
    <row r="1043" spans="1:5" x14ac:dyDescent="0.25">
      <c r="A1043">
        <v>13461</v>
      </c>
      <c r="B1043">
        <v>106277000</v>
      </c>
      <c r="C1043" s="41">
        <v>1620</v>
      </c>
      <c r="D1043" s="40">
        <v>65603.0864</v>
      </c>
      <c r="E1043"/>
    </row>
    <row r="1044" spans="1:5" x14ac:dyDescent="0.25">
      <c r="A1044">
        <v>13464</v>
      </c>
      <c r="B1044">
        <v>57493000</v>
      </c>
      <c r="C1044" s="41">
        <v>530</v>
      </c>
      <c r="D1044" s="40">
        <v>108477.3585</v>
      </c>
      <c r="E1044"/>
    </row>
    <row r="1045" spans="1:5" x14ac:dyDescent="0.25">
      <c r="A1045">
        <v>13468</v>
      </c>
      <c r="B1045">
        <v>19295000</v>
      </c>
      <c r="C1045" s="41">
        <v>220</v>
      </c>
      <c r="D1045" s="40">
        <v>87704.545499999993</v>
      </c>
      <c r="E1045"/>
    </row>
    <row r="1046" spans="1:5" x14ac:dyDescent="0.25">
      <c r="A1046">
        <v>13469</v>
      </c>
      <c r="B1046">
        <v>25969000</v>
      </c>
      <c r="C1046" s="41">
        <v>390</v>
      </c>
      <c r="D1046" s="40">
        <v>66587.179499999998</v>
      </c>
      <c r="E1046"/>
    </row>
    <row r="1047" spans="1:5" x14ac:dyDescent="0.25">
      <c r="A1047">
        <v>13470</v>
      </c>
      <c r="B1047">
        <v>44723000</v>
      </c>
      <c r="C1047" s="41">
        <v>280</v>
      </c>
      <c r="D1047" s="40">
        <v>159725</v>
      </c>
      <c r="E1047"/>
    </row>
    <row r="1048" spans="1:5" x14ac:dyDescent="0.25">
      <c r="A1048">
        <v>13471</v>
      </c>
      <c r="B1048">
        <v>67257000</v>
      </c>
      <c r="C1048" s="41">
        <v>1400</v>
      </c>
      <c r="D1048" s="40">
        <v>48040.7143</v>
      </c>
      <c r="E1048"/>
    </row>
    <row r="1049" spans="1:5" x14ac:dyDescent="0.25">
      <c r="A1049">
        <v>13473</v>
      </c>
      <c r="B1049">
        <v>51509000</v>
      </c>
      <c r="C1049" s="41">
        <v>350</v>
      </c>
      <c r="D1049" s="40">
        <v>147168.57139999999</v>
      </c>
      <c r="E1049"/>
    </row>
    <row r="1050" spans="1:5" x14ac:dyDescent="0.25">
      <c r="A1050">
        <v>13476</v>
      </c>
      <c r="B1050">
        <v>218898000</v>
      </c>
      <c r="C1050" s="41">
        <v>1630</v>
      </c>
      <c r="D1050" s="40">
        <v>134293.25150000001</v>
      </c>
      <c r="E1050"/>
    </row>
    <row r="1051" spans="1:5" x14ac:dyDescent="0.25">
      <c r="A1051">
        <v>13477</v>
      </c>
      <c r="B1051">
        <v>35279000</v>
      </c>
      <c r="C1051" s="41">
        <v>620</v>
      </c>
      <c r="D1051" s="40">
        <v>56901.6129</v>
      </c>
      <c r="E1051"/>
    </row>
    <row r="1052" spans="1:5" x14ac:dyDescent="0.25">
      <c r="A1052">
        <v>13478</v>
      </c>
      <c r="B1052">
        <v>150972000</v>
      </c>
      <c r="C1052" s="41">
        <v>1470</v>
      </c>
      <c r="D1052" s="40">
        <v>102702.0408</v>
      </c>
      <c r="E1052"/>
    </row>
    <row r="1053" spans="1:5" x14ac:dyDescent="0.25">
      <c r="A1053">
        <v>13480</v>
      </c>
      <c r="B1053">
        <v>92040000</v>
      </c>
      <c r="C1053" s="41">
        <v>1590</v>
      </c>
      <c r="D1053" s="40">
        <v>57886.792500000003</v>
      </c>
      <c r="E1053"/>
    </row>
    <row r="1054" spans="1:5" x14ac:dyDescent="0.25">
      <c r="A1054">
        <v>13483</v>
      </c>
      <c r="B1054">
        <v>39896000</v>
      </c>
      <c r="C1054" s="41">
        <v>120</v>
      </c>
      <c r="D1054" s="40">
        <v>332466.6667</v>
      </c>
      <c r="E1054"/>
    </row>
    <row r="1055" spans="1:5" x14ac:dyDescent="0.25">
      <c r="A1055">
        <v>13485</v>
      </c>
      <c r="B1055">
        <v>27714000</v>
      </c>
      <c r="C1055" s="41">
        <v>530</v>
      </c>
      <c r="D1055" s="40">
        <v>52290.565999999999</v>
      </c>
      <c r="E1055"/>
    </row>
    <row r="1056" spans="1:5" x14ac:dyDescent="0.25">
      <c r="A1056">
        <v>13486</v>
      </c>
      <c r="B1056">
        <v>24255000</v>
      </c>
      <c r="C1056" s="41">
        <v>400</v>
      </c>
      <c r="D1056" s="40">
        <v>60637.5</v>
      </c>
      <c r="E1056"/>
    </row>
    <row r="1057" spans="1:5" x14ac:dyDescent="0.25">
      <c r="A1057">
        <v>13488</v>
      </c>
      <c r="B1057">
        <v>40456000</v>
      </c>
      <c r="C1057" s="41">
        <v>110</v>
      </c>
      <c r="D1057" s="40">
        <v>367781.81819999998</v>
      </c>
      <c r="E1057"/>
    </row>
    <row r="1058" spans="1:5" x14ac:dyDescent="0.25">
      <c r="A1058">
        <v>13489</v>
      </c>
      <c r="B1058">
        <v>54011000</v>
      </c>
      <c r="C1058" s="41">
        <v>300</v>
      </c>
      <c r="D1058" s="40">
        <v>180036.6667</v>
      </c>
      <c r="E1058"/>
    </row>
    <row r="1059" spans="1:5" x14ac:dyDescent="0.25">
      <c r="A1059">
        <v>13490</v>
      </c>
      <c r="B1059">
        <v>42038000</v>
      </c>
      <c r="C1059" s="41">
        <v>680</v>
      </c>
      <c r="D1059" s="40">
        <v>61820.588199999998</v>
      </c>
      <c r="E1059"/>
    </row>
    <row r="1060" spans="1:5" x14ac:dyDescent="0.25">
      <c r="A1060">
        <v>13491</v>
      </c>
      <c r="B1060">
        <v>99969000</v>
      </c>
      <c r="C1060" s="41">
        <v>1650</v>
      </c>
      <c r="D1060" s="40">
        <v>60587.272700000001</v>
      </c>
      <c r="E1060"/>
    </row>
    <row r="1061" spans="1:5" x14ac:dyDescent="0.25">
      <c r="A1061">
        <v>13492</v>
      </c>
      <c r="B1061">
        <v>436706000</v>
      </c>
      <c r="C1061" s="41">
        <v>6040</v>
      </c>
      <c r="D1061" s="40">
        <v>72302.317899999995</v>
      </c>
      <c r="E1061"/>
    </row>
    <row r="1062" spans="1:5" x14ac:dyDescent="0.25">
      <c r="A1062">
        <v>13493</v>
      </c>
      <c r="B1062">
        <v>42653000</v>
      </c>
      <c r="C1062" s="41">
        <v>860</v>
      </c>
      <c r="D1062" s="40">
        <v>49596.511599999998</v>
      </c>
      <c r="E1062"/>
    </row>
    <row r="1063" spans="1:5" x14ac:dyDescent="0.25">
      <c r="A1063">
        <v>13494</v>
      </c>
      <c r="B1063">
        <v>43297000</v>
      </c>
      <c r="C1063" s="41">
        <v>160</v>
      </c>
      <c r="D1063" s="40">
        <v>270606.25</v>
      </c>
      <c r="E1063"/>
    </row>
    <row r="1064" spans="1:5" x14ac:dyDescent="0.25">
      <c r="A1064">
        <v>13495</v>
      </c>
      <c r="B1064">
        <v>54388000</v>
      </c>
      <c r="C1064" s="41">
        <v>1080</v>
      </c>
      <c r="D1064" s="40">
        <v>50359.259299999998</v>
      </c>
      <c r="E1064"/>
    </row>
    <row r="1065" spans="1:5" x14ac:dyDescent="0.25">
      <c r="A1065">
        <v>13501</v>
      </c>
      <c r="B1065">
        <v>717798000</v>
      </c>
      <c r="C1065" s="41">
        <v>16120</v>
      </c>
      <c r="D1065" s="40">
        <v>44528.411899999999</v>
      </c>
      <c r="E1065"/>
    </row>
    <row r="1066" spans="1:5" x14ac:dyDescent="0.25">
      <c r="A1066">
        <v>13502</v>
      </c>
      <c r="B1066">
        <v>705601000</v>
      </c>
      <c r="C1066" s="41">
        <v>14870</v>
      </c>
      <c r="D1066" s="40">
        <v>47451.311399999999</v>
      </c>
      <c r="E1066"/>
    </row>
    <row r="1067" spans="1:5" x14ac:dyDescent="0.25">
      <c r="A1067">
        <v>13601</v>
      </c>
      <c r="B1067">
        <v>880971000</v>
      </c>
      <c r="C1067" s="41">
        <v>16260</v>
      </c>
      <c r="D1067" s="40">
        <v>54180.258300000001</v>
      </c>
      <c r="E1067"/>
    </row>
    <row r="1068" spans="1:5" x14ac:dyDescent="0.25">
      <c r="A1068">
        <v>13603</v>
      </c>
      <c r="B1068">
        <v>163404000</v>
      </c>
      <c r="C1068" s="41">
        <v>3540</v>
      </c>
      <c r="D1068" s="40">
        <v>46159.322</v>
      </c>
      <c r="E1068"/>
    </row>
    <row r="1069" spans="1:5" x14ac:dyDescent="0.25">
      <c r="A1069">
        <v>13605</v>
      </c>
      <c r="B1069">
        <v>124076000</v>
      </c>
      <c r="C1069" s="41">
        <v>2030</v>
      </c>
      <c r="D1069" s="40">
        <v>61121.1823</v>
      </c>
      <c r="E1069"/>
    </row>
    <row r="1070" spans="1:5" x14ac:dyDescent="0.25">
      <c r="A1070">
        <v>13606</v>
      </c>
      <c r="B1070">
        <v>151246000</v>
      </c>
      <c r="C1070" s="41">
        <v>1250</v>
      </c>
      <c r="D1070" s="40">
        <v>120996.8</v>
      </c>
      <c r="E1070"/>
    </row>
    <row r="1071" spans="1:5" x14ac:dyDescent="0.25">
      <c r="A1071">
        <v>13607</v>
      </c>
      <c r="B1071">
        <v>170290000</v>
      </c>
      <c r="C1071" s="41">
        <v>960</v>
      </c>
      <c r="D1071" s="40">
        <v>177385.4167</v>
      </c>
      <c r="E1071"/>
    </row>
    <row r="1072" spans="1:5" x14ac:dyDescent="0.25">
      <c r="A1072">
        <v>13608</v>
      </c>
      <c r="B1072">
        <v>34012000</v>
      </c>
      <c r="C1072" s="41">
        <v>650</v>
      </c>
      <c r="D1072" s="40">
        <v>52326.1538</v>
      </c>
      <c r="E1072"/>
    </row>
    <row r="1073" spans="1:5" x14ac:dyDescent="0.25">
      <c r="A1073">
        <v>13612</v>
      </c>
      <c r="B1073">
        <v>121138000</v>
      </c>
      <c r="C1073" s="41">
        <v>1190</v>
      </c>
      <c r="D1073" s="40">
        <v>101796.6387</v>
      </c>
      <c r="E1073"/>
    </row>
    <row r="1074" spans="1:5" x14ac:dyDescent="0.25">
      <c r="A1074">
        <v>13613</v>
      </c>
      <c r="B1074">
        <v>54236000</v>
      </c>
      <c r="C1074" s="41">
        <v>1080</v>
      </c>
      <c r="D1074" s="40">
        <v>50218.518499999998</v>
      </c>
      <c r="E1074"/>
    </row>
    <row r="1075" spans="1:5" x14ac:dyDescent="0.25">
      <c r="A1075">
        <v>13614</v>
      </c>
      <c r="B1075">
        <v>33298000</v>
      </c>
      <c r="C1075" s="41">
        <v>120</v>
      </c>
      <c r="D1075" s="40">
        <v>277483.3333</v>
      </c>
      <c r="E1075"/>
    </row>
    <row r="1076" spans="1:5" x14ac:dyDescent="0.25">
      <c r="A1076">
        <v>13616</v>
      </c>
      <c r="B1076">
        <v>78449000</v>
      </c>
      <c r="C1076" s="41">
        <v>790</v>
      </c>
      <c r="D1076" s="40">
        <v>99302.531600000002</v>
      </c>
      <c r="E1076"/>
    </row>
    <row r="1077" spans="1:5" x14ac:dyDescent="0.25">
      <c r="A1077">
        <v>13617</v>
      </c>
      <c r="B1077">
        <v>259596000</v>
      </c>
      <c r="C1077" s="41">
        <v>3820</v>
      </c>
      <c r="D1077" s="40">
        <v>67957.068100000004</v>
      </c>
      <c r="E1077"/>
    </row>
    <row r="1078" spans="1:5" x14ac:dyDescent="0.25">
      <c r="A1078">
        <v>13618</v>
      </c>
      <c r="B1078">
        <v>63207000</v>
      </c>
      <c r="C1078" s="41">
        <v>980</v>
      </c>
      <c r="D1078" s="40">
        <v>64496.938800000004</v>
      </c>
      <c r="E1078"/>
    </row>
    <row r="1079" spans="1:5" x14ac:dyDescent="0.25">
      <c r="A1079">
        <v>13619</v>
      </c>
      <c r="B1079">
        <v>232449000</v>
      </c>
      <c r="C1079" s="41">
        <v>4280</v>
      </c>
      <c r="D1079" s="40">
        <v>54310.514000000003</v>
      </c>
      <c r="E1079"/>
    </row>
    <row r="1080" spans="1:5" x14ac:dyDescent="0.25">
      <c r="A1080">
        <v>13620</v>
      </c>
      <c r="B1080">
        <v>50180000</v>
      </c>
      <c r="C1080" s="41">
        <v>940</v>
      </c>
      <c r="D1080" s="40">
        <v>53382.9787</v>
      </c>
      <c r="E1080"/>
    </row>
    <row r="1081" spans="1:5" x14ac:dyDescent="0.25">
      <c r="A1081">
        <v>13621</v>
      </c>
      <c r="B1081">
        <v>40035000</v>
      </c>
      <c r="C1081" s="41">
        <v>270</v>
      </c>
      <c r="D1081" s="40">
        <v>148277.77780000001</v>
      </c>
      <c r="E1081"/>
    </row>
    <row r="1082" spans="1:5" x14ac:dyDescent="0.25">
      <c r="A1082">
        <v>13622</v>
      </c>
      <c r="B1082">
        <v>69561000</v>
      </c>
      <c r="C1082" s="41">
        <v>1110</v>
      </c>
      <c r="D1082" s="40">
        <v>62667.567600000002</v>
      </c>
      <c r="E1082"/>
    </row>
    <row r="1083" spans="1:5" x14ac:dyDescent="0.25">
      <c r="A1083">
        <v>13624</v>
      </c>
      <c r="B1083">
        <v>153175000</v>
      </c>
      <c r="C1083" s="41">
        <v>2180</v>
      </c>
      <c r="D1083" s="40">
        <v>70263.761499999993</v>
      </c>
      <c r="E1083"/>
    </row>
    <row r="1084" spans="1:5" x14ac:dyDescent="0.25">
      <c r="A1084">
        <v>13625</v>
      </c>
      <c r="B1084">
        <v>59536000</v>
      </c>
      <c r="C1084" s="41">
        <v>920</v>
      </c>
      <c r="D1084" s="40">
        <v>64713.0435</v>
      </c>
      <c r="E1084"/>
    </row>
    <row r="1085" spans="1:5" x14ac:dyDescent="0.25">
      <c r="A1085">
        <v>13626</v>
      </c>
      <c r="B1085">
        <v>57665000</v>
      </c>
      <c r="C1085" s="41">
        <v>930</v>
      </c>
      <c r="D1085" s="40">
        <v>62005.376300000004</v>
      </c>
      <c r="E1085"/>
    </row>
    <row r="1086" spans="1:5" x14ac:dyDescent="0.25">
      <c r="A1086">
        <v>13630</v>
      </c>
      <c r="B1086">
        <v>27533000</v>
      </c>
      <c r="C1086" s="41">
        <v>530</v>
      </c>
      <c r="D1086" s="40">
        <v>51949.056600000004</v>
      </c>
      <c r="E1086"/>
    </row>
    <row r="1087" spans="1:5" x14ac:dyDescent="0.25">
      <c r="A1087">
        <v>13634</v>
      </c>
      <c r="B1087">
        <v>118972000</v>
      </c>
      <c r="C1087" s="41">
        <v>1930</v>
      </c>
      <c r="D1087" s="40">
        <v>61643.523300000001</v>
      </c>
      <c r="E1087"/>
    </row>
    <row r="1088" spans="1:5" x14ac:dyDescent="0.25">
      <c r="A1088">
        <v>13635</v>
      </c>
      <c r="B1088">
        <v>22841000</v>
      </c>
      <c r="C1088" s="41">
        <v>450</v>
      </c>
      <c r="D1088" s="40">
        <v>50757.777800000003</v>
      </c>
      <c r="E1088"/>
    </row>
    <row r="1089" spans="1:5" x14ac:dyDescent="0.25">
      <c r="A1089">
        <v>13636</v>
      </c>
      <c r="B1089">
        <v>48391000</v>
      </c>
      <c r="C1089" s="41">
        <v>140</v>
      </c>
      <c r="D1089" s="40">
        <v>345650</v>
      </c>
      <c r="E1089"/>
    </row>
    <row r="1090" spans="1:5" x14ac:dyDescent="0.25">
      <c r="A1090">
        <v>13637</v>
      </c>
      <c r="B1090">
        <v>95984000</v>
      </c>
      <c r="C1090" s="41">
        <v>2120</v>
      </c>
      <c r="D1090" s="40">
        <v>45275.471700000002</v>
      </c>
      <c r="E1090"/>
    </row>
    <row r="1091" spans="1:5" x14ac:dyDescent="0.25">
      <c r="A1091">
        <v>13638</v>
      </c>
      <c r="B1091">
        <v>59633000</v>
      </c>
      <c r="C1091" s="41">
        <v>190</v>
      </c>
      <c r="D1091" s="40">
        <v>313857.8947</v>
      </c>
      <c r="E1091"/>
    </row>
    <row r="1092" spans="1:5" x14ac:dyDescent="0.25">
      <c r="A1092">
        <v>13640</v>
      </c>
      <c r="B1092">
        <v>101517000</v>
      </c>
      <c r="C1092" s="41">
        <v>250</v>
      </c>
      <c r="D1092" s="40">
        <v>406068</v>
      </c>
      <c r="E1092"/>
    </row>
    <row r="1093" spans="1:5" x14ac:dyDescent="0.25">
      <c r="A1093">
        <v>13642</v>
      </c>
      <c r="B1093">
        <v>190036000</v>
      </c>
      <c r="C1093" s="41">
        <v>3580</v>
      </c>
      <c r="D1093" s="40">
        <v>53082.681600000004</v>
      </c>
      <c r="E1093"/>
    </row>
    <row r="1094" spans="1:5" x14ac:dyDescent="0.25">
      <c r="A1094">
        <v>13646</v>
      </c>
      <c r="B1094">
        <v>49374000</v>
      </c>
      <c r="C1094" s="41">
        <v>910</v>
      </c>
      <c r="D1094" s="40">
        <v>54257.142899999999</v>
      </c>
      <c r="E1094"/>
    </row>
    <row r="1095" spans="1:5" x14ac:dyDescent="0.25">
      <c r="A1095">
        <v>13648</v>
      </c>
      <c r="B1095">
        <v>56296000</v>
      </c>
      <c r="C1095" s="41">
        <v>990</v>
      </c>
      <c r="D1095" s="40">
        <v>56864.646500000003</v>
      </c>
      <c r="E1095"/>
    </row>
    <row r="1096" spans="1:5" x14ac:dyDescent="0.25">
      <c r="A1096">
        <v>13650</v>
      </c>
      <c r="B1096">
        <v>131923000</v>
      </c>
      <c r="C1096" s="41">
        <v>630</v>
      </c>
      <c r="D1096" s="40">
        <v>209401.58730000001</v>
      </c>
      <c r="E1096"/>
    </row>
    <row r="1097" spans="1:5" x14ac:dyDescent="0.25">
      <c r="A1097">
        <v>13652</v>
      </c>
      <c r="B1097">
        <v>42675000</v>
      </c>
      <c r="C1097" s="41">
        <v>800</v>
      </c>
      <c r="D1097" s="40">
        <v>53343.75</v>
      </c>
      <c r="E1097"/>
    </row>
    <row r="1098" spans="1:5" x14ac:dyDescent="0.25">
      <c r="A1098">
        <v>13654</v>
      </c>
      <c r="B1098">
        <v>46148000</v>
      </c>
      <c r="C1098" s="41">
        <v>840</v>
      </c>
      <c r="D1098" s="40">
        <v>54938.095200000003</v>
      </c>
      <c r="E1098"/>
    </row>
    <row r="1099" spans="1:5" x14ac:dyDescent="0.25">
      <c r="A1099">
        <v>13655</v>
      </c>
      <c r="B1099">
        <v>70943000</v>
      </c>
      <c r="C1099" s="41">
        <v>1720</v>
      </c>
      <c r="D1099" s="40">
        <v>41245.930200000003</v>
      </c>
      <c r="E1099"/>
    </row>
    <row r="1100" spans="1:5" x14ac:dyDescent="0.25">
      <c r="A1100">
        <v>13656</v>
      </c>
      <c r="B1100">
        <v>126941000</v>
      </c>
      <c r="C1100" s="41">
        <v>1200</v>
      </c>
      <c r="D1100" s="40">
        <v>105784.1667</v>
      </c>
      <c r="E1100"/>
    </row>
    <row r="1101" spans="1:5" x14ac:dyDescent="0.25">
      <c r="A1101">
        <v>13658</v>
      </c>
      <c r="B1101">
        <v>134571000</v>
      </c>
      <c r="C1101" s="41">
        <v>1120</v>
      </c>
      <c r="D1101" s="40">
        <v>120152.6786</v>
      </c>
      <c r="E1101"/>
    </row>
    <row r="1102" spans="1:5" x14ac:dyDescent="0.25">
      <c r="A1102">
        <v>13659</v>
      </c>
      <c r="B1102">
        <v>83169000</v>
      </c>
      <c r="C1102" s="41">
        <v>240</v>
      </c>
      <c r="D1102" s="40">
        <v>346537.5</v>
      </c>
      <c r="E1102"/>
    </row>
    <row r="1103" spans="1:5" x14ac:dyDescent="0.25">
      <c r="A1103">
        <v>13660</v>
      </c>
      <c r="B1103">
        <v>46335000</v>
      </c>
      <c r="C1103" s="41">
        <v>860</v>
      </c>
      <c r="D1103" s="40">
        <v>53877.906999999999</v>
      </c>
      <c r="E1103"/>
    </row>
    <row r="1104" spans="1:5" x14ac:dyDescent="0.25">
      <c r="A1104">
        <v>13661</v>
      </c>
      <c r="B1104">
        <v>40025000</v>
      </c>
      <c r="C1104" s="41">
        <v>660</v>
      </c>
      <c r="D1104" s="40">
        <v>60643.939400000003</v>
      </c>
      <c r="E1104"/>
    </row>
    <row r="1105" spans="1:5" x14ac:dyDescent="0.25">
      <c r="A1105">
        <v>13662</v>
      </c>
      <c r="B1105">
        <v>379612000</v>
      </c>
      <c r="C1105" s="41">
        <v>7090</v>
      </c>
      <c r="D1105" s="40">
        <v>53541.89</v>
      </c>
      <c r="E1105"/>
    </row>
    <row r="1106" spans="1:5" x14ac:dyDescent="0.25">
      <c r="A1106">
        <v>13664</v>
      </c>
      <c r="B1106">
        <v>44435000</v>
      </c>
      <c r="C1106" s="41">
        <v>240</v>
      </c>
      <c r="D1106" s="40">
        <v>185145.8333</v>
      </c>
      <c r="E1106"/>
    </row>
    <row r="1107" spans="1:5" x14ac:dyDescent="0.25">
      <c r="A1107">
        <v>13665</v>
      </c>
      <c r="B1107">
        <v>98419000</v>
      </c>
      <c r="C1107" s="41">
        <v>370</v>
      </c>
      <c r="D1107" s="40">
        <v>265997.29729999998</v>
      </c>
      <c r="E1107"/>
    </row>
    <row r="1108" spans="1:5" x14ac:dyDescent="0.25">
      <c r="A1108">
        <v>13667</v>
      </c>
      <c r="B1108">
        <v>71763000</v>
      </c>
      <c r="C1108" s="41">
        <v>1480</v>
      </c>
      <c r="D1108" s="40">
        <v>48488.513500000001</v>
      </c>
      <c r="E1108"/>
    </row>
    <row r="1109" spans="1:5" x14ac:dyDescent="0.25">
      <c r="A1109">
        <v>13668</v>
      </c>
      <c r="B1109">
        <v>141268000</v>
      </c>
      <c r="C1109" s="41">
        <v>1470</v>
      </c>
      <c r="D1109" s="40">
        <v>96100.680300000007</v>
      </c>
      <c r="E1109"/>
    </row>
    <row r="1110" spans="1:5" x14ac:dyDescent="0.25">
      <c r="A1110">
        <v>13669</v>
      </c>
      <c r="B1110">
        <v>359417000</v>
      </c>
      <c r="C1110" s="41">
        <v>6320</v>
      </c>
      <c r="D1110" s="40">
        <v>56869.7785</v>
      </c>
      <c r="E1110"/>
    </row>
    <row r="1111" spans="1:5" x14ac:dyDescent="0.25">
      <c r="A1111">
        <v>13670</v>
      </c>
      <c r="B1111">
        <v>37263000</v>
      </c>
      <c r="C1111" s="41">
        <v>140</v>
      </c>
      <c r="D1111" s="40">
        <v>266164.28570000001</v>
      </c>
      <c r="E1111"/>
    </row>
    <row r="1112" spans="1:5" x14ac:dyDescent="0.25">
      <c r="A1112">
        <v>13672</v>
      </c>
      <c r="B1112">
        <v>55540000</v>
      </c>
      <c r="C1112" s="41">
        <v>310</v>
      </c>
      <c r="D1112" s="40">
        <v>179161.29029999999</v>
      </c>
      <c r="E1112"/>
    </row>
    <row r="1113" spans="1:5" x14ac:dyDescent="0.25">
      <c r="A1113">
        <v>13673</v>
      </c>
      <c r="B1113">
        <v>52418000</v>
      </c>
      <c r="C1113" s="41">
        <v>1020</v>
      </c>
      <c r="D1113" s="40">
        <v>51390.196100000001</v>
      </c>
      <c r="E1113"/>
    </row>
    <row r="1114" spans="1:5" x14ac:dyDescent="0.25">
      <c r="A1114">
        <v>13676</v>
      </c>
      <c r="B1114">
        <v>324390000</v>
      </c>
      <c r="C1114" s="41">
        <v>5050</v>
      </c>
      <c r="D1114" s="40">
        <v>64235.643600000003</v>
      </c>
      <c r="E1114"/>
    </row>
    <row r="1115" spans="1:5" x14ac:dyDescent="0.25">
      <c r="A1115">
        <v>13679</v>
      </c>
      <c r="B1115">
        <v>51504000</v>
      </c>
      <c r="C1115" s="41">
        <v>840</v>
      </c>
      <c r="D1115" s="40">
        <v>61314.2857</v>
      </c>
      <c r="E1115"/>
    </row>
    <row r="1116" spans="1:5" x14ac:dyDescent="0.25">
      <c r="A1116">
        <v>13680</v>
      </c>
      <c r="B1116">
        <v>57274000</v>
      </c>
      <c r="C1116" s="41">
        <v>450</v>
      </c>
      <c r="D1116" s="40">
        <v>127275.55560000001</v>
      </c>
      <c r="E1116"/>
    </row>
    <row r="1117" spans="1:5" x14ac:dyDescent="0.25">
      <c r="A1117">
        <v>13681</v>
      </c>
      <c r="B1117">
        <v>80578000</v>
      </c>
      <c r="C1117" s="41">
        <v>390</v>
      </c>
      <c r="D1117" s="40">
        <v>206610.25640000001</v>
      </c>
      <c r="E1117"/>
    </row>
    <row r="1118" spans="1:5" x14ac:dyDescent="0.25">
      <c r="A1118">
        <v>13682</v>
      </c>
      <c r="B1118">
        <v>70390000</v>
      </c>
      <c r="C1118" s="41">
        <v>410</v>
      </c>
      <c r="D1118" s="40">
        <v>171682.92679999999</v>
      </c>
      <c r="E1118"/>
    </row>
    <row r="1119" spans="1:5" x14ac:dyDescent="0.25">
      <c r="A1119">
        <v>13684</v>
      </c>
      <c r="B1119">
        <v>26660000</v>
      </c>
      <c r="C1119" s="41">
        <v>500</v>
      </c>
      <c r="D1119" s="40">
        <v>53320</v>
      </c>
      <c r="E1119"/>
    </row>
    <row r="1120" spans="1:5" x14ac:dyDescent="0.25">
      <c r="A1120">
        <v>13685</v>
      </c>
      <c r="B1120">
        <v>85577000</v>
      </c>
      <c r="C1120" s="41">
        <v>1220</v>
      </c>
      <c r="D1120" s="40">
        <v>70145.081999999995</v>
      </c>
      <c r="E1120"/>
    </row>
    <row r="1121" spans="1:5" x14ac:dyDescent="0.25">
      <c r="A1121">
        <v>13687</v>
      </c>
      <c r="B1121">
        <v>69198000</v>
      </c>
      <c r="C1121" s="41">
        <v>270</v>
      </c>
      <c r="D1121" s="40">
        <v>256288.88889999999</v>
      </c>
      <c r="E1121"/>
    </row>
    <row r="1122" spans="1:5" x14ac:dyDescent="0.25">
      <c r="A1122">
        <v>13690</v>
      </c>
      <c r="B1122">
        <v>56747000</v>
      </c>
      <c r="C1122" s="41">
        <v>350</v>
      </c>
      <c r="D1122" s="40">
        <v>162134.28570000001</v>
      </c>
      <c r="E1122"/>
    </row>
    <row r="1123" spans="1:5" x14ac:dyDescent="0.25">
      <c r="A1123">
        <v>13691</v>
      </c>
      <c r="B1123">
        <v>74967000</v>
      </c>
      <c r="C1123" s="41">
        <v>1360</v>
      </c>
      <c r="D1123" s="40">
        <v>55122.794099999999</v>
      </c>
      <c r="E1123"/>
    </row>
    <row r="1124" spans="1:5" x14ac:dyDescent="0.25">
      <c r="A1124">
        <v>13693</v>
      </c>
      <c r="B1124">
        <v>66054000</v>
      </c>
      <c r="C1124" s="41">
        <v>290</v>
      </c>
      <c r="D1124" s="40">
        <v>227772.41380000001</v>
      </c>
      <c r="E1124"/>
    </row>
    <row r="1125" spans="1:5" x14ac:dyDescent="0.25">
      <c r="A1125">
        <v>13694</v>
      </c>
      <c r="B1125">
        <v>117364000</v>
      </c>
      <c r="C1125" s="41">
        <v>780</v>
      </c>
      <c r="D1125" s="40">
        <v>150466.6667</v>
      </c>
      <c r="E1125"/>
    </row>
    <row r="1126" spans="1:5" x14ac:dyDescent="0.25">
      <c r="A1126">
        <v>13697</v>
      </c>
      <c r="B1126">
        <v>51286000</v>
      </c>
      <c r="C1126" s="41">
        <v>950</v>
      </c>
      <c r="D1126" s="40">
        <v>53985.263200000001</v>
      </c>
      <c r="E1126"/>
    </row>
    <row r="1127" spans="1:5" x14ac:dyDescent="0.25">
      <c r="A1127">
        <v>13730</v>
      </c>
      <c r="B1127">
        <v>65968000</v>
      </c>
      <c r="C1127" s="41">
        <v>1240</v>
      </c>
      <c r="D1127" s="40">
        <v>53200</v>
      </c>
      <c r="E1127"/>
    </row>
    <row r="1128" spans="1:5" x14ac:dyDescent="0.25">
      <c r="A1128">
        <v>13731</v>
      </c>
      <c r="B1128">
        <v>44506000</v>
      </c>
      <c r="C1128" s="41">
        <v>490</v>
      </c>
      <c r="D1128" s="40">
        <v>90828.571400000001</v>
      </c>
      <c r="E1128"/>
    </row>
    <row r="1129" spans="1:5" x14ac:dyDescent="0.25">
      <c r="A1129">
        <v>13732</v>
      </c>
      <c r="B1129">
        <v>295937000</v>
      </c>
      <c r="C1129" s="41">
        <v>3800</v>
      </c>
      <c r="D1129" s="40">
        <v>77878.157900000006</v>
      </c>
      <c r="E1129"/>
    </row>
    <row r="1130" spans="1:5" x14ac:dyDescent="0.25">
      <c r="A1130">
        <v>13733</v>
      </c>
      <c r="B1130">
        <v>193437000</v>
      </c>
      <c r="C1130" s="41">
        <v>2320</v>
      </c>
      <c r="D1130" s="40">
        <v>83378.017200000002</v>
      </c>
      <c r="E1130"/>
    </row>
    <row r="1131" spans="1:5" x14ac:dyDescent="0.25">
      <c r="A1131">
        <v>13734</v>
      </c>
      <c r="B1131">
        <v>52906000</v>
      </c>
      <c r="C1131" s="41">
        <v>1010</v>
      </c>
      <c r="D1131" s="40">
        <v>52382.178200000002</v>
      </c>
      <c r="E1131"/>
    </row>
    <row r="1132" spans="1:5" x14ac:dyDescent="0.25">
      <c r="A1132">
        <v>13736</v>
      </c>
      <c r="B1132">
        <v>57337000</v>
      </c>
      <c r="C1132" s="41">
        <v>1090</v>
      </c>
      <c r="D1132" s="40">
        <v>52602.7523</v>
      </c>
      <c r="E1132"/>
    </row>
    <row r="1133" spans="1:5" x14ac:dyDescent="0.25">
      <c r="A1133">
        <v>13739</v>
      </c>
      <c r="B1133">
        <v>55110000</v>
      </c>
      <c r="C1133" s="41">
        <v>430</v>
      </c>
      <c r="D1133" s="40">
        <v>128162.7907</v>
      </c>
      <c r="E1133"/>
    </row>
    <row r="1134" spans="1:5" x14ac:dyDescent="0.25">
      <c r="A1134">
        <v>13740</v>
      </c>
      <c r="B1134">
        <v>21441000</v>
      </c>
      <c r="C1134" s="41">
        <v>270</v>
      </c>
      <c r="D1134" s="40">
        <v>79411.111099999995</v>
      </c>
      <c r="E1134"/>
    </row>
    <row r="1135" spans="1:5" x14ac:dyDescent="0.25">
      <c r="A1135">
        <v>13743</v>
      </c>
      <c r="B1135">
        <v>97620000</v>
      </c>
      <c r="C1135" s="41">
        <v>1700</v>
      </c>
      <c r="D1135" s="40">
        <v>57423.529399999999</v>
      </c>
      <c r="E1135"/>
    </row>
    <row r="1136" spans="1:5" x14ac:dyDescent="0.25">
      <c r="A1136">
        <v>13744</v>
      </c>
      <c r="B1136">
        <v>28708000</v>
      </c>
      <c r="C1136" s="41">
        <v>490</v>
      </c>
      <c r="D1136" s="40">
        <v>58587.755100000002</v>
      </c>
      <c r="E1136"/>
    </row>
    <row r="1137" spans="1:5" x14ac:dyDescent="0.25">
      <c r="A1137">
        <v>13746</v>
      </c>
      <c r="B1137">
        <v>155213000</v>
      </c>
      <c r="C1137" s="41">
        <v>1250</v>
      </c>
      <c r="D1137" s="40">
        <v>124170.4</v>
      </c>
      <c r="E1137"/>
    </row>
    <row r="1138" spans="1:5" x14ac:dyDescent="0.25">
      <c r="A1138">
        <v>13748</v>
      </c>
      <c r="B1138">
        <v>99261000</v>
      </c>
      <c r="C1138" s="41">
        <v>1750</v>
      </c>
      <c r="D1138" s="40">
        <v>56720.571400000001</v>
      </c>
      <c r="E1138"/>
    </row>
    <row r="1139" spans="1:5" x14ac:dyDescent="0.25">
      <c r="A1139">
        <v>13750</v>
      </c>
      <c r="B1139">
        <v>50421000</v>
      </c>
      <c r="C1139" s="41">
        <v>510</v>
      </c>
      <c r="D1139" s="40">
        <v>98864.705900000001</v>
      </c>
      <c r="E1139"/>
    </row>
    <row r="1140" spans="1:5" x14ac:dyDescent="0.25">
      <c r="A1140">
        <v>13751</v>
      </c>
      <c r="B1140">
        <v>38828000</v>
      </c>
      <c r="C1140" s="41">
        <v>120</v>
      </c>
      <c r="D1140" s="40">
        <v>323566.6667</v>
      </c>
      <c r="E1140"/>
    </row>
    <row r="1141" spans="1:5" x14ac:dyDescent="0.25">
      <c r="A1141">
        <v>13752</v>
      </c>
      <c r="B1141">
        <v>22644000</v>
      </c>
      <c r="C1141" s="41">
        <v>370</v>
      </c>
      <c r="D1141" s="40">
        <v>61200</v>
      </c>
      <c r="E1141"/>
    </row>
    <row r="1142" spans="1:5" x14ac:dyDescent="0.25">
      <c r="A1142">
        <v>13753</v>
      </c>
      <c r="B1142">
        <v>128176000</v>
      </c>
      <c r="C1142" s="41">
        <v>1970</v>
      </c>
      <c r="D1142" s="40">
        <v>65063.9594</v>
      </c>
      <c r="E1142"/>
    </row>
    <row r="1143" spans="1:5" x14ac:dyDescent="0.25">
      <c r="A1143">
        <v>13754</v>
      </c>
      <c r="B1143">
        <v>70371000</v>
      </c>
      <c r="C1143" s="41">
        <v>1370</v>
      </c>
      <c r="D1143" s="40">
        <v>51365.693399999996</v>
      </c>
      <c r="E1143"/>
    </row>
    <row r="1144" spans="1:5" x14ac:dyDescent="0.25">
      <c r="A1144">
        <v>13755</v>
      </c>
      <c r="B1144">
        <v>28896000</v>
      </c>
      <c r="C1144" s="41">
        <v>580</v>
      </c>
      <c r="D1144" s="40">
        <v>49820.689700000003</v>
      </c>
      <c r="E1144"/>
    </row>
    <row r="1145" spans="1:5" x14ac:dyDescent="0.25">
      <c r="A1145">
        <v>13756</v>
      </c>
      <c r="B1145">
        <v>63558000</v>
      </c>
      <c r="C1145" s="41">
        <v>220</v>
      </c>
      <c r="D1145" s="40">
        <v>288900</v>
      </c>
      <c r="E1145"/>
    </row>
    <row r="1146" spans="1:5" x14ac:dyDescent="0.25">
      <c r="A1146">
        <v>13757</v>
      </c>
      <c r="B1146">
        <v>29615000</v>
      </c>
      <c r="C1146" s="41">
        <v>500</v>
      </c>
      <c r="D1146" s="40">
        <v>59230</v>
      </c>
      <c r="E1146"/>
    </row>
    <row r="1147" spans="1:5" x14ac:dyDescent="0.25">
      <c r="A1147">
        <v>13760</v>
      </c>
      <c r="B1147">
        <v>1420220000</v>
      </c>
      <c r="C1147" s="41">
        <v>21530</v>
      </c>
      <c r="D1147" s="40">
        <v>65964.700400000002</v>
      </c>
      <c r="E1147"/>
    </row>
    <row r="1148" spans="1:5" x14ac:dyDescent="0.25">
      <c r="A1148">
        <v>13775</v>
      </c>
      <c r="B1148">
        <v>108518000</v>
      </c>
      <c r="C1148" s="41">
        <v>760</v>
      </c>
      <c r="D1148" s="40">
        <v>142786.84210000001</v>
      </c>
      <c r="E1148"/>
    </row>
    <row r="1149" spans="1:5" x14ac:dyDescent="0.25">
      <c r="A1149">
        <v>13776</v>
      </c>
      <c r="B1149">
        <v>44413000</v>
      </c>
      <c r="C1149" s="41">
        <v>280</v>
      </c>
      <c r="D1149" s="40">
        <v>158617.85709999999</v>
      </c>
      <c r="E1149"/>
    </row>
    <row r="1150" spans="1:5" x14ac:dyDescent="0.25">
      <c r="A1150">
        <v>13777</v>
      </c>
      <c r="B1150">
        <v>61671000</v>
      </c>
      <c r="C1150" s="41">
        <v>400</v>
      </c>
      <c r="D1150" s="40">
        <v>154177.5</v>
      </c>
      <c r="E1150"/>
    </row>
    <row r="1151" spans="1:5" x14ac:dyDescent="0.25">
      <c r="A1151">
        <v>13778</v>
      </c>
      <c r="B1151">
        <v>156138000</v>
      </c>
      <c r="C1151" s="41">
        <v>2680</v>
      </c>
      <c r="D1151" s="40">
        <v>58260.447800000002</v>
      </c>
      <c r="E1151"/>
    </row>
    <row r="1152" spans="1:5" x14ac:dyDescent="0.25">
      <c r="A1152">
        <v>13780</v>
      </c>
      <c r="B1152">
        <v>64297000</v>
      </c>
      <c r="C1152" s="41">
        <v>500</v>
      </c>
      <c r="D1152" s="40">
        <v>128594</v>
      </c>
      <c r="E1152"/>
    </row>
    <row r="1153" spans="1:5" x14ac:dyDescent="0.25">
      <c r="A1153">
        <v>13782</v>
      </c>
      <c r="B1153">
        <v>36931000</v>
      </c>
      <c r="C1153" s="41">
        <v>330</v>
      </c>
      <c r="D1153" s="40">
        <v>111912.12119999999</v>
      </c>
      <c r="E1153"/>
    </row>
    <row r="1154" spans="1:5" x14ac:dyDescent="0.25">
      <c r="A1154">
        <v>13783</v>
      </c>
      <c r="B1154">
        <v>110341000</v>
      </c>
      <c r="C1154" s="41">
        <v>1030</v>
      </c>
      <c r="D1154" s="40">
        <v>107127.1845</v>
      </c>
      <c r="E1154"/>
    </row>
    <row r="1155" spans="1:5" x14ac:dyDescent="0.25">
      <c r="A1155">
        <v>13786</v>
      </c>
      <c r="B1155">
        <v>58244000</v>
      </c>
      <c r="C1155" s="41">
        <v>160</v>
      </c>
      <c r="D1155" s="40">
        <v>364025</v>
      </c>
      <c r="E1155"/>
    </row>
    <row r="1156" spans="1:5" x14ac:dyDescent="0.25">
      <c r="A1156">
        <v>13787</v>
      </c>
      <c r="B1156">
        <v>73316000</v>
      </c>
      <c r="C1156" s="41">
        <v>1490</v>
      </c>
      <c r="D1156" s="40">
        <v>49205.369100000004</v>
      </c>
      <c r="E1156"/>
    </row>
    <row r="1157" spans="1:5" x14ac:dyDescent="0.25">
      <c r="A1157">
        <v>13788</v>
      </c>
      <c r="B1157">
        <v>26383000</v>
      </c>
      <c r="C1157" s="41">
        <v>450</v>
      </c>
      <c r="D1157" s="40">
        <v>58628.888899999998</v>
      </c>
      <c r="E1157"/>
    </row>
    <row r="1158" spans="1:5" x14ac:dyDescent="0.25">
      <c r="A1158">
        <v>13790</v>
      </c>
      <c r="B1158">
        <v>435056000</v>
      </c>
      <c r="C1158" s="41">
        <v>8650</v>
      </c>
      <c r="D1158" s="40">
        <v>50295.491300000002</v>
      </c>
      <c r="E1158"/>
    </row>
    <row r="1159" spans="1:5" x14ac:dyDescent="0.25">
      <c r="A1159">
        <v>13795</v>
      </c>
      <c r="B1159">
        <v>187046000</v>
      </c>
      <c r="C1159" s="41">
        <v>1770</v>
      </c>
      <c r="D1159" s="40">
        <v>105675.7062</v>
      </c>
      <c r="E1159"/>
    </row>
    <row r="1160" spans="1:5" x14ac:dyDescent="0.25">
      <c r="A1160">
        <v>13796</v>
      </c>
      <c r="B1160">
        <v>31879000</v>
      </c>
      <c r="C1160" s="41">
        <v>580</v>
      </c>
      <c r="D1160" s="40">
        <v>54963.793100000003</v>
      </c>
      <c r="E1160"/>
    </row>
    <row r="1161" spans="1:5" x14ac:dyDescent="0.25">
      <c r="A1161">
        <v>13797</v>
      </c>
      <c r="B1161">
        <v>46344000</v>
      </c>
      <c r="C1161" s="41">
        <v>920</v>
      </c>
      <c r="D1161" s="40">
        <v>50373.913</v>
      </c>
      <c r="E1161"/>
    </row>
    <row r="1162" spans="1:5" x14ac:dyDescent="0.25">
      <c r="A1162">
        <v>13801</v>
      </c>
      <c r="B1162">
        <v>24965000</v>
      </c>
      <c r="C1162" s="41">
        <v>530</v>
      </c>
      <c r="D1162" s="40">
        <v>47103.7736</v>
      </c>
      <c r="E1162"/>
    </row>
    <row r="1163" spans="1:5" x14ac:dyDescent="0.25">
      <c r="A1163">
        <v>13802</v>
      </c>
      <c r="B1163">
        <v>23504000</v>
      </c>
      <c r="C1163" s="41">
        <v>420</v>
      </c>
      <c r="D1163" s="40">
        <v>55961.904799999997</v>
      </c>
      <c r="E1163"/>
    </row>
    <row r="1164" spans="1:5" x14ac:dyDescent="0.25">
      <c r="A1164">
        <v>13803</v>
      </c>
      <c r="B1164">
        <v>176362000</v>
      </c>
      <c r="C1164" s="41">
        <v>1870</v>
      </c>
      <c r="D1164" s="40">
        <v>94311.229900000006</v>
      </c>
      <c r="E1164"/>
    </row>
    <row r="1165" spans="1:5" x14ac:dyDescent="0.25">
      <c r="A1165">
        <v>13804</v>
      </c>
      <c r="B1165">
        <v>77446000</v>
      </c>
      <c r="C1165" s="41">
        <v>180</v>
      </c>
      <c r="D1165" s="40">
        <v>430255.55560000002</v>
      </c>
      <c r="E1165"/>
    </row>
    <row r="1166" spans="1:5" x14ac:dyDescent="0.25">
      <c r="A1166">
        <v>13807</v>
      </c>
      <c r="B1166">
        <v>34450000</v>
      </c>
      <c r="C1166" s="41">
        <v>590</v>
      </c>
      <c r="D1166" s="40">
        <v>58389.830499999996</v>
      </c>
      <c r="E1166"/>
    </row>
    <row r="1167" spans="1:5" x14ac:dyDescent="0.25">
      <c r="A1167">
        <v>13808</v>
      </c>
      <c r="B1167">
        <v>43046000</v>
      </c>
      <c r="C1167" s="41">
        <v>790</v>
      </c>
      <c r="D1167" s="40">
        <v>54488.607600000003</v>
      </c>
      <c r="E1167"/>
    </row>
    <row r="1168" spans="1:5" x14ac:dyDescent="0.25">
      <c r="A1168">
        <v>13809</v>
      </c>
      <c r="B1168">
        <v>37103000</v>
      </c>
      <c r="C1168" s="41">
        <v>720</v>
      </c>
      <c r="D1168" s="40">
        <v>51531.9444</v>
      </c>
      <c r="E1168"/>
    </row>
    <row r="1169" spans="1:5" x14ac:dyDescent="0.25">
      <c r="A1169">
        <v>13810</v>
      </c>
      <c r="B1169">
        <v>28715000</v>
      </c>
      <c r="C1169" s="41">
        <v>560</v>
      </c>
      <c r="D1169" s="40">
        <v>51276.7857</v>
      </c>
      <c r="E1169"/>
    </row>
    <row r="1170" spans="1:5" x14ac:dyDescent="0.25">
      <c r="A1170">
        <v>13811</v>
      </c>
      <c r="B1170">
        <v>114739000</v>
      </c>
      <c r="C1170" s="41">
        <v>2020</v>
      </c>
      <c r="D1170" s="40">
        <v>56801.485099999998</v>
      </c>
      <c r="E1170"/>
    </row>
    <row r="1171" spans="1:5" x14ac:dyDescent="0.25">
      <c r="A1171">
        <v>13812</v>
      </c>
      <c r="B1171">
        <v>53917000</v>
      </c>
      <c r="C1171" s="41">
        <v>1030</v>
      </c>
      <c r="D1171" s="40">
        <v>52346.601900000001</v>
      </c>
      <c r="E1171"/>
    </row>
    <row r="1172" spans="1:5" x14ac:dyDescent="0.25">
      <c r="A1172">
        <v>13813</v>
      </c>
      <c r="B1172">
        <v>46783000</v>
      </c>
      <c r="C1172" s="41">
        <v>400</v>
      </c>
      <c r="D1172" s="40">
        <v>116957.5</v>
      </c>
      <c r="E1172"/>
    </row>
    <row r="1173" spans="1:5" x14ac:dyDescent="0.25">
      <c r="A1173">
        <v>13815</v>
      </c>
      <c r="B1173">
        <v>346305000</v>
      </c>
      <c r="C1173" s="41">
        <v>5950</v>
      </c>
      <c r="D1173" s="40">
        <v>58202.521000000001</v>
      </c>
      <c r="E1173"/>
    </row>
    <row r="1174" spans="1:5" x14ac:dyDescent="0.25">
      <c r="A1174">
        <v>13820</v>
      </c>
      <c r="B1174">
        <v>454234000</v>
      </c>
      <c r="C1174" s="41">
        <v>7780</v>
      </c>
      <c r="D1174" s="40">
        <v>58384.832900000001</v>
      </c>
      <c r="E1174"/>
    </row>
    <row r="1175" spans="1:5" x14ac:dyDescent="0.25">
      <c r="A1175">
        <v>13825</v>
      </c>
      <c r="B1175">
        <v>138137000</v>
      </c>
      <c r="C1175" s="41">
        <v>1550</v>
      </c>
      <c r="D1175" s="40">
        <v>89120.645199999999</v>
      </c>
      <c r="E1175"/>
    </row>
    <row r="1176" spans="1:5" x14ac:dyDescent="0.25">
      <c r="A1176">
        <v>13827</v>
      </c>
      <c r="B1176">
        <v>328530000</v>
      </c>
      <c r="C1176" s="41">
        <v>5320</v>
      </c>
      <c r="D1176" s="40">
        <v>61753.759400000003</v>
      </c>
      <c r="E1176"/>
    </row>
    <row r="1177" spans="1:5" x14ac:dyDescent="0.25">
      <c r="A1177">
        <v>13830</v>
      </c>
      <c r="B1177">
        <v>188821000</v>
      </c>
      <c r="C1177" s="41">
        <v>2080</v>
      </c>
      <c r="D1177" s="40">
        <v>90779.3269</v>
      </c>
      <c r="E1177"/>
    </row>
    <row r="1178" spans="1:5" x14ac:dyDescent="0.25">
      <c r="A1178">
        <v>13832</v>
      </c>
      <c r="B1178">
        <v>65173000</v>
      </c>
      <c r="C1178" s="41">
        <v>240</v>
      </c>
      <c r="D1178" s="40">
        <v>271554.1667</v>
      </c>
      <c r="E1178"/>
    </row>
    <row r="1179" spans="1:5" x14ac:dyDescent="0.25">
      <c r="A1179">
        <v>13833</v>
      </c>
      <c r="B1179">
        <v>118400000</v>
      </c>
      <c r="C1179" s="41">
        <v>1960</v>
      </c>
      <c r="D1179" s="40">
        <v>60408.1633</v>
      </c>
      <c r="E1179"/>
    </row>
    <row r="1180" spans="1:5" x14ac:dyDescent="0.25">
      <c r="A1180">
        <v>13835</v>
      </c>
      <c r="B1180">
        <v>31190000</v>
      </c>
      <c r="C1180" s="41">
        <v>620</v>
      </c>
      <c r="D1180" s="40">
        <v>50306.4516</v>
      </c>
      <c r="E1180"/>
    </row>
    <row r="1181" spans="1:5" x14ac:dyDescent="0.25">
      <c r="A1181">
        <v>13838</v>
      </c>
      <c r="B1181">
        <v>170138000</v>
      </c>
      <c r="C1181" s="41">
        <v>1940</v>
      </c>
      <c r="D1181" s="40">
        <v>87700</v>
      </c>
      <c r="E1181"/>
    </row>
    <row r="1182" spans="1:5" x14ac:dyDescent="0.25">
      <c r="A1182">
        <v>13839</v>
      </c>
      <c r="B1182">
        <v>33593000</v>
      </c>
      <c r="C1182" s="41">
        <v>600</v>
      </c>
      <c r="D1182" s="40">
        <v>55988.333299999998</v>
      </c>
      <c r="E1182"/>
    </row>
    <row r="1183" spans="1:5" x14ac:dyDescent="0.25">
      <c r="A1183">
        <v>13841</v>
      </c>
      <c r="B1183">
        <v>58414000</v>
      </c>
      <c r="C1183" s="41">
        <v>240</v>
      </c>
      <c r="D1183" s="40">
        <v>243391.6667</v>
      </c>
      <c r="E1183"/>
    </row>
    <row r="1184" spans="1:5" x14ac:dyDescent="0.25">
      <c r="A1184">
        <v>13842</v>
      </c>
      <c r="B1184">
        <v>32869000</v>
      </c>
      <c r="C1184" s="41">
        <v>190</v>
      </c>
      <c r="D1184" s="40">
        <v>172994.73680000001</v>
      </c>
      <c r="E1184"/>
    </row>
    <row r="1185" spans="1:5" x14ac:dyDescent="0.25">
      <c r="A1185">
        <v>13843</v>
      </c>
      <c r="B1185">
        <v>44537000</v>
      </c>
      <c r="C1185" s="41">
        <v>810</v>
      </c>
      <c r="D1185" s="40">
        <v>54983.950599999996</v>
      </c>
      <c r="E1185"/>
    </row>
    <row r="1186" spans="1:5" x14ac:dyDescent="0.25">
      <c r="A1186">
        <v>13844</v>
      </c>
      <c r="B1186">
        <v>69611000</v>
      </c>
      <c r="C1186" s="41">
        <v>340</v>
      </c>
      <c r="D1186" s="40">
        <v>204738.2353</v>
      </c>
      <c r="E1186"/>
    </row>
    <row r="1187" spans="1:5" x14ac:dyDescent="0.25">
      <c r="A1187">
        <v>13846</v>
      </c>
      <c r="B1187">
        <v>60865000</v>
      </c>
      <c r="C1187" s="41">
        <v>170</v>
      </c>
      <c r="D1187" s="40">
        <v>358029.4118</v>
      </c>
      <c r="E1187"/>
    </row>
    <row r="1188" spans="1:5" x14ac:dyDescent="0.25">
      <c r="A1188">
        <v>13849</v>
      </c>
      <c r="B1188">
        <v>118018000</v>
      </c>
      <c r="C1188" s="41">
        <v>2100</v>
      </c>
      <c r="D1188" s="40">
        <v>56199.047599999998</v>
      </c>
      <c r="E1188"/>
    </row>
    <row r="1189" spans="1:5" x14ac:dyDescent="0.25">
      <c r="A1189">
        <v>13850</v>
      </c>
      <c r="B1189">
        <v>923214000</v>
      </c>
      <c r="C1189" s="41">
        <v>10150</v>
      </c>
      <c r="D1189" s="40">
        <v>90957.044299999994</v>
      </c>
      <c r="E1189"/>
    </row>
    <row r="1190" spans="1:5" x14ac:dyDescent="0.25">
      <c r="A1190">
        <v>13856</v>
      </c>
      <c r="B1190">
        <v>142771000</v>
      </c>
      <c r="C1190" s="41">
        <v>2720</v>
      </c>
      <c r="D1190" s="40">
        <v>52489.338199999998</v>
      </c>
      <c r="E1190"/>
    </row>
    <row r="1191" spans="1:5" x14ac:dyDescent="0.25">
      <c r="A1191">
        <v>13861</v>
      </c>
      <c r="B1191">
        <v>44737000</v>
      </c>
      <c r="C1191" s="41">
        <v>310</v>
      </c>
      <c r="D1191" s="40">
        <v>144312.9032</v>
      </c>
      <c r="E1191"/>
    </row>
    <row r="1192" spans="1:5" x14ac:dyDescent="0.25">
      <c r="A1192">
        <v>13862</v>
      </c>
      <c r="B1192">
        <v>234654000</v>
      </c>
      <c r="C1192" s="41">
        <v>1920</v>
      </c>
      <c r="D1192" s="40">
        <v>122215.625</v>
      </c>
      <c r="E1192"/>
    </row>
    <row r="1193" spans="1:5" x14ac:dyDescent="0.25">
      <c r="A1193">
        <v>13863</v>
      </c>
      <c r="B1193">
        <v>44791000</v>
      </c>
      <c r="C1193" s="41">
        <v>220</v>
      </c>
      <c r="D1193" s="40">
        <v>203595.45449999999</v>
      </c>
      <c r="E1193"/>
    </row>
    <row r="1194" spans="1:5" x14ac:dyDescent="0.25">
      <c r="A1194">
        <v>13864</v>
      </c>
      <c r="B1194">
        <v>24168000</v>
      </c>
      <c r="C1194" s="41">
        <v>510</v>
      </c>
      <c r="D1194" s="40">
        <v>47388.2353</v>
      </c>
      <c r="E1194"/>
    </row>
    <row r="1195" spans="1:5" x14ac:dyDescent="0.25">
      <c r="A1195">
        <v>13865</v>
      </c>
      <c r="B1195">
        <v>156166000</v>
      </c>
      <c r="C1195" s="41">
        <v>2740</v>
      </c>
      <c r="D1195" s="40">
        <v>56994.890500000001</v>
      </c>
      <c r="E1195"/>
    </row>
    <row r="1196" spans="1:5" x14ac:dyDescent="0.25">
      <c r="A1196">
        <v>13901</v>
      </c>
      <c r="B1196">
        <v>515492000</v>
      </c>
      <c r="C1196" s="41">
        <v>8750</v>
      </c>
      <c r="D1196" s="40">
        <v>58913.371400000004</v>
      </c>
      <c r="E1196"/>
    </row>
    <row r="1197" spans="1:5" x14ac:dyDescent="0.25">
      <c r="A1197">
        <v>13903</v>
      </c>
      <c r="B1197">
        <v>551416000</v>
      </c>
      <c r="C1197" s="41">
        <v>8600</v>
      </c>
      <c r="D1197" s="40">
        <v>64118.139499999997</v>
      </c>
      <c r="E1197"/>
    </row>
    <row r="1198" spans="1:5" x14ac:dyDescent="0.25">
      <c r="A1198">
        <v>13904</v>
      </c>
      <c r="B1198">
        <v>216628000</v>
      </c>
      <c r="C1198" s="41">
        <v>4230</v>
      </c>
      <c r="D1198" s="40">
        <v>51212.293100000003</v>
      </c>
      <c r="E1198"/>
    </row>
    <row r="1199" spans="1:5" x14ac:dyDescent="0.25">
      <c r="A1199">
        <v>13905</v>
      </c>
      <c r="B1199">
        <v>601820000</v>
      </c>
      <c r="C1199" s="41">
        <v>11130</v>
      </c>
      <c r="D1199" s="40">
        <v>54071.877800000002</v>
      </c>
      <c r="E1199"/>
    </row>
    <row r="1200" spans="1:5" x14ac:dyDescent="0.25">
      <c r="A1200">
        <v>14001</v>
      </c>
      <c r="B1200">
        <v>346271000</v>
      </c>
      <c r="C1200" s="41">
        <v>4840</v>
      </c>
      <c r="D1200" s="40">
        <v>71543.595000000001</v>
      </c>
      <c r="E1200"/>
    </row>
    <row r="1201" spans="1:5" x14ac:dyDescent="0.25">
      <c r="A1201">
        <v>14004</v>
      </c>
      <c r="B1201">
        <v>369208000</v>
      </c>
      <c r="C1201" s="41">
        <v>5530</v>
      </c>
      <c r="D1201" s="40">
        <v>66764.557000000001</v>
      </c>
      <c r="E1201"/>
    </row>
    <row r="1202" spans="1:5" x14ac:dyDescent="0.25">
      <c r="A1202">
        <v>14005</v>
      </c>
      <c r="B1202">
        <v>53342000</v>
      </c>
      <c r="C1202" s="41">
        <v>950</v>
      </c>
      <c r="D1202" s="40">
        <v>56149.473700000002</v>
      </c>
      <c r="E1202"/>
    </row>
    <row r="1203" spans="1:5" x14ac:dyDescent="0.25">
      <c r="A1203">
        <v>14006</v>
      </c>
      <c r="B1203">
        <v>280969000</v>
      </c>
      <c r="C1203" s="41">
        <v>4790</v>
      </c>
      <c r="D1203" s="40">
        <v>58657.4113</v>
      </c>
      <c r="E1203"/>
    </row>
    <row r="1204" spans="1:5" x14ac:dyDescent="0.25">
      <c r="A1204">
        <v>14008</v>
      </c>
      <c r="B1204">
        <v>42201000</v>
      </c>
      <c r="C1204" s="41">
        <v>780</v>
      </c>
      <c r="D1204" s="40">
        <v>54103.8462</v>
      </c>
      <c r="E1204"/>
    </row>
    <row r="1205" spans="1:5" x14ac:dyDescent="0.25">
      <c r="A1205">
        <v>14009</v>
      </c>
      <c r="B1205">
        <v>154914000</v>
      </c>
      <c r="C1205" s="41">
        <v>2670</v>
      </c>
      <c r="D1205" s="40">
        <v>58020.224699999999</v>
      </c>
      <c r="E1205"/>
    </row>
    <row r="1206" spans="1:5" x14ac:dyDescent="0.25">
      <c r="A1206">
        <v>14011</v>
      </c>
      <c r="B1206">
        <v>173083000</v>
      </c>
      <c r="C1206" s="41">
        <v>3020</v>
      </c>
      <c r="D1206" s="40">
        <v>57312.251700000001</v>
      </c>
      <c r="E1206"/>
    </row>
    <row r="1207" spans="1:5" x14ac:dyDescent="0.25">
      <c r="A1207">
        <v>14012</v>
      </c>
      <c r="B1207">
        <v>62378000</v>
      </c>
      <c r="C1207" s="41">
        <v>1130</v>
      </c>
      <c r="D1207" s="40">
        <v>55201.769899999999</v>
      </c>
      <c r="E1207"/>
    </row>
    <row r="1208" spans="1:5" x14ac:dyDescent="0.25">
      <c r="A1208">
        <v>14013</v>
      </c>
      <c r="B1208">
        <v>37492000</v>
      </c>
      <c r="C1208" s="41">
        <v>750</v>
      </c>
      <c r="D1208" s="40">
        <v>49989.333299999998</v>
      </c>
      <c r="E1208"/>
    </row>
    <row r="1209" spans="1:5" x14ac:dyDescent="0.25">
      <c r="A1209">
        <v>14020</v>
      </c>
      <c r="B1209">
        <v>555353000</v>
      </c>
      <c r="C1209" s="41">
        <v>10360</v>
      </c>
      <c r="D1209" s="40">
        <v>53605.501900000003</v>
      </c>
      <c r="E1209"/>
    </row>
    <row r="1210" spans="1:5" x14ac:dyDescent="0.25">
      <c r="A1210">
        <v>14024</v>
      </c>
      <c r="B1210">
        <v>43752000</v>
      </c>
      <c r="C1210" s="41">
        <v>730</v>
      </c>
      <c r="D1210" s="40">
        <v>59934.246599999999</v>
      </c>
      <c r="E1210"/>
    </row>
    <row r="1211" spans="1:5" x14ac:dyDescent="0.25">
      <c r="A1211">
        <v>14025</v>
      </c>
      <c r="B1211">
        <v>117134000</v>
      </c>
      <c r="C1211" s="41">
        <v>1590</v>
      </c>
      <c r="D1211" s="40">
        <v>73669.182400000005</v>
      </c>
      <c r="E1211"/>
    </row>
    <row r="1212" spans="1:5" x14ac:dyDescent="0.25">
      <c r="A1212">
        <v>14026</v>
      </c>
      <c r="B1212">
        <v>35446000</v>
      </c>
      <c r="C1212" s="41">
        <v>450</v>
      </c>
      <c r="D1212" s="40">
        <v>78768.888900000005</v>
      </c>
      <c r="E1212"/>
    </row>
    <row r="1213" spans="1:5" x14ac:dyDescent="0.25">
      <c r="A1213">
        <v>14028</v>
      </c>
      <c r="B1213">
        <v>123032000</v>
      </c>
      <c r="C1213" s="41">
        <v>780</v>
      </c>
      <c r="D1213" s="40">
        <v>157733.3333</v>
      </c>
      <c r="E1213"/>
    </row>
    <row r="1214" spans="1:5" x14ac:dyDescent="0.25">
      <c r="A1214">
        <v>14030</v>
      </c>
      <c r="B1214">
        <v>42792000</v>
      </c>
      <c r="C1214" s="41">
        <v>770</v>
      </c>
      <c r="D1214" s="40">
        <v>55574.025999999998</v>
      </c>
      <c r="E1214"/>
    </row>
    <row r="1215" spans="1:5" x14ac:dyDescent="0.25">
      <c r="A1215">
        <v>14031</v>
      </c>
      <c r="B1215">
        <v>715367000</v>
      </c>
      <c r="C1215" s="41">
        <v>5240</v>
      </c>
      <c r="D1215" s="40">
        <v>136520.4198</v>
      </c>
      <c r="E1215"/>
    </row>
    <row r="1216" spans="1:5" x14ac:dyDescent="0.25">
      <c r="A1216">
        <v>14032</v>
      </c>
      <c r="B1216">
        <v>645814000</v>
      </c>
      <c r="C1216" s="41">
        <v>4690</v>
      </c>
      <c r="D1216" s="40">
        <v>137700.2132</v>
      </c>
      <c r="E1216"/>
    </row>
    <row r="1217" spans="1:5" x14ac:dyDescent="0.25">
      <c r="A1217">
        <v>14033</v>
      </c>
      <c r="B1217">
        <v>100632000</v>
      </c>
      <c r="C1217" s="41">
        <v>1230</v>
      </c>
      <c r="D1217" s="40">
        <v>81814.634099999996</v>
      </c>
      <c r="E1217"/>
    </row>
    <row r="1218" spans="1:5" x14ac:dyDescent="0.25">
      <c r="A1218">
        <v>14034</v>
      </c>
      <c r="B1218">
        <v>48520000</v>
      </c>
      <c r="C1218" s="41">
        <v>880</v>
      </c>
      <c r="D1218" s="40">
        <v>55136.363599999997</v>
      </c>
      <c r="E1218"/>
    </row>
    <row r="1219" spans="1:5" x14ac:dyDescent="0.25">
      <c r="A1219">
        <v>14036</v>
      </c>
      <c r="B1219">
        <v>153175000</v>
      </c>
      <c r="C1219" s="41">
        <v>2430</v>
      </c>
      <c r="D1219" s="40">
        <v>63034.979399999997</v>
      </c>
      <c r="E1219"/>
    </row>
    <row r="1220" spans="1:5" x14ac:dyDescent="0.25">
      <c r="A1220">
        <v>14037</v>
      </c>
      <c r="B1220">
        <v>44016000</v>
      </c>
      <c r="C1220" s="41">
        <v>630</v>
      </c>
      <c r="D1220" s="40">
        <v>69866.666700000002</v>
      </c>
      <c r="E1220"/>
    </row>
    <row r="1221" spans="1:5" x14ac:dyDescent="0.25">
      <c r="A1221">
        <v>14040</v>
      </c>
      <c r="B1221">
        <v>134442000</v>
      </c>
      <c r="C1221" s="41">
        <v>1070</v>
      </c>
      <c r="D1221" s="40">
        <v>125646.72900000001</v>
      </c>
      <c r="E1221"/>
    </row>
    <row r="1222" spans="1:5" x14ac:dyDescent="0.25">
      <c r="A1222">
        <v>14042</v>
      </c>
      <c r="B1222">
        <v>87695000</v>
      </c>
      <c r="C1222" s="41">
        <v>1790</v>
      </c>
      <c r="D1222" s="40">
        <v>48991.6201</v>
      </c>
      <c r="E1222"/>
    </row>
    <row r="1223" spans="1:5" x14ac:dyDescent="0.25">
      <c r="A1223">
        <v>14043</v>
      </c>
      <c r="B1223">
        <v>745779000</v>
      </c>
      <c r="C1223" s="41">
        <v>13290</v>
      </c>
      <c r="D1223" s="40">
        <v>56115.801399999997</v>
      </c>
      <c r="E1223"/>
    </row>
    <row r="1224" spans="1:5" x14ac:dyDescent="0.25">
      <c r="A1224">
        <v>14047</v>
      </c>
      <c r="B1224">
        <v>223166000</v>
      </c>
      <c r="C1224" s="41">
        <v>3240</v>
      </c>
      <c r="D1224" s="40">
        <v>68878.395099999994</v>
      </c>
      <c r="E1224"/>
    </row>
    <row r="1225" spans="1:5" x14ac:dyDescent="0.25">
      <c r="A1225">
        <v>14048</v>
      </c>
      <c r="B1225">
        <v>298042000</v>
      </c>
      <c r="C1225" s="41">
        <v>6680</v>
      </c>
      <c r="D1225" s="40">
        <v>44617.065900000001</v>
      </c>
      <c r="E1225"/>
    </row>
    <row r="1226" spans="1:5" x14ac:dyDescent="0.25">
      <c r="A1226">
        <v>14051</v>
      </c>
      <c r="B1226">
        <v>1355118000</v>
      </c>
      <c r="C1226" s="41">
        <v>10860</v>
      </c>
      <c r="D1226" s="40">
        <v>124780.663</v>
      </c>
      <c r="E1226"/>
    </row>
    <row r="1227" spans="1:5" x14ac:dyDescent="0.25">
      <c r="A1227">
        <v>14052</v>
      </c>
      <c r="B1227">
        <v>950955000</v>
      </c>
      <c r="C1227" s="41">
        <v>9260</v>
      </c>
      <c r="D1227" s="40">
        <v>102694.9244</v>
      </c>
      <c r="E1227"/>
    </row>
    <row r="1228" spans="1:5" x14ac:dyDescent="0.25">
      <c r="A1228">
        <v>14054</v>
      </c>
      <c r="B1228">
        <v>37814000</v>
      </c>
      <c r="C1228" s="41">
        <v>660</v>
      </c>
      <c r="D1228" s="40">
        <v>57293.939400000003</v>
      </c>
      <c r="E1228"/>
    </row>
    <row r="1229" spans="1:5" x14ac:dyDescent="0.25">
      <c r="A1229">
        <v>14055</v>
      </c>
      <c r="B1229">
        <v>103976000</v>
      </c>
      <c r="C1229" s="41">
        <v>730</v>
      </c>
      <c r="D1229" s="40">
        <v>142432.87669999999</v>
      </c>
      <c r="E1229"/>
    </row>
    <row r="1230" spans="1:5" x14ac:dyDescent="0.25">
      <c r="A1230">
        <v>14057</v>
      </c>
      <c r="B1230">
        <v>306357000</v>
      </c>
      <c r="C1230" s="41">
        <v>4190</v>
      </c>
      <c r="D1230" s="40">
        <v>73116.229099999997</v>
      </c>
      <c r="E1230"/>
    </row>
    <row r="1231" spans="1:5" x14ac:dyDescent="0.25">
      <c r="A1231">
        <v>14058</v>
      </c>
      <c r="B1231">
        <v>128176000</v>
      </c>
      <c r="C1231" s="41">
        <v>1020</v>
      </c>
      <c r="D1231" s="40">
        <v>125662.7451</v>
      </c>
      <c r="E1231"/>
    </row>
    <row r="1232" spans="1:5" x14ac:dyDescent="0.25">
      <c r="A1232">
        <v>14059</v>
      </c>
      <c r="B1232">
        <v>481995000</v>
      </c>
      <c r="C1232" s="41">
        <v>5030</v>
      </c>
      <c r="D1232" s="40">
        <v>95824.055699999997</v>
      </c>
      <c r="E1232"/>
    </row>
    <row r="1233" spans="1:5" x14ac:dyDescent="0.25">
      <c r="A1233">
        <v>14060</v>
      </c>
      <c r="B1233">
        <v>69291000</v>
      </c>
      <c r="C1233" s="41">
        <v>190</v>
      </c>
      <c r="D1233" s="40">
        <v>364689.47369999997</v>
      </c>
      <c r="E1233"/>
    </row>
    <row r="1234" spans="1:5" x14ac:dyDescent="0.25">
      <c r="A1234">
        <v>14062</v>
      </c>
      <c r="B1234">
        <v>87817000</v>
      </c>
      <c r="C1234" s="41">
        <v>1610</v>
      </c>
      <c r="D1234" s="40">
        <v>54544.720500000003</v>
      </c>
      <c r="E1234"/>
    </row>
    <row r="1235" spans="1:5" x14ac:dyDescent="0.25">
      <c r="A1235">
        <v>14063</v>
      </c>
      <c r="B1235">
        <v>329768000</v>
      </c>
      <c r="C1235" s="41">
        <v>5230</v>
      </c>
      <c r="D1235" s="40">
        <v>63053.154900000001</v>
      </c>
      <c r="E1235"/>
    </row>
    <row r="1236" spans="1:5" x14ac:dyDescent="0.25">
      <c r="A1236">
        <v>14065</v>
      </c>
      <c r="B1236">
        <v>40179000</v>
      </c>
      <c r="C1236" s="41">
        <v>790</v>
      </c>
      <c r="D1236" s="40">
        <v>50859.493699999999</v>
      </c>
      <c r="E1236"/>
    </row>
    <row r="1237" spans="1:5" x14ac:dyDescent="0.25">
      <c r="A1237">
        <v>14066</v>
      </c>
      <c r="B1237">
        <v>27677000</v>
      </c>
      <c r="C1237" s="41">
        <v>480</v>
      </c>
      <c r="D1237" s="40">
        <v>57660.416700000002</v>
      </c>
      <c r="E1237"/>
    </row>
    <row r="1238" spans="1:5" x14ac:dyDescent="0.25">
      <c r="A1238">
        <v>14067</v>
      </c>
      <c r="B1238">
        <v>148251000</v>
      </c>
      <c r="C1238" s="41">
        <v>2520</v>
      </c>
      <c r="D1238" s="40">
        <v>58829.761899999998</v>
      </c>
      <c r="E1238"/>
    </row>
    <row r="1239" spans="1:5" x14ac:dyDescent="0.25">
      <c r="A1239">
        <v>14068</v>
      </c>
      <c r="B1239">
        <v>342958000</v>
      </c>
      <c r="C1239" s="41">
        <v>3600</v>
      </c>
      <c r="D1239" s="40">
        <v>95266.111099999995</v>
      </c>
      <c r="E1239"/>
    </row>
    <row r="1240" spans="1:5" x14ac:dyDescent="0.25">
      <c r="A1240">
        <v>14069</v>
      </c>
      <c r="B1240">
        <v>30672000</v>
      </c>
      <c r="C1240" s="41">
        <v>440</v>
      </c>
      <c r="D1240" s="40">
        <v>69709.090899999996</v>
      </c>
      <c r="E1240"/>
    </row>
    <row r="1241" spans="1:5" x14ac:dyDescent="0.25">
      <c r="A1241">
        <v>14070</v>
      </c>
      <c r="B1241">
        <v>240921000</v>
      </c>
      <c r="C1241" s="41">
        <v>2280</v>
      </c>
      <c r="D1241" s="40">
        <v>105667.1053</v>
      </c>
      <c r="E1241"/>
    </row>
    <row r="1242" spans="1:5" x14ac:dyDescent="0.25">
      <c r="A1242">
        <v>14072</v>
      </c>
      <c r="B1242">
        <v>984008000</v>
      </c>
      <c r="C1242" s="41">
        <v>11370</v>
      </c>
      <c r="D1242" s="40">
        <v>86544.239199999996</v>
      </c>
      <c r="E1242"/>
    </row>
    <row r="1243" spans="1:5" x14ac:dyDescent="0.25">
      <c r="A1243">
        <v>14075</v>
      </c>
      <c r="B1243">
        <v>1719471000</v>
      </c>
      <c r="C1243" s="41">
        <v>23500</v>
      </c>
      <c r="D1243" s="40">
        <v>73168.978700000007</v>
      </c>
      <c r="E1243"/>
    </row>
    <row r="1244" spans="1:5" x14ac:dyDescent="0.25">
      <c r="A1244">
        <v>14080</v>
      </c>
      <c r="B1244">
        <v>145580000</v>
      </c>
      <c r="C1244" s="41">
        <v>2140</v>
      </c>
      <c r="D1244" s="40">
        <v>68028.037400000001</v>
      </c>
      <c r="E1244"/>
    </row>
    <row r="1245" spans="1:5" x14ac:dyDescent="0.25">
      <c r="A1245">
        <v>14081</v>
      </c>
      <c r="B1245">
        <v>196373000</v>
      </c>
      <c r="C1245" s="41">
        <v>1320</v>
      </c>
      <c r="D1245" s="40">
        <v>148767.42420000001</v>
      </c>
      <c r="E1245"/>
    </row>
    <row r="1246" spans="1:5" x14ac:dyDescent="0.25">
      <c r="A1246">
        <v>14082</v>
      </c>
      <c r="B1246">
        <v>58198000</v>
      </c>
      <c r="C1246" s="41">
        <v>250</v>
      </c>
      <c r="D1246" s="40">
        <v>232792</v>
      </c>
      <c r="E1246"/>
    </row>
    <row r="1247" spans="1:5" x14ac:dyDescent="0.25">
      <c r="A1247">
        <v>14085</v>
      </c>
      <c r="B1247">
        <v>345987000</v>
      </c>
      <c r="C1247" s="41">
        <v>4040</v>
      </c>
      <c r="D1247" s="40">
        <v>85640.3465</v>
      </c>
      <c r="E1247"/>
    </row>
    <row r="1248" spans="1:5" x14ac:dyDescent="0.25">
      <c r="A1248">
        <v>14086</v>
      </c>
      <c r="B1248">
        <v>1496006000</v>
      </c>
      <c r="C1248" s="41">
        <v>18750</v>
      </c>
      <c r="D1248" s="40">
        <v>79786.986699999994</v>
      </c>
      <c r="E1248"/>
    </row>
    <row r="1249" spans="1:5" x14ac:dyDescent="0.25">
      <c r="A1249">
        <v>14091</v>
      </c>
      <c r="B1249">
        <v>31265000</v>
      </c>
      <c r="C1249" s="41">
        <v>610</v>
      </c>
      <c r="D1249" s="40">
        <v>51254.098400000003</v>
      </c>
      <c r="E1249"/>
    </row>
    <row r="1250" spans="1:5" x14ac:dyDescent="0.25">
      <c r="A1250">
        <v>14092</v>
      </c>
      <c r="B1250">
        <v>489612000</v>
      </c>
      <c r="C1250" s="41">
        <v>5970</v>
      </c>
      <c r="D1250" s="40">
        <v>82012.060299999997</v>
      </c>
      <c r="E1250"/>
    </row>
    <row r="1251" spans="1:5" x14ac:dyDescent="0.25">
      <c r="A1251">
        <v>14094</v>
      </c>
      <c r="B1251">
        <v>1532086000</v>
      </c>
      <c r="C1251" s="41">
        <v>25770</v>
      </c>
      <c r="D1251" s="40">
        <v>59452.308900000004</v>
      </c>
      <c r="E1251"/>
    </row>
    <row r="1252" spans="1:5" x14ac:dyDescent="0.25">
      <c r="A1252">
        <v>14098</v>
      </c>
      <c r="B1252">
        <v>122991000</v>
      </c>
      <c r="C1252" s="41">
        <v>1410</v>
      </c>
      <c r="D1252" s="40">
        <v>87227.659599999999</v>
      </c>
      <c r="E1252"/>
    </row>
    <row r="1253" spans="1:5" x14ac:dyDescent="0.25">
      <c r="A1253">
        <v>14101</v>
      </c>
      <c r="B1253">
        <v>42203000</v>
      </c>
      <c r="C1253" s="41">
        <v>830</v>
      </c>
      <c r="D1253" s="40">
        <v>50846.987999999998</v>
      </c>
      <c r="E1253"/>
    </row>
    <row r="1254" spans="1:5" x14ac:dyDescent="0.25">
      <c r="A1254">
        <v>14102</v>
      </c>
      <c r="B1254">
        <v>48366000</v>
      </c>
      <c r="C1254" s="41">
        <v>640</v>
      </c>
      <c r="D1254" s="40">
        <v>75571.875</v>
      </c>
      <c r="E1254"/>
    </row>
    <row r="1255" spans="1:5" x14ac:dyDescent="0.25">
      <c r="A1255">
        <v>14103</v>
      </c>
      <c r="B1255">
        <v>257074000</v>
      </c>
      <c r="C1255" s="41">
        <v>5030</v>
      </c>
      <c r="D1255" s="40">
        <v>51108.151100000003</v>
      </c>
      <c r="E1255"/>
    </row>
    <row r="1256" spans="1:5" x14ac:dyDescent="0.25">
      <c r="A1256">
        <v>14105</v>
      </c>
      <c r="B1256">
        <v>134419000</v>
      </c>
      <c r="C1256" s="41">
        <v>2180</v>
      </c>
      <c r="D1256" s="40">
        <v>61660.091699999997</v>
      </c>
      <c r="E1256"/>
    </row>
    <row r="1257" spans="1:5" x14ac:dyDescent="0.25">
      <c r="A1257">
        <v>14108</v>
      </c>
      <c r="B1257">
        <v>166064000</v>
      </c>
      <c r="C1257" s="41">
        <v>2860</v>
      </c>
      <c r="D1257" s="40">
        <v>58064.335700000003</v>
      </c>
      <c r="E1257"/>
    </row>
    <row r="1258" spans="1:5" x14ac:dyDescent="0.25">
      <c r="A1258">
        <v>14111</v>
      </c>
      <c r="B1258">
        <v>99931000</v>
      </c>
      <c r="C1258" s="41">
        <v>1590</v>
      </c>
      <c r="D1258" s="40">
        <v>62849.6855</v>
      </c>
      <c r="E1258"/>
    </row>
    <row r="1259" spans="1:5" x14ac:dyDescent="0.25">
      <c r="A1259">
        <v>14113</v>
      </c>
      <c r="B1259">
        <v>23451000</v>
      </c>
      <c r="C1259" s="41">
        <v>380</v>
      </c>
      <c r="D1259" s="40">
        <v>61713.157899999998</v>
      </c>
      <c r="E1259"/>
    </row>
    <row r="1260" spans="1:5" x14ac:dyDescent="0.25">
      <c r="A1260">
        <v>14120</v>
      </c>
      <c r="B1260">
        <v>1490380000</v>
      </c>
      <c r="C1260" s="41">
        <v>23070</v>
      </c>
      <c r="D1260" s="40">
        <v>64602.5141</v>
      </c>
      <c r="E1260"/>
    </row>
    <row r="1261" spans="1:5" x14ac:dyDescent="0.25">
      <c r="A1261">
        <v>14125</v>
      </c>
      <c r="B1261">
        <v>94567000</v>
      </c>
      <c r="C1261" s="41">
        <v>1710</v>
      </c>
      <c r="D1261" s="40">
        <v>55302.339200000002</v>
      </c>
      <c r="E1261"/>
    </row>
    <row r="1262" spans="1:5" x14ac:dyDescent="0.25">
      <c r="A1262">
        <v>14127</v>
      </c>
      <c r="B1262">
        <v>1832610000</v>
      </c>
      <c r="C1262" s="41">
        <v>16380</v>
      </c>
      <c r="D1262" s="40">
        <v>111880.95239999999</v>
      </c>
      <c r="E1262"/>
    </row>
    <row r="1263" spans="1:5" x14ac:dyDescent="0.25">
      <c r="A1263">
        <v>14129</v>
      </c>
      <c r="B1263">
        <v>35640000</v>
      </c>
      <c r="C1263" s="41">
        <v>650</v>
      </c>
      <c r="D1263" s="40">
        <v>54830.769200000002</v>
      </c>
      <c r="E1263"/>
    </row>
    <row r="1264" spans="1:5" x14ac:dyDescent="0.25">
      <c r="A1264">
        <v>14131</v>
      </c>
      <c r="B1264">
        <v>168253000</v>
      </c>
      <c r="C1264" s="41">
        <v>2650</v>
      </c>
      <c r="D1264" s="40">
        <v>63491.698100000001</v>
      </c>
      <c r="E1264"/>
    </row>
    <row r="1265" spans="1:5" x14ac:dyDescent="0.25">
      <c r="A1265">
        <v>14132</v>
      </c>
      <c r="B1265">
        <v>197539000</v>
      </c>
      <c r="C1265" s="41">
        <v>3020</v>
      </c>
      <c r="D1265" s="40">
        <v>65410.264900000002</v>
      </c>
      <c r="E1265"/>
    </row>
    <row r="1266" spans="1:5" x14ac:dyDescent="0.25">
      <c r="A1266">
        <v>14134</v>
      </c>
      <c r="B1266">
        <v>49174000</v>
      </c>
      <c r="C1266" s="41">
        <v>160</v>
      </c>
      <c r="D1266" s="40">
        <v>307337.5</v>
      </c>
      <c r="E1266"/>
    </row>
    <row r="1267" spans="1:5" x14ac:dyDescent="0.25">
      <c r="A1267">
        <v>14136</v>
      </c>
      <c r="B1267">
        <v>127837000</v>
      </c>
      <c r="C1267" s="41">
        <v>2350</v>
      </c>
      <c r="D1267" s="40">
        <v>54398.723400000003</v>
      </c>
      <c r="E1267"/>
    </row>
    <row r="1268" spans="1:5" x14ac:dyDescent="0.25">
      <c r="A1268">
        <v>14138</v>
      </c>
      <c r="B1268">
        <v>43369000</v>
      </c>
      <c r="C1268" s="41">
        <v>820</v>
      </c>
      <c r="D1268" s="40">
        <v>52889.024400000002</v>
      </c>
      <c r="E1268"/>
    </row>
    <row r="1269" spans="1:5" x14ac:dyDescent="0.25">
      <c r="A1269">
        <v>14139</v>
      </c>
      <c r="B1269">
        <v>102837000</v>
      </c>
      <c r="C1269" s="41">
        <v>1180</v>
      </c>
      <c r="D1269" s="40">
        <v>87150</v>
      </c>
      <c r="E1269"/>
    </row>
    <row r="1270" spans="1:5" x14ac:dyDescent="0.25">
      <c r="A1270">
        <v>14141</v>
      </c>
      <c r="B1270">
        <v>244045000</v>
      </c>
      <c r="C1270" s="41">
        <v>3790</v>
      </c>
      <c r="D1270" s="40">
        <v>64391.820599999999</v>
      </c>
      <c r="E1270"/>
    </row>
    <row r="1271" spans="1:5" x14ac:dyDescent="0.25">
      <c r="A1271">
        <v>14143</v>
      </c>
      <c r="B1271">
        <v>41278000</v>
      </c>
      <c r="C1271" s="41">
        <v>680</v>
      </c>
      <c r="D1271" s="40">
        <v>60702.941200000001</v>
      </c>
      <c r="E1271"/>
    </row>
    <row r="1272" spans="1:5" x14ac:dyDescent="0.25">
      <c r="A1272">
        <v>14145</v>
      </c>
      <c r="B1272">
        <v>48479000</v>
      </c>
      <c r="C1272" s="41">
        <v>780</v>
      </c>
      <c r="D1272" s="40">
        <v>62152.564100000003</v>
      </c>
      <c r="E1272"/>
    </row>
    <row r="1273" spans="1:5" x14ac:dyDescent="0.25">
      <c r="A1273">
        <v>14150</v>
      </c>
      <c r="B1273">
        <v>1236078000</v>
      </c>
      <c r="C1273" s="41">
        <v>22150</v>
      </c>
      <c r="D1273" s="40">
        <v>55804.875800000002</v>
      </c>
      <c r="E1273"/>
    </row>
    <row r="1274" spans="1:5" x14ac:dyDescent="0.25">
      <c r="A1274">
        <v>14167</v>
      </c>
      <c r="B1274">
        <v>47665000</v>
      </c>
      <c r="C1274" s="41">
        <v>790</v>
      </c>
      <c r="D1274" s="40">
        <v>60335.442999999999</v>
      </c>
      <c r="E1274"/>
    </row>
    <row r="1275" spans="1:5" x14ac:dyDescent="0.25">
      <c r="A1275">
        <v>14170</v>
      </c>
      <c r="B1275">
        <v>99523000</v>
      </c>
      <c r="C1275" s="41">
        <v>1220</v>
      </c>
      <c r="D1275" s="40">
        <v>81576.229500000001</v>
      </c>
      <c r="E1275"/>
    </row>
    <row r="1276" spans="1:5" x14ac:dyDescent="0.25">
      <c r="A1276">
        <v>14171</v>
      </c>
      <c r="B1276">
        <v>55180000</v>
      </c>
      <c r="C1276" s="41">
        <v>960</v>
      </c>
      <c r="D1276" s="40">
        <v>57479.166700000002</v>
      </c>
      <c r="E1276"/>
    </row>
    <row r="1277" spans="1:5" x14ac:dyDescent="0.25">
      <c r="A1277">
        <v>14172</v>
      </c>
      <c r="B1277">
        <v>105465000</v>
      </c>
      <c r="C1277" s="41">
        <v>1660</v>
      </c>
      <c r="D1277" s="40">
        <v>63533.1325</v>
      </c>
      <c r="E1277"/>
    </row>
    <row r="1278" spans="1:5" x14ac:dyDescent="0.25">
      <c r="A1278">
        <v>14174</v>
      </c>
      <c r="B1278">
        <v>246831000</v>
      </c>
      <c r="C1278" s="41">
        <v>2980</v>
      </c>
      <c r="D1278" s="40">
        <v>82829.194600000003</v>
      </c>
      <c r="E1278"/>
    </row>
    <row r="1279" spans="1:5" x14ac:dyDescent="0.25">
      <c r="A1279">
        <v>14201</v>
      </c>
      <c r="B1279">
        <v>234765000</v>
      </c>
      <c r="C1279" s="41">
        <v>5080</v>
      </c>
      <c r="D1279" s="40">
        <v>46213.582699999999</v>
      </c>
      <c r="E1279"/>
    </row>
    <row r="1280" spans="1:5" x14ac:dyDescent="0.25">
      <c r="A1280">
        <v>14202</v>
      </c>
      <c r="B1280">
        <v>289741000</v>
      </c>
      <c r="C1280" s="41">
        <v>1800</v>
      </c>
      <c r="D1280" s="40">
        <v>160967.22219999999</v>
      </c>
      <c r="E1280"/>
    </row>
    <row r="1281" spans="1:5" x14ac:dyDescent="0.25">
      <c r="A1281">
        <v>14203</v>
      </c>
      <c r="B1281">
        <v>75367000</v>
      </c>
      <c r="C1281" s="41">
        <v>1010</v>
      </c>
      <c r="D1281" s="40">
        <v>74620.792100000006</v>
      </c>
      <c r="E1281"/>
    </row>
    <row r="1282" spans="1:5" x14ac:dyDescent="0.25">
      <c r="A1282">
        <v>14204</v>
      </c>
      <c r="B1282">
        <v>215546000</v>
      </c>
      <c r="C1282" s="41">
        <v>3790</v>
      </c>
      <c r="D1282" s="40">
        <v>56872.2955</v>
      </c>
      <c r="E1282"/>
    </row>
    <row r="1283" spans="1:5" x14ac:dyDescent="0.25">
      <c r="A1283">
        <v>14206</v>
      </c>
      <c r="B1283">
        <v>530170000</v>
      </c>
      <c r="C1283" s="41">
        <v>9770</v>
      </c>
      <c r="D1283" s="40">
        <v>54265.097199999997</v>
      </c>
      <c r="E1283"/>
    </row>
    <row r="1284" spans="1:5" x14ac:dyDescent="0.25">
      <c r="A1284">
        <v>14207</v>
      </c>
      <c r="B1284">
        <v>337974000</v>
      </c>
      <c r="C1284" s="41">
        <v>10490</v>
      </c>
      <c r="D1284" s="40">
        <v>32218.684499999999</v>
      </c>
      <c r="E1284"/>
    </row>
    <row r="1285" spans="1:5" x14ac:dyDescent="0.25">
      <c r="A1285">
        <v>14208</v>
      </c>
      <c r="B1285">
        <v>137392000</v>
      </c>
      <c r="C1285" s="41">
        <v>4310</v>
      </c>
      <c r="D1285" s="40">
        <v>31877.494200000001</v>
      </c>
      <c r="E1285"/>
    </row>
    <row r="1286" spans="1:5" x14ac:dyDescent="0.25">
      <c r="A1286">
        <v>14209</v>
      </c>
      <c r="B1286">
        <v>281568000</v>
      </c>
      <c r="C1286" s="41">
        <v>3600</v>
      </c>
      <c r="D1286" s="40">
        <v>78213.333299999998</v>
      </c>
      <c r="E1286"/>
    </row>
    <row r="1287" spans="1:5" x14ac:dyDescent="0.25">
      <c r="A1287">
        <v>14210</v>
      </c>
      <c r="B1287">
        <v>378263000</v>
      </c>
      <c r="C1287" s="41">
        <v>6600</v>
      </c>
      <c r="D1287" s="40">
        <v>57312.575799999999</v>
      </c>
      <c r="E1287"/>
    </row>
    <row r="1288" spans="1:5" x14ac:dyDescent="0.25">
      <c r="A1288">
        <v>14211</v>
      </c>
      <c r="B1288">
        <v>281655000</v>
      </c>
      <c r="C1288" s="41">
        <v>9840</v>
      </c>
      <c r="D1288" s="40">
        <v>28623.475600000002</v>
      </c>
      <c r="E1288"/>
    </row>
    <row r="1289" spans="1:5" x14ac:dyDescent="0.25">
      <c r="A1289">
        <v>14212</v>
      </c>
      <c r="B1289">
        <v>156321000</v>
      </c>
      <c r="C1289" s="41">
        <v>4990</v>
      </c>
      <c r="D1289" s="40">
        <v>31326.8537</v>
      </c>
      <c r="E1289"/>
    </row>
    <row r="1290" spans="1:5" x14ac:dyDescent="0.25">
      <c r="A1290">
        <v>14213</v>
      </c>
      <c r="B1290">
        <v>384771000</v>
      </c>
      <c r="C1290" s="41">
        <v>10140</v>
      </c>
      <c r="D1290" s="40">
        <v>37945.858</v>
      </c>
      <c r="E1290"/>
    </row>
    <row r="1291" spans="1:5" x14ac:dyDescent="0.25">
      <c r="A1291">
        <v>14214</v>
      </c>
      <c r="B1291">
        <v>488901000</v>
      </c>
      <c r="C1291" s="41">
        <v>8180</v>
      </c>
      <c r="D1291" s="40">
        <v>59767.848400000003</v>
      </c>
      <c r="E1291"/>
    </row>
    <row r="1292" spans="1:5" x14ac:dyDescent="0.25">
      <c r="A1292">
        <v>14215</v>
      </c>
      <c r="B1292">
        <v>613374000</v>
      </c>
      <c r="C1292" s="41">
        <v>17960</v>
      </c>
      <c r="D1292" s="40">
        <v>34152.227200000001</v>
      </c>
      <c r="E1292"/>
    </row>
    <row r="1293" spans="1:5" x14ac:dyDescent="0.25">
      <c r="A1293">
        <v>14216</v>
      </c>
      <c r="B1293">
        <v>800359000</v>
      </c>
      <c r="C1293" s="41">
        <v>11540</v>
      </c>
      <c r="D1293" s="40">
        <v>69355.199299999993</v>
      </c>
      <c r="E1293"/>
    </row>
    <row r="1294" spans="1:5" x14ac:dyDescent="0.25">
      <c r="A1294">
        <v>14217</v>
      </c>
      <c r="B1294">
        <v>702496000</v>
      </c>
      <c r="C1294" s="41">
        <v>11980</v>
      </c>
      <c r="D1294" s="40">
        <v>58639.0651</v>
      </c>
      <c r="E1294"/>
    </row>
    <row r="1295" spans="1:5" x14ac:dyDescent="0.25">
      <c r="A1295">
        <v>14218</v>
      </c>
      <c r="B1295">
        <v>400161000</v>
      </c>
      <c r="C1295" s="41">
        <v>9320</v>
      </c>
      <c r="D1295" s="40">
        <v>42935.729599999999</v>
      </c>
      <c r="E1295"/>
    </row>
    <row r="1296" spans="1:5" x14ac:dyDescent="0.25">
      <c r="A1296">
        <v>14219</v>
      </c>
      <c r="B1296">
        <v>323784000</v>
      </c>
      <c r="C1296" s="41">
        <v>6120</v>
      </c>
      <c r="D1296" s="40">
        <v>52905.882400000002</v>
      </c>
      <c r="E1296"/>
    </row>
    <row r="1297" spans="1:5" x14ac:dyDescent="0.25">
      <c r="A1297">
        <v>14220</v>
      </c>
      <c r="B1297">
        <v>612703000</v>
      </c>
      <c r="C1297" s="41">
        <v>12110</v>
      </c>
      <c r="D1297" s="40">
        <v>50594.797700000003</v>
      </c>
      <c r="E1297"/>
    </row>
    <row r="1298" spans="1:5" x14ac:dyDescent="0.25">
      <c r="A1298">
        <v>14221</v>
      </c>
      <c r="B1298">
        <v>3029201000</v>
      </c>
      <c r="C1298" s="41">
        <v>28510</v>
      </c>
      <c r="D1298" s="40">
        <v>106250.47349999999</v>
      </c>
      <c r="E1298"/>
    </row>
    <row r="1299" spans="1:5" x14ac:dyDescent="0.25">
      <c r="A1299">
        <v>14222</v>
      </c>
      <c r="B1299">
        <v>617290000</v>
      </c>
      <c r="C1299" s="41">
        <v>6040</v>
      </c>
      <c r="D1299" s="40">
        <v>102200.3311</v>
      </c>
      <c r="E1299"/>
    </row>
    <row r="1300" spans="1:5" x14ac:dyDescent="0.25">
      <c r="A1300">
        <v>14223</v>
      </c>
      <c r="B1300">
        <v>761493000</v>
      </c>
      <c r="C1300" s="41">
        <v>12480</v>
      </c>
      <c r="D1300" s="40">
        <v>61017.067300000002</v>
      </c>
      <c r="E1300"/>
    </row>
    <row r="1301" spans="1:5" x14ac:dyDescent="0.25">
      <c r="A1301">
        <v>14224</v>
      </c>
      <c r="B1301">
        <v>1439324000</v>
      </c>
      <c r="C1301" s="41">
        <v>22230</v>
      </c>
      <c r="D1301" s="40">
        <v>64746.918599999997</v>
      </c>
      <c r="E1301"/>
    </row>
    <row r="1302" spans="1:5" x14ac:dyDescent="0.25">
      <c r="A1302">
        <v>14225</v>
      </c>
      <c r="B1302">
        <v>900632000</v>
      </c>
      <c r="C1302" s="41">
        <v>18350</v>
      </c>
      <c r="D1302" s="40">
        <v>49080.762900000002</v>
      </c>
      <c r="E1302"/>
    </row>
    <row r="1303" spans="1:5" x14ac:dyDescent="0.25">
      <c r="A1303">
        <v>14226</v>
      </c>
      <c r="B1303">
        <v>1255545000</v>
      </c>
      <c r="C1303" s="41">
        <v>14960</v>
      </c>
      <c r="D1303" s="40">
        <v>83926.804799999998</v>
      </c>
      <c r="E1303"/>
    </row>
    <row r="1304" spans="1:5" x14ac:dyDescent="0.25">
      <c r="A1304">
        <v>14227</v>
      </c>
      <c r="B1304">
        <v>654029000</v>
      </c>
      <c r="C1304" s="41">
        <v>12120</v>
      </c>
      <c r="D1304" s="40">
        <v>53962.788800000002</v>
      </c>
      <c r="E1304"/>
    </row>
    <row r="1305" spans="1:5" x14ac:dyDescent="0.25">
      <c r="A1305">
        <v>14228</v>
      </c>
      <c r="B1305">
        <v>760372000</v>
      </c>
      <c r="C1305" s="41">
        <v>10400</v>
      </c>
      <c r="D1305" s="40">
        <v>73112.692299999995</v>
      </c>
      <c r="E1305"/>
    </row>
    <row r="1306" spans="1:5" x14ac:dyDescent="0.25">
      <c r="A1306">
        <v>14301</v>
      </c>
      <c r="B1306">
        <v>164856000</v>
      </c>
      <c r="C1306" s="41">
        <v>5150</v>
      </c>
      <c r="D1306" s="40">
        <v>32010.873800000001</v>
      </c>
      <c r="E1306"/>
    </row>
    <row r="1307" spans="1:5" x14ac:dyDescent="0.25">
      <c r="A1307">
        <v>14303</v>
      </c>
      <c r="B1307">
        <v>81564000</v>
      </c>
      <c r="C1307" s="41">
        <v>2490</v>
      </c>
      <c r="D1307" s="40">
        <v>32756.626499999998</v>
      </c>
      <c r="E1307"/>
    </row>
    <row r="1308" spans="1:5" x14ac:dyDescent="0.25">
      <c r="A1308">
        <v>14304</v>
      </c>
      <c r="B1308">
        <v>818534000</v>
      </c>
      <c r="C1308" s="41">
        <v>15470</v>
      </c>
      <c r="D1308" s="40">
        <v>52911.053699999997</v>
      </c>
      <c r="E1308"/>
    </row>
    <row r="1309" spans="1:5" x14ac:dyDescent="0.25">
      <c r="A1309">
        <v>14305</v>
      </c>
      <c r="B1309">
        <v>326072000</v>
      </c>
      <c r="C1309" s="41">
        <v>7330</v>
      </c>
      <c r="D1309" s="40">
        <v>44484.583899999998</v>
      </c>
      <c r="E1309"/>
    </row>
    <row r="1310" spans="1:5" x14ac:dyDescent="0.25">
      <c r="A1310">
        <v>14411</v>
      </c>
      <c r="B1310">
        <v>281576000</v>
      </c>
      <c r="C1310" s="41">
        <v>5660</v>
      </c>
      <c r="D1310" s="40">
        <v>49748.409899999999</v>
      </c>
      <c r="E1310"/>
    </row>
    <row r="1311" spans="1:5" x14ac:dyDescent="0.25">
      <c r="A1311">
        <v>14414</v>
      </c>
      <c r="B1311">
        <v>229297000</v>
      </c>
      <c r="C1311" s="41">
        <v>3460</v>
      </c>
      <c r="D1311" s="40">
        <v>66270.809200000003</v>
      </c>
      <c r="E1311"/>
    </row>
    <row r="1312" spans="1:5" x14ac:dyDescent="0.25">
      <c r="A1312">
        <v>14416</v>
      </c>
      <c r="B1312">
        <v>117777000</v>
      </c>
      <c r="C1312" s="41">
        <v>1900</v>
      </c>
      <c r="D1312" s="40">
        <v>61987.894699999997</v>
      </c>
      <c r="E1312"/>
    </row>
    <row r="1313" spans="1:5" x14ac:dyDescent="0.25">
      <c r="A1313">
        <v>14418</v>
      </c>
      <c r="B1313">
        <v>31621000</v>
      </c>
      <c r="C1313" s="41">
        <v>570</v>
      </c>
      <c r="D1313" s="40">
        <v>55475.438600000001</v>
      </c>
      <c r="E1313"/>
    </row>
    <row r="1314" spans="1:5" x14ac:dyDescent="0.25">
      <c r="A1314">
        <v>14420</v>
      </c>
      <c r="B1314">
        <v>509132000</v>
      </c>
      <c r="C1314" s="41">
        <v>8510</v>
      </c>
      <c r="D1314" s="40">
        <v>59827.497100000001</v>
      </c>
      <c r="E1314"/>
    </row>
    <row r="1315" spans="1:5" x14ac:dyDescent="0.25">
      <c r="A1315">
        <v>14422</v>
      </c>
      <c r="B1315">
        <v>67049000</v>
      </c>
      <c r="C1315" s="41">
        <v>1080</v>
      </c>
      <c r="D1315" s="40">
        <v>62082.407399999996</v>
      </c>
      <c r="E1315"/>
    </row>
    <row r="1316" spans="1:5" x14ac:dyDescent="0.25">
      <c r="A1316">
        <v>14423</v>
      </c>
      <c r="B1316">
        <v>144743000</v>
      </c>
      <c r="C1316" s="41">
        <v>2360</v>
      </c>
      <c r="D1316" s="40">
        <v>61331.779699999999</v>
      </c>
      <c r="E1316"/>
    </row>
    <row r="1317" spans="1:5" x14ac:dyDescent="0.25">
      <c r="A1317">
        <v>14424</v>
      </c>
      <c r="B1317">
        <v>1129127000</v>
      </c>
      <c r="C1317" s="41">
        <v>14530</v>
      </c>
      <c r="D1317" s="40">
        <v>77710.048200000005</v>
      </c>
      <c r="E1317"/>
    </row>
    <row r="1318" spans="1:5" x14ac:dyDescent="0.25">
      <c r="A1318">
        <v>14425</v>
      </c>
      <c r="B1318">
        <v>438226000</v>
      </c>
      <c r="C1318" s="41">
        <v>6720</v>
      </c>
      <c r="D1318" s="40">
        <v>65212.202400000002</v>
      </c>
      <c r="E1318"/>
    </row>
    <row r="1319" spans="1:5" x14ac:dyDescent="0.25">
      <c r="A1319">
        <v>14427</v>
      </c>
      <c r="B1319">
        <v>53772000</v>
      </c>
      <c r="C1319" s="41">
        <v>940</v>
      </c>
      <c r="D1319" s="40">
        <v>57204.255299999997</v>
      </c>
      <c r="E1319"/>
    </row>
    <row r="1320" spans="1:5" x14ac:dyDescent="0.25">
      <c r="A1320">
        <v>14428</v>
      </c>
      <c r="B1320">
        <v>316031000</v>
      </c>
      <c r="C1320" s="41">
        <v>4560</v>
      </c>
      <c r="D1320" s="40">
        <v>69305.043900000004</v>
      </c>
      <c r="E1320"/>
    </row>
    <row r="1321" spans="1:5" x14ac:dyDescent="0.25">
      <c r="A1321">
        <v>14432</v>
      </c>
      <c r="B1321">
        <v>152046000</v>
      </c>
      <c r="C1321" s="41">
        <v>2630</v>
      </c>
      <c r="D1321" s="40">
        <v>57812.167300000001</v>
      </c>
      <c r="E1321"/>
    </row>
    <row r="1322" spans="1:5" x14ac:dyDescent="0.25">
      <c r="A1322">
        <v>14433</v>
      </c>
      <c r="B1322">
        <v>106809000</v>
      </c>
      <c r="C1322" s="41">
        <v>2010</v>
      </c>
      <c r="D1322" s="40">
        <v>53138.805999999997</v>
      </c>
      <c r="E1322"/>
    </row>
    <row r="1323" spans="1:5" x14ac:dyDescent="0.25">
      <c r="A1323">
        <v>14435</v>
      </c>
      <c r="B1323">
        <v>108462000</v>
      </c>
      <c r="C1323" s="41">
        <v>1450</v>
      </c>
      <c r="D1323" s="40">
        <v>74801.379300000001</v>
      </c>
      <c r="E1323"/>
    </row>
    <row r="1324" spans="1:5" x14ac:dyDescent="0.25">
      <c r="A1324">
        <v>14437</v>
      </c>
      <c r="B1324">
        <v>239466000</v>
      </c>
      <c r="C1324" s="41">
        <v>4350</v>
      </c>
      <c r="D1324" s="40">
        <v>55049.655200000001</v>
      </c>
      <c r="E1324"/>
    </row>
    <row r="1325" spans="1:5" x14ac:dyDescent="0.25">
      <c r="A1325">
        <v>14441</v>
      </c>
      <c r="B1325">
        <v>47629000</v>
      </c>
      <c r="C1325" s="41">
        <v>180</v>
      </c>
      <c r="D1325" s="40">
        <v>264605.55560000002</v>
      </c>
      <c r="E1325"/>
    </row>
    <row r="1326" spans="1:5" x14ac:dyDescent="0.25">
      <c r="A1326">
        <v>14445</v>
      </c>
      <c r="B1326">
        <v>202069000</v>
      </c>
      <c r="C1326" s="41">
        <v>4000</v>
      </c>
      <c r="D1326" s="40">
        <v>50517.25</v>
      </c>
      <c r="E1326"/>
    </row>
    <row r="1327" spans="1:5" x14ac:dyDescent="0.25">
      <c r="A1327">
        <v>14450</v>
      </c>
      <c r="B1327">
        <v>2121450000</v>
      </c>
      <c r="C1327" s="41">
        <v>22290</v>
      </c>
      <c r="D1327" s="40">
        <v>95174.966400000005</v>
      </c>
      <c r="E1327"/>
    </row>
    <row r="1328" spans="1:5" x14ac:dyDescent="0.25">
      <c r="A1328">
        <v>14454</v>
      </c>
      <c r="B1328">
        <v>240277000</v>
      </c>
      <c r="C1328" s="41">
        <v>3170</v>
      </c>
      <c r="D1328" s="40">
        <v>75797.160900000003</v>
      </c>
      <c r="E1328"/>
    </row>
    <row r="1329" spans="1:5" x14ac:dyDescent="0.25">
      <c r="A1329">
        <v>14456</v>
      </c>
      <c r="B1329">
        <v>501104000</v>
      </c>
      <c r="C1329" s="41">
        <v>9000</v>
      </c>
      <c r="D1329" s="40">
        <v>55678.222199999997</v>
      </c>
      <c r="E1329"/>
    </row>
    <row r="1330" spans="1:5" x14ac:dyDescent="0.25">
      <c r="A1330">
        <v>14462</v>
      </c>
      <c r="B1330">
        <v>36872000</v>
      </c>
      <c r="C1330" s="41">
        <v>310</v>
      </c>
      <c r="D1330" s="40">
        <v>118941.93550000001</v>
      </c>
      <c r="E1330"/>
    </row>
    <row r="1331" spans="1:5" x14ac:dyDescent="0.25">
      <c r="A1331">
        <v>14464</v>
      </c>
      <c r="B1331">
        <v>190278000</v>
      </c>
      <c r="C1331" s="41">
        <v>3520</v>
      </c>
      <c r="D1331" s="40">
        <v>54056.25</v>
      </c>
      <c r="E1331"/>
    </row>
    <row r="1332" spans="1:5" x14ac:dyDescent="0.25">
      <c r="A1332">
        <v>14466</v>
      </c>
      <c r="B1332">
        <v>49964000</v>
      </c>
      <c r="C1332" s="41">
        <v>820</v>
      </c>
      <c r="D1332" s="40">
        <v>60931.707300000002</v>
      </c>
      <c r="E1332"/>
    </row>
    <row r="1333" spans="1:5" x14ac:dyDescent="0.25">
      <c r="A1333">
        <v>14467</v>
      </c>
      <c r="B1333">
        <v>313302000</v>
      </c>
      <c r="C1333" s="41">
        <v>5020</v>
      </c>
      <c r="D1333" s="40">
        <v>62410.756999999998</v>
      </c>
      <c r="E1333"/>
    </row>
    <row r="1334" spans="1:5" x14ac:dyDescent="0.25">
      <c r="A1334">
        <v>14468</v>
      </c>
      <c r="B1334">
        <v>776511000</v>
      </c>
      <c r="C1334" s="41">
        <v>9770</v>
      </c>
      <c r="D1334" s="40">
        <v>79479.1198</v>
      </c>
      <c r="E1334"/>
    </row>
    <row r="1335" spans="1:5" x14ac:dyDescent="0.25">
      <c r="A1335">
        <v>14469</v>
      </c>
      <c r="B1335">
        <v>203050000</v>
      </c>
      <c r="C1335" s="41">
        <v>2980</v>
      </c>
      <c r="D1335" s="40">
        <v>68137.583899999998</v>
      </c>
      <c r="E1335"/>
    </row>
    <row r="1336" spans="1:5" x14ac:dyDescent="0.25">
      <c r="A1336">
        <v>14470</v>
      </c>
      <c r="B1336">
        <v>203600000</v>
      </c>
      <c r="C1336" s="41">
        <v>3850</v>
      </c>
      <c r="D1336" s="40">
        <v>52883.116900000001</v>
      </c>
      <c r="E1336"/>
    </row>
    <row r="1337" spans="1:5" x14ac:dyDescent="0.25">
      <c r="A1337">
        <v>14471</v>
      </c>
      <c r="B1337">
        <v>86761000</v>
      </c>
      <c r="C1337" s="41">
        <v>1360</v>
      </c>
      <c r="D1337" s="40">
        <v>63794.852899999998</v>
      </c>
      <c r="E1337"/>
    </row>
    <row r="1338" spans="1:5" x14ac:dyDescent="0.25">
      <c r="A1338">
        <v>14472</v>
      </c>
      <c r="B1338">
        <v>522091000</v>
      </c>
      <c r="C1338" s="41">
        <v>4490</v>
      </c>
      <c r="D1338" s="40">
        <v>116278.6192</v>
      </c>
      <c r="E1338"/>
    </row>
    <row r="1339" spans="1:5" x14ac:dyDescent="0.25">
      <c r="A1339">
        <v>14475</v>
      </c>
      <c r="B1339">
        <v>46427000</v>
      </c>
      <c r="C1339" s="41">
        <v>210</v>
      </c>
      <c r="D1339" s="40">
        <v>221080.95240000001</v>
      </c>
      <c r="E1339"/>
    </row>
    <row r="1340" spans="1:5" x14ac:dyDescent="0.25">
      <c r="A1340">
        <v>14476</v>
      </c>
      <c r="B1340">
        <v>61267000</v>
      </c>
      <c r="C1340" s="41">
        <v>1070</v>
      </c>
      <c r="D1340" s="40">
        <v>57258.878499999999</v>
      </c>
      <c r="E1340"/>
    </row>
    <row r="1341" spans="1:5" x14ac:dyDescent="0.25">
      <c r="A1341">
        <v>14477</v>
      </c>
      <c r="B1341">
        <v>44408000</v>
      </c>
      <c r="C1341" s="41">
        <v>760</v>
      </c>
      <c r="D1341" s="40">
        <v>58431.5789</v>
      </c>
      <c r="E1341"/>
    </row>
    <row r="1342" spans="1:5" x14ac:dyDescent="0.25">
      <c r="A1342">
        <v>14478</v>
      </c>
      <c r="B1342">
        <v>146469000</v>
      </c>
      <c r="C1342" s="41">
        <v>430</v>
      </c>
      <c r="D1342" s="40">
        <v>340625.58140000002</v>
      </c>
      <c r="E1342"/>
    </row>
    <row r="1343" spans="1:5" x14ac:dyDescent="0.25">
      <c r="A1343">
        <v>14480</v>
      </c>
      <c r="B1343">
        <v>27116000</v>
      </c>
      <c r="C1343" s="41">
        <v>470</v>
      </c>
      <c r="D1343" s="40">
        <v>57693.616999999998</v>
      </c>
      <c r="E1343"/>
    </row>
    <row r="1344" spans="1:5" x14ac:dyDescent="0.25">
      <c r="A1344">
        <v>14481</v>
      </c>
      <c r="B1344">
        <v>50886000</v>
      </c>
      <c r="C1344" s="41">
        <v>890</v>
      </c>
      <c r="D1344" s="40">
        <v>57175.280899999998</v>
      </c>
      <c r="E1344"/>
    </row>
    <row r="1345" spans="1:5" x14ac:dyDescent="0.25">
      <c r="A1345">
        <v>14482</v>
      </c>
      <c r="B1345">
        <v>250751000</v>
      </c>
      <c r="C1345" s="41">
        <v>4190</v>
      </c>
      <c r="D1345" s="40">
        <v>59845.107400000001</v>
      </c>
      <c r="E1345"/>
    </row>
    <row r="1346" spans="1:5" x14ac:dyDescent="0.25">
      <c r="A1346">
        <v>14485</v>
      </c>
      <c r="B1346">
        <v>128309000</v>
      </c>
      <c r="C1346" s="41">
        <v>2010</v>
      </c>
      <c r="D1346" s="40">
        <v>63835.323400000001</v>
      </c>
      <c r="E1346"/>
    </row>
    <row r="1347" spans="1:5" x14ac:dyDescent="0.25">
      <c r="A1347">
        <v>14486</v>
      </c>
      <c r="B1347">
        <v>60017000</v>
      </c>
      <c r="C1347" s="41">
        <v>160</v>
      </c>
      <c r="D1347" s="40">
        <v>375106.25</v>
      </c>
      <c r="E1347"/>
    </row>
    <row r="1348" spans="1:5" x14ac:dyDescent="0.25">
      <c r="A1348">
        <v>14487</v>
      </c>
      <c r="B1348">
        <v>213138000</v>
      </c>
      <c r="C1348" s="41">
        <v>3000</v>
      </c>
      <c r="D1348" s="40">
        <v>71046</v>
      </c>
      <c r="E1348"/>
    </row>
    <row r="1349" spans="1:5" x14ac:dyDescent="0.25">
      <c r="A1349">
        <v>14489</v>
      </c>
      <c r="B1349">
        <v>235079000</v>
      </c>
      <c r="C1349" s="41">
        <v>3260</v>
      </c>
      <c r="D1349" s="40">
        <v>72110.122700000007</v>
      </c>
      <c r="E1349"/>
    </row>
    <row r="1350" spans="1:5" x14ac:dyDescent="0.25">
      <c r="A1350">
        <v>14502</v>
      </c>
      <c r="B1350">
        <v>368546000</v>
      </c>
      <c r="C1350" s="41">
        <v>5290</v>
      </c>
      <c r="D1350" s="40">
        <v>69668.430999999997</v>
      </c>
      <c r="E1350"/>
    </row>
    <row r="1351" spans="1:5" x14ac:dyDescent="0.25">
      <c r="A1351">
        <v>14504</v>
      </c>
      <c r="B1351">
        <v>41400000</v>
      </c>
      <c r="C1351" s="41">
        <v>900</v>
      </c>
      <c r="D1351" s="40">
        <v>46000</v>
      </c>
      <c r="E1351"/>
    </row>
    <row r="1352" spans="1:5" x14ac:dyDescent="0.25">
      <c r="A1352">
        <v>14505</v>
      </c>
      <c r="B1352">
        <v>148693000</v>
      </c>
      <c r="C1352" s="41">
        <v>2560</v>
      </c>
      <c r="D1352" s="40">
        <v>58083.203099999999</v>
      </c>
      <c r="E1352"/>
    </row>
    <row r="1353" spans="1:5" x14ac:dyDescent="0.25">
      <c r="A1353">
        <v>14506</v>
      </c>
      <c r="B1353">
        <v>92194000</v>
      </c>
      <c r="C1353" s="41">
        <v>640</v>
      </c>
      <c r="D1353" s="40">
        <v>144053.125</v>
      </c>
      <c r="E1353"/>
    </row>
    <row r="1354" spans="1:5" x14ac:dyDescent="0.25">
      <c r="A1354">
        <v>14507</v>
      </c>
      <c r="B1354">
        <v>36168000</v>
      </c>
      <c r="C1354" s="41">
        <v>630</v>
      </c>
      <c r="D1354" s="40">
        <v>57409.523800000003</v>
      </c>
      <c r="E1354"/>
    </row>
    <row r="1355" spans="1:5" x14ac:dyDescent="0.25">
      <c r="A1355">
        <v>14510</v>
      </c>
      <c r="B1355">
        <v>108024000</v>
      </c>
      <c r="C1355" s="41">
        <v>2220</v>
      </c>
      <c r="D1355" s="40">
        <v>48659.459499999997</v>
      </c>
      <c r="E1355"/>
    </row>
    <row r="1356" spans="1:5" x14ac:dyDescent="0.25">
      <c r="A1356">
        <v>14512</v>
      </c>
      <c r="B1356">
        <v>148383000</v>
      </c>
      <c r="C1356" s="41">
        <v>2300</v>
      </c>
      <c r="D1356" s="40">
        <v>64514.347800000003</v>
      </c>
      <c r="E1356"/>
    </row>
    <row r="1357" spans="1:5" x14ac:dyDescent="0.25">
      <c r="A1357">
        <v>14513</v>
      </c>
      <c r="B1357">
        <v>324249000</v>
      </c>
      <c r="C1357" s="41">
        <v>6550</v>
      </c>
      <c r="D1357" s="40">
        <v>49503.664100000002</v>
      </c>
      <c r="E1357"/>
    </row>
    <row r="1358" spans="1:5" x14ac:dyDescent="0.25">
      <c r="A1358">
        <v>14514</v>
      </c>
      <c r="B1358">
        <v>216645000</v>
      </c>
      <c r="C1358" s="41">
        <v>3320</v>
      </c>
      <c r="D1358" s="40">
        <v>65254.518100000001</v>
      </c>
      <c r="E1358"/>
    </row>
    <row r="1359" spans="1:5" x14ac:dyDescent="0.25">
      <c r="A1359">
        <v>14516</v>
      </c>
      <c r="B1359">
        <v>135475000</v>
      </c>
      <c r="C1359" s="41">
        <v>1040</v>
      </c>
      <c r="D1359" s="40">
        <v>130264.4231</v>
      </c>
      <c r="E1359"/>
    </row>
    <row r="1360" spans="1:5" x14ac:dyDescent="0.25">
      <c r="A1360">
        <v>14517</v>
      </c>
      <c r="B1360">
        <v>162038000</v>
      </c>
      <c r="C1360" s="41">
        <v>1300</v>
      </c>
      <c r="D1360" s="40">
        <v>124644.6154</v>
      </c>
      <c r="E1360"/>
    </row>
    <row r="1361" spans="1:5" x14ac:dyDescent="0.25">
      <c r="A1361">
        <v>14519</v>
      </c>
      <c r="B1361">
        <v>466742000</v>
      </c>
      <c r="C1361" s="41">
        <v>6420</v>
      </c>
      <c r="D1361" s="40">
        <v>72701.246100000004</v>
      </c>
      <c r="E1361"/>
    </row>
    <row r="1362" spans="1:5" x14ac:dyDescent="0.25">
      <c r="A1362">
        <v>14521</v>
      </c>
      <c r="B1362">
        <v>165946000</v>
      </c>
      <c r="C1362" s="41">
        <v>1270</v>
      </c>
      <c r="D1362" s="40">
        <v>130666.14169999999</v>
      </c>
      <c r="E1362"/>
    </row>
    <row r="1363" spans="1:5" x14ac:dyDescent="0.25">
      <c r="A1363">
        <v>14522</v>
      </c>
      <c r="B1363">
        <v>260075000</v>
      </c>
      <c r="C1363" s="41">
        <v>4530</v>
      </c>
      <c r="D1363" s="40">
        <v>57411.699800000002</v>
      </c>
      <c r="E1363"/>
    </row>
    <row r="1364" spans="1:5" x14ac:dyDescent="0.25">
      <c r="A1364">
        <v>14525</v>
      </c>
      <c r="B1364">
        <v>134490000</v>
      </c>
      <c r="C1364" s="41">
        <v>1310</v>
      </c>
      <c r="D1364" s="40">
        <v>102664.12209999999</v>
      </c>
      <c r="E1364"/>
    </row>
    <row r="1365" spans="1:5" x14ac:dyDescent="0.25">
      <c r="A1365">
        <v>14526</v>
      </c>
      <c r="B1365">
        <v>1042675000</v>
      </c>
      <c r="C1365" s="41">
        <v>10830</v>
      </c>
      <c r="D1365" s="40">
        <v>96276.546600000001</v>
      </c>
      <c r="E1365"/>
    </row>
    <row r="1366" spans="1:5" x14ac:dyDescent="0.25">
      <c r="A1366">
        <v>14527</v>
      </c>
      <c r="B1366">
        <v>368902000</v>
      </c>
      <c r="C1366" s="41">
        <v>5800</v>
      </c>
      <c r="D1366" s="40">
        <v>63603.793100000003</v>
      </c>
      <c r="E1366"/>
    </row>
    <row r="1367" spans="1:5" x14ac:dyDescent="0.25">
      <c r="A1367">
        <v>14530</v>
      </c>
      <c r="B1367">
        <v>143254000</v>
      </c>
      <c r="C1367" s="41">
        <v>2490</v>
      </c>
      <c r="D1367" s="40">
        <v>57531.726900000001</v>
      </c>
      <c r="E1367"/>
    </row>
    <row r="1368" spans="1:5" x14ac:dyDescent="0.25">
      <c r="A1368">
        <v>14532</v>
      </c>
      <c r="B1368">
        <v>127340000</v>
      </c>
      <c r="C1368" s="41">
        <v>2210</v>
      </c>
      <c r="D1368" s="40">
        <v>57619.909500000002</v>
      </c>
      <c r="E1368"/>
    </row>
    <row r="1369" spans="1:5" x14ac:dyDescent="0.25">
      <c r="A1369">
        <v>14533</v>
      </c>
      <c r="B1369">
        <v>45552000</v>
      </c>
      <c r="C1369" s="41">
        <v>790</v>
      </c>
      <c r="D1369" s="40">
        <v>57660.7595</v>
      </c>
      <c r="E1369"/>
    </row>
    <row r="1370" spans="1:5" x14ac:dyDescent="0.25">
      <c r="A1370">
        <v>14534</v>
      </c>
      <c r="B1370">
        <v>2760860000</v>
      </c>
      <c r="C1370" s="41">
        <v>16500</v>
      </c>
      <c r="D1370" s="40">
        <v>167324.84849999999</v>
      </c>
      <c r="E1370"/>
    </row>
    <row r="1371" spans="1:5" x14ac:dyDescent="0.25">
      <c r="A1371">
        <v>14536</v>
      </c>
      <c r="B1371">
        <v>83020000</v>
      </c>
      <c r="C1371" s="41">
        <v>310</v>
      </c>
      <c r="D1371" s="40">
        <v>267806.45159999997</v>
      </c>
      <c r="E1371"/>
    </row>
    <row r="1372" spans="1:5" x14ac:dyDescent="0.25">
      <c r="A1372">
        <v>14541</v>
      </c>
      <c r="B1372">
        <v>74256000</v>
      </c>
      <c r="C1372" s="41">
        <v>1110</v>
      </c>
      <c r="D1372" s="40">
        <v>66897.297300000006</v>
      </c>
      <c r="E1372"/>
    </row>
    <row r="1373" spans="1:5" x14ac:dyDescent="0.25">
      <c r="A1373">
        <v>14543</v>
      </c>
      <c r="B1373">
        <v>147737000</v>
      </c>
      <c r="C1373" s="41">
        <v>1700</v>
      </c>
      <c r="D1373" s="40">
        <v>86904.117599999998</v>
      </c>
      <c r="E1373"/>
    </row>
    <row r="1374" spans="1:5" x14ac:dyDescent="0.25">
      <c r="A1374">
        <v>14544</v>
      </c>
      <c r="B1374">
        <v>61344000</v>
      </c>
      <c r="C1374" s="41">
        <v>920</v>
      </c>
      <c r="D1374" s="40">
        <v>66678.260899999994</v>
      </c>
      <c r="E1374"/>
    </row>
    <row r="1375" spans="1:5" x14ac:dyDescent="0.25">
      <c r="A1375">
        <v>14546</v>
      </c>
      <c r="B1375">
        <v>175583000</v>
      </c>
      <c r="C1375" s="41">
        <v>2550</v>
      </c>
      <c r="D1375" s="40">
        <v>68856.078399999999</v>
      </c>
      <c r="E1375"/>
    </row>
    <row r="1376" spans="1:5" x14ac:dyDescent="0.25">
      <c r="A1376">
        <v>14548</v>
      </c>
      <c r="B1376">
        <v>107386000</v>
      </c>
      <c r="C1376" s="41">
        <v>2000</v>
      </c>
      <c r="D1376" s="40">
        <v>53693</v>
      </c>
      <c r="E1376"/>
    </row>
    <row r="1377" spans="1:5" x14ac:dyDescent="0.25">
      <c r="A1377">
        <v>14550</v>
      </c>
      <c r="B1377">
        <v>42206000</v>
      </c>
      <c r="C1377" s="41">
        <v>760</v>
      </c>
      <c r="D1377" s="40">
        <v>55534.210500000001</v>
      </c>
      <c r="E1377"/>
    </row>
    <row r="1378" spans="1:5" x14ac:dyDescent="0.25">
      <c r="A1378">
        <v>14551</v>
      </c>
      <c r="B1378">
        <v>138261000</v>
      </c>
      <c r="C1378" s="41">
        <v>2630</v>
      </c>
      <c r="D1378" s="40">
        <v>52570.722399999999</v>
      </c>
      <c r="E1378"/>
    </row>
    <row r="1379" spans="1:5" x14ac:dyDescent="0.25">
      <c r="A1379">
        <v>14555</v>
      </c>
      <c r="B1379">
        <v>107328000</v>
      </c>
      <c r="C1379" s="41">
        <v>500</v>
      </c>
      <c r="D1379" s="40">
        <v>214656</v>
      </c>
      <c r="E1379"/>
    </row>
    <row r="1380" spans="1:5" x14ac:dyDescent="0.25">
      <c r="A1380">
        <v>14559</v>
      </c>
      <c r="B1380">
        <v>701522000</v>
      </c>
      <c r="C1380" s="41">
        <v>9340</v>
      </c>
      <c r="D1380" s="40">
        <v>75109.421799999996</v>
      </c>
      <c r="E1380"/>
    </row>
    <row r="1381" spans="1:5" x14ac:dyDescent="0.25">
      <c r="A1381">
        <v>14560</v>
      </c>
      <c r="B1381">
        <v>136342000</v>
      </c>
      <c r="C1381" s="41">
        <v>990</v>
      </c>
      <c r="D1381" s="40">
        <v>137719.19190000001</v>
      </c>
      <c r="E1381"/>
    </row>
    <row r="1382" spans="1:5" x14ac:dyDescent="0.25">
      <c r="A1382">
        <v>14561</v>
      </c>
      <c r="B1382">
        <v>83051000</v>
      </c>
      <c r="C1382" s="41">
        <v>1390</v>
      </c>
      <c r="D1382" s="40">
        <v>59748.920899999997</v>
      </c>
      <c r="E1382"/>
    </row>
    <row r="1383" spans="1:5" x14ac:dyDescent="0.25">
      <c r="A1383">
        <v>14564</v>
      </c>
      <c r="B1383">
        <v>1033160000</v>
      </c>
      <c r="C1383" s="41">
        <v>8270</v>
      </c>
      <c r="D1383" s="40">
        <v>124928.6578</v>
      </c>
      <c r="E1383"/>
    </row>
    <row r="1384" spans="1:5" x14ac:dyDescent="0.25">
      <c r="A1384">
        <v>14568</v>
      </c>
      <c r="B1384">
        <v>216625000</v>
      </c>
      <c r="C1384" s="41">
        <v>3130</v>
      </c>
      <c r="D1384" s="40">
        <v>69209.265199999994</v>
      </c>
      <c r="E1384"/>
    </row>
    <row r="1385" spans="1:5" x14ac:dyDescent="0.25">
      <c r="A1385">
        <v>14569</v>
      </c>
      <c r="B1385">
        <v>175291000</v>
      </c>
      <c r="C1385" s="41">
        <v>3000</v>
      </c>
      <c r="D1385" s="40">
        <v>58430.333299999998</v>
      </c>
      <c r="E1385"/>
    </row>
    <row r="1386" spans="1:5" x14ac:dyDescent="0.25">
      <c r="A1386">
        <v>14571</v>
      </c>
      <c r="B1386">
        <v>39034000</v>
      </c>
      <c r="C1386" s="41">
        <v>660</v>
      </c>
      <c r="D1386" s="40">
        <v>59142.424200000001</v>
      </c>
      <c r="E1386"/>
    </row>
    <row r="1387" spans="1:5" x14ac:dyDescent="0.25">
      <c r="A1387">
        <v>14572</v>
      </c>
      <c r="B1387">
        <v>241003000</v>
      </c>
      <c r="C1387" s="41">
        <v>2280</v>
      </c>
      <c r="D1387" s="40">
        <v>105703.0702</v>
      </c>
      <c r="E1387"/>
    </row>
    <row r="1388" spans="1:5" x14ac:dyDescent="0.25">
      <c r="A1388">
        <v>14580</v>
      </c>
      <c r="B1388">
        <v>2469292000</v>
      </c>
      <c r="C1388" s="41">
        <v>28920</v>
      </c>
      <c r="D1388" s="40">
        <v>85383.540800000002</v>
      </c>
      <c r="E1388"/>
    </row>
    <row r="1389" spans="1:5" x14ac:dyDescent="0.25">
      <c r="A1389">
        <v>14585</v>
      </c>
      <c r="B1389">
        <v>35002000</v>
      </c>
      <c r="C1389" s="41">
        <v>140</v>
      </c>
      <c r="D1389" s="40">
        <v>250014.28570000001</v>
      </c>
      <c r="E1389"/>
    </row>
    <row r="1390" spans="1:5" x14ac:dyDescent="0.25">
      <c r="A1390">
        <v>14586</v>
      </c>
      <c r="B1390">
        <v>421863000</v>
      </c>
      <c r="C1390" s="41">
        <v>6200</v>
      </c>
      <c r="D1390" s="40">
        <v>68042.419399999999</v>
      </c>
      <c r="E1390"/>
    </row>
    <row r="1391" spans="1:5" x14ac:dyDescent="0.25">
      <c r="A1391">
        <v>14589</v>
      </c>
      <c r="B1391">
        <v>240902000</v>
      </c>
      <c r="C1391" s="41">
        <v>4010</v>
      </c>
      <c r="D1391" s="40">
        <v>60075.311699999998</v>
      </c>
      <c r="E1391"/>
    </row>
    <row r="1392" spans="1:5" x14ac:dyDescent="0.25">
      <c r="A1392">
        <v>14590</v>
      </c>
      <c r="B1392">
        <v>122846000</v>
      </c>
      <c r="C1392" s="41">
        <v>2370</v>
      </c>
      <c r="D1392" s="40">
        <v>51833.755299999997</v>
      </c>
      <c r="E1392"/>
    </row>
    <row r="1393" spans="1:5" x14ac:dyDescent="0.25">
      <c r="A1393">
        <v>14591</v>
      </c>
      <c r="B1393">
        <v>48126000</v>
      </c>
      <c r="C1393" s="41">
        <v>810</v>
      </c>
      <c r="D1393" s="40">
        <v>59414.8148</v>
      </c>
      <c r="E1393"/>
    </row>
    <row r="1394" spans="1:5" x14ac:dyDescent="0.25">
      <c r="A1394">
        <v>14604</v>
      </c>
      <c r="B1394">
        <v>98974000</v>
      </c>
      <c r="C1394" s="41">
        <v>1440</v>
      </c>
      <c r="D1394" s="40">
        <v>68731.944399999993</v>
      </c>
      <c r="E1394"/>
    </row>
    <row r="1395" spans="1:5" x14ac:dyDescent="0.25">
      <c r="A1395">
        <v>14605</v>
      </c>
      <c r="B1395">
        <v>193980000</v>
      </c>
      <c r="C1395" s="41">
        <v>4490</v>
      </c>
      <c r="D1395" s="40">
        <v>43202.672599999998</v>
      </c>
      <c r="E1395"/>
    </row>
    <row r="1396" spans="1:5" x14ac:dyDescent="0.25">
      <c r="A1396">
        <v>14606</v>
      </c>
      <c r="B1396">
        <v>584628000</v>
      </c>
      <c r="C1396" s="41">
        <v>13670</v>
      </c>
      <c r="D1396" s="40">
        <v>42767.227500000001</v>
      </c>
      <c r="E1396"/>
    </row>
    <row r="1397" spans="1:5" x14ac:dyDescent="0.25">
      <c r="A1397">
        <v>14607</v>
      </c>
      <c r="B1397">
        <v>496305000</v>
      </c>
      <c r="C1397" s="41">
        <v>8370</v>
      </c>
      <c r="D1397" s="40">
        <v>59295.698900000003</v>
      </c>
      <c r="E1397"/>
    </row>
    <row r="1398" spans="1:5" x14ac:dyDescent="0.25">
      <c r="A1398">
        <v>14608</v>
      </c>
      <c r="B1398">
        <v>270639000</v>
      </c>
      <c r="C1398" s="41">
        <v>5000</v>
      </c>
      <c r="D1398" s="40">
        <v>54127.8</v>
      </c>
      <c r="E1398"/>
    </row>
    <row r="1399" spans="1:5" x14ac:dyDescent="0.25">
      <c r="A1399">
        <v>14609</v>
      </c>
      <c r="B1399">
        <v>939003000</v>
      </c>
      <c r="C1399" s="41">
        <v>20830</v>
      </c>
      <c r="D1399" s="40">
        <v>45079.356699999997</v>
      </c>
      <c r="E1399"/>
    </row>
    <row r="1400" spans="1:5" x14ac:dyDescent="0.25">
      <c r="A1400">
        <v>14610</v>
      </c>
      <c r="B1400">
        <v>827656000</v>
      </c>
      <c r="C1400" s="41">
        <v>7650</v>
      </c>
      <c r="D1400" s="40">
        <v>108190.3268</v>
      </c>
      <c r="E1400"/>
    </row>
    <row r="1401" spans="1:5" x14ac:dyDescent="0.25">
      <c r="A1401">
        <v>14611</v>
      </c>
      <c r="B1401">
        <v>199075000</v>
      </c>
      <c r="C1401" s="41">
        <v>6850</v>
      </c>
      <c r="D1401" s="40">
        <v>29062.043799999999</v>
      </c>
      <c r="E1401"/>
    </row>
    <row r="1402" spans="1:5" x14ac:dyDescent="0.25">
      <c r="A1402">
        <v>14612</v>
      </c>
      <c r="B1402">
        <v>1163624000</v>
      </c>
      <c r="C1402" s="41">
        <v>18540</v>
      </c>
      <c r="D1402" s="40">
        <v>62762.891000000003</v>
      </c>
      <c r="E1402"/>
    </row>
    <row r="1403" spans="1:5" x14ac:dyDescent="0.25">
      <c r="A1403">
        <v>14613</v>
      </c>
      <c r="B1403">
        <v>183340000</v>
      </c>
      <c r="C1403" s="41">
        <v>5930</v>
      </c>
      <c r="D1403" s="40">
        <v>30917.369299999998</v>
      </c>
      <c r="E1403"/>
    </row>
    <row r="1404" spans="1:5" x14ac:dyDescent="0.25">
      <c r="A1404">
        <v>14614</v>
      </c>
      <c r="B1404">
        <v>153667000</v>
      </c>
      <c r="C1404" s="41">
        <v>330</v>
      </c>
      <c r="D1404" s="40">
        <v>465657.57579999999</v>
      </c>
      <c r="E1404"/>
    </row>
    <row r="1405" spans="1:5" x14ac:dyDescent="0.25">
      <c r="A1405">
        <v>14615</v>
      </c>
      <c r="B1405">
        <v>405563000</v>
      </c>
      <c r="C1405" s="41">
        <v>8370</v>
      </c>
      <c r="D1405" s="40">
        <v>48454.360800000002</v>
      </c>
      <c r="E1405"/>
    </row>
    <row r="1406" spans="1:5" x14ac:dyDescent="0.25">
      <c r="A1406">
        <v>14616</v>
      </c>
      <c r="B1406">
        <v>717802000</v>
      </c>
      <c r="C1406" s="41">
        <v>15130</v>
      </c>
      <c r="D1406" s="40">
        <v>47442.3001</v>
      </c>
      <c r="E1406"/>
    </row>
    <row r="1407" spans="1:5" x14ac:dyDescent="0.25">
      <c r="A1407">
        <v>14617</v>
      </c>
      <c r="B1407">
        <v>838304000</v>
      </c>
      <c r="C1407" s="41">
        <v>12440</v>
      </c>
      <c r="D1407" s="40">
        <v>67387.781400000007</v>
      </c>
      <c r="E1407"/>
    </row>
    <row r="1408" spans="1:5" x14ac:dyDescent="0.25">
      <c r="A1408">
        <v>14618</v>
      </c>
      <c r="B1408">
        <v>1422464000</v>
      </c>
      <c r="C1408" s="41">
        <v>10590</v>
      </c>
      <c r="D1408" s="40">
        <v>134321.43530000001</v>
      </c>
      <c r="E1408"/>
    </row>
    <row r="1409" spans="1:5" x14ac:dyDescent="0.25">
      <c r="A1409">
        <v>14619</v>
      </c>
      <c r="B1409">
        <v>262436000</v>
      </c>
      <c r="C1409" s="41">
        <v>6700</v>
      </c>
      <c r="D1409" s="40">
        <v>39169.552199999998</v>
      </c>
      <c r="E1409"/>
    </row>
    <row r="1410" spans="1:5" x14ac:dyDescent="0.25">
      <c r="A1410">
        <v>14620</v>
      </c>
      <c r="B1410">
        <v>609449000</v>
      </c>
      <c r="C1410" s="41">
        <v>11010</v>
      </c>
      <c r="D1410" s="40">
        <v>55354.132599999997</v>
      </c>
      <c r="E1410"/>
    </row>
    <row r="1411" spans="1:5" x14ac:dyDescent="0.25">
      <c r="A1411">
        <v>14621</v>
      </c>
      <c r="B1411">
        <v>385441000</v>
      </c>
      <c r="C1411" s="41">
        <v>13250</v>
      </c>
      <c r="D1411" s="40">
        <v>29089.8868</v>
      </c>
      <c r="E1411"/>
    </row>
    <row r="1412" spans="1:5" x14ac:dyDescent="0.25">
      <c r="A1412">
        <v>14622</v>
      </c>
      <c r="B1412">
        <v>377044000</v>
      </c>
      <c r="C1412" s="41">
        <v>6770</v>
      </c>
      <c r="D1412" s="40">
        <v>55693.353000000003</v>
      </c>
      <c r="E1412"/>
    </row>
    <row r="1413" spans="1:5" x14ac:dyDescent="0.25">
      <c r="A1413">
        <v>14623</v>
      </c>
      <c r="B1413">
        <v>521348000</v>
      </c>
      <c r="C1413" s="41">
        <v>10010</v>
      </c>
      <c r="D1413" s="40">
        <v>52082.717299999997</v>
      </c>
      <c r="E1413"/>
    </row>
    <row r="1414" spans="1:5" x14ac:dyDescent="0.25">
      <c r="A1414">
        <v>14624</v>
      </c>
      <c r="B1414">
        <v>1292284000</v>
      </c>
      <c r="C1414" s="41">
        <v>20280</v>
      </c>
      <c r="D1414" s="40">
        <v>63722.090700000001</v>
      </c>
      <c r="E1414"/>
    </row>
    <row r="1415" spans="1:5" x14ac:dyDescent="0.25">
      <c r="A1415">
        <v>14625</v>
      </c>
      <c r="B1415">
        <v>501601000</v>
      </c>
      <c r="C1415" s="41">
        <v>5690</v>
      </c>
      <c r="D1415" s="40">
        <v>88154.832999999999</v>
      </c>
      <c r="E1415"/>
    </row>
    <row r="1416" spans="1:5" x14ac:dyDescent="0.25">
      <c r="A1416">
        <v>14626</v>
      </c>
      <c r="B1416">
        <v>1016491000</v>
      </c>
      <c r="C1416" s="41">
        <v>16480</v>
      </c>
      <c r="D1416" s="40">
        <v>61680.2791</v>
      </c>
      <c r="E1416"/>
    </row>
    <row r="1417" spans="1:5" x14ac:dyDescent="0.25">
      <c r="A1417">
        <v>14701</v>
      </c>
      <c r="B1417">
        <v>765585000</v>
      </c>
      <c r="C1417" s="41">
        <v>16480</v>
      </c>
      <c r="D1417" s="40">
        <v>46455.400500000003</v>
      </c>
      <c r="E1417"/>
    </row>
    <row r="1418" spans="1:5" x14ac:dyDescent="0.25">
      <c r="A1418">
        <v>14706</v>
      </c>
      <c r="B1418">
        <v>196066000</v>
      </c>
      <c r="C1418" s="41">
        <v>2860</v>
      </c>
      <c r="D1418" s="40">
        <v>68554.545499999993</v>
      </c>
      <c r="E1418"/>
    </row>
    <row r="1419" spans="1:5" x14ac:dyDescent="0.25">
      <c r="A1419">
        <v>14709</v>
      </c>
      <c r="B1419">
        <v>35720000</v>
      </c>
      <c r="C1419" s="41">
        <v>670</v>
      </c>
      <c r="D1419" s="40">
        <v>53313.432800000002</v>
      </c>
      <c r="E1419"/>
    </row>
    <row r="1420" spans="1:5" x14ac:dyDescent="0.25">
      <c r="A1420">
        <v>14710</v>
      </c>
      <c r="B1420">
        <v>94457000</v>
      </c>
      <c r="C1420" s="41">
        <v>1600</v>
      </c>
      <c r="D1420" s="40">
        <v>59035.625</v>
      </c>
      <c r="E1420"/>
    </row>
    <row r="1421" spans="1:5" x14ac:dyDescent="0.25">
      <c r="A1421">
        <v>14711</v>
      </c>
      <c r="B1421">
        <v>37187000</v>
      </c>
      <c r="C1421" s="41">
        <v>750</v>
      </c>
      <c r="D1421" s="40">
        <v>49582.666700000002</v>
      </c>
      <c r="E1421"/>
    </row>
    <row r="1422" spans="1:5" x14ac:dyDescent="0.25">
      <c r="A1422">
        <v>14712</v>
      </c>
      <c r="B1422">
        <v>129850000</v>
      </c>
      <c r="C1422" s="41">
        <v>1570</v>
      </c>
      <c r="D1422" s="40">
        <v>82707.006399999998</v>
      </c>
      <c r="E1422"/>
    </row>
    <row r="1423" spans="1:5" x14ac:dyDescent="0.25">
      <c r="A1423">
        <v>14714</v>
      </c>
      <c r="B1423">
        <v>72520000</v>
      </c>
      <c r="C1423" s="41">
        <v>200</v>
      </c>
      <c r="D1423" s="40">
        <v>362600</v>
      </c>
      <c r="E1423"/>
    </row>
    <row r="1424" spans="1:5" x14ac:dyDescent="0.25">
      <c r="A1424">
        <v>14715</v>
      </c>
      <c r="B1424">
        <v>53900000</v>
      </c>
      <c r="C1424" s="41">
        <v>1130</v>
      </c>
      <c r="D1424" s="40">
        <v>47699.114999999998</v>
      </c>
      <c r="E1424"/>
    </row>
    <row r="1425" spans="1:5" x14ac:dyDescent="0.25">
      <c r="A1425">
        <v>14716</v>
      </c>
      <c r="B1425">
        <v>44226000</v>
      </c>
      <c r="C1425" s="41">
        <v>1020</v>
      </c>
      <c r="D1425" s="40">
        <v>43358.823499999999</v>
      </c>
      <c r="E1425"/>
    </row>
    <row r="1426" spans="1:5" x14ac:dyDescent="0.25">
      <c r="A1426">
        <v>14717</v>
      </c>
      <c r="B1426">
        <v>36470000</v>
      </c>
      <c r="C1426" s="41">
        <v>290</v>
      </c>
      <c r="D1426" s="40">
        <v>125758.6207</v>
      </c>
      <c r="E1426"/>
    </row>
    <row r="1427" spans="1:5" x14ac:dyDescent="0.25">
      <c r="A1427">
        <v>14718</v>
      </c>
      <c r="B1427">
        <v>47042000</v>
      </c>
      <c r="C1427" s="41">
        <v>860</v>
      </c>
      <c r="D1427" s="40">
        <v>54700</v>
      </c>
      <c r="E1427"/>
    </row>
    <row r="1428" spans="1:5" x14ac:dyDescent="0.25">
      <c r="A1428">
        <v>14719</v>
      </c>
      <c r="B1428">
        <v>73294000</v>
      </c>
      <c r="C1428" s="41">
        <v>1450</v>
      </c>
      <c r="D1428" s="40">
        <v>50547.586199999998</v>
      </c>
      <c r="E1428"/>
    </row>
    <row r="1429" spans="1:5" x14ac:dyDescent="0.25">
      <c r="A1429">
        <v>14723</v>
      </c>
      <c r="B1429">
        <v>29326000</v>
      </c>
      <c r="C1429" s="41">
        <v>550</v>
      </c>
      <c r="D1429" s="40">
        <v>53320</v>
      </c>
      <c r="E1429"/>
    </row>
    <row r="1430" spans="1:5" x14ac:dyDescent="0.25">
      <c r="A1430">
        <v>14724</v>
      </c>
      <c r="B1430">
        <v>129965000</v>
      </c>
      <c r="C1430" s="41">
        <v>1050</v>
      </c>
      <c r="D1430" s="40">
        <v>123776.1905</v>
      </c>
      <c r="E1430"/>
    </row>
    <row r="1431" spans="1:5" x14ac:dyDescent="0.25">
      <c r="A1431">
        <v>14726</v>
      </c>
      <c r="B1431">
        <v>54813000</v>
      </c>
      <c r="C1431" s="41">
        <v>390</v>
      </c>
      <c r="D1431" s="40">
        <v>140546.1538</v>
      </c>
      <c r="E1431"/>
    </row>
    <row r="1432" spans="1:5" x14ac:dyDescent="0.25">
      <c r="A1432">
        <v>14727</v>
      </c>
      <c r="B1432">
        <v>134855000</v>
      </c>
      <c r="C1432" s="41">
        <v>2350</v>
      </c>
      <c r="D1432" s="40">
        <v>57385.106399999997</v>
      </c>
      <c r="E1432"/>
    </row>
    <row r="1433" spans="1:5" x14ac:dyDescent="0.25">
      <c r="A1433">
        <v>14728</v>
      </c>
      <c r="B1433">
        <v>31168000</v>
      </c>
      <c r="C1433" s="41">
        <v>470</v>
      </c>
      <c r="D1433" s="40">
        <v>66314.893599999996</v>
      </c>
      <c r="E1433"/>
    </row>
    <row r="1434" spans="1:5" x14ac:dyDescent="0.25">
      <c r="A1434">
        <v>14729</v>
      </c>
      <c r="B1434">
        <v>24330000</v>
      </c>
      <c r="C1434" s="41">
        <v>420</v>
      </c>
      <c r="D1434" s="40">
        <v>57928.571400000001</v>
      </c>
      <c r="E1434"/>
    </row>
    <row r="1435" spans="1:5" x14ac:dyDescent="0.25">
      <c r="A1435">
        <v>14731</v>
      </c>
      <c r="B1435">
        <v>67863000</v>
      </c>
      <c r="C1435" s="41">
        <v>790</v>
      </c>
      <c r="D1435" s="40">
        <v>85902.531600000002</v>
      </c>
      <c r="E1435"/>
    </row>
    <row r="1436" spans="1:5" x14ac:dyDescent="0.25">
      <c r="A1436">
        <v>14733</v>
      </c>
      <c r="B1436">
        <v>84155000</v>
      </c>
      <c r="C1436" s="41">
        <v>1760</v>
      </c>
      <c r="D1436" s="40">
        <v>47815.340900000003</v>
      </c>
      <c r="E1436"/>
    </row>
    <row r="1437" spans="1:5" x14ac:dyDescent="0.25">
      <c r="A1437">
        <v>14735</v>
      </c>
      <c r="B1437">
        <v>51348000</v>
      </c>
      <c r="C1437" s="41">
        <v>1030</v>
      </c>
      <c r="D1437" s="40">
        <v>49852.427199999998</v>
      </c>
      <c r="E1437"/>
    </row>
    <row r="1438" spans="1:5" x14ac:dyDescent="0.25">
      <c r="A1438">
        <v>14736</v>
      </c>
      <c r="B1438">
        <v>48458000</v>
      </c>
      <c r="C1438" s="41">
        <v>240</v>
      </c>
      <c r="D1438" s="40">
        <v>201908.3333</v>
      </c>
      <c r="E1438"/>
    </row>
    <row r="1439" spans="1:5" x14ac:dyDescent="0.25">
      <c r="A1439">
        <v>14737</v>
      </c>
      <c r="B1439">
        <v>86476000</v>
      </c>
      <c r="C1439" s="41">
        <v>1690</v>
      </c>
      <c r="D1439" s="40">
        <v>51169.230799999998</v>
      </c>
      <c r="E1439"/>
    </row>
    <row r="1440" spans="1:5" x14ac:dyDescent="0.25">
      <c r="A1440">
        <v>14738</v>
      </c>
      <c r="B1440">
        <v>148603000</v>
      </c>
      <c r="C1440" s="41">
        <v>1640</v>
      </c>
      <c r="D1440" s="40">
        <v>90611.585399999996</v>
      </c>
      <c r="E1440"/>
    </row>
    <row r="1441" spans="1:5" x14ac:dyDescent="0.25">
      <c r="A1441">
        <v>14739</v>
      </c>
      <c r="B1441">
        <v>52372000</v>
      </c>
      <c r="C1441" s="41">
        <v>1180</v>
      </c>
      <c r="D1441" s="40">
        <v>44383.050799999997</v>
      </c>
      <c r="E1441"/>
    </row>
    <row r="1442" spans="1:5" x14ac:dyDescent="0.25">
      <c r="A1442">
        <v>14740</v>
      </c>
      <c r="B1442">
        <v>30668000</v>
      </c>
      <c r="C1442" s="41">
        <v>550</v>
      </c>
      <c r="D1442" s="40">
        <v>55760</v>
      </c>
      <c r="E1442"/>
    </row>
    <row r="1443" spans="1:5" x14ac:dyDescent="0.25">
      <c r="A1443">
        <v>14741</v>
      </c>
      <c r="B1443">
        <v>51687000</v>
      </c>
      <c r="C1443" s="41">
        <v>940</v>
      </c>
      <c r="D1443" s="40">
        <v>54986.1702</v>
      </c>
      <c r="E1443"/>
    </row>
    <row r="1444" spans="1:5" x14ac:dyDescent="0.25">
      <c r="A1444">
        <v>14743</v>
      </c>
      <c r="B1444">
        <v>39369000</v>
      </c>
      <c r="C1444" s="41">
        <v>780</v>
      </c>
      <c r="D1444" s="40">
        <v>50473.0769</v>
      </c>
      <c r="E1444"/>
    </row>
    <row r="1445" spans="1:5" x14ac:dyDescent="0.25">
      <c r="A1445">
        <v>14744</v>
      </c>
      <c r="B1445">
        <v>26352000</v>
      </c>
      <c r="C1445" s="41">
        <v>480</v>
      </c>
      <c r="D1445" s="40">
        <v>54900</v>
      </c>
      <c r="E1445"/>
    </row>
    <row r="1446" spans="1:5" x14ac:dyDescent="0.25">
      <c r="A1446">
        <v>14747</v>
      </c>
      <c r="B1446">
        <v>47412000</v>
      </c>
      <c r="C1446" s="41">
        <v>980</v>
      </c>
      <c r="D1446" s="40">
        <v>48379.591800000002</v>
      </c>
      <c r="E1446"/>
    </row>
    <row r="1447" spans="1:5" x14ac:dyDescent="0.25">
      <c r="A1447">
        <v>14748</v>
      </c>
      <c r="B1447">
        <v>67078000</v>
      </c>
      <c r="C1447" s="41">
        <v>290</v>
      </c>
      <c r="D1447" s="40">
        <v>231303.44829999999</v>
      </c>
      <c r="E1447"/>
    </row>
    <row r="1448" spans="1:5" x14ac:dyDescent="0.25">
      <c r="A1448">
        <v>14750</v>
      </c>
      <c r="B1448">
        <v>194044000</v>
      </c>
      <c r="C1448" s="41">
        <v>2340</v>
      </c>
      <c r="D1448" s="40">
        <v>82924.786300000007</v>
      </c>
      <c r="E1448"/>
    </row>
    <row r="1449" spans="1:5" x14ac:dyDescent="0.25">
      <c r="A1449">
        <v>14753</v>
      </c>
      <c r="B1449">
        <v>57863000</v>
      </c>
      <c r="C1449" s="41">
        <v>490</v>
      </c>
      <c r="D1449" s="40">
        <v>118087.75509999999</v>
      </c>
      <c r="E1449"/>
    </row>
    <row r="1450" spans="1:5" x14ac:dyDescent="0.25">
      <c r="A1450">
        <v>14754</v>
      </c>
      <c r="B1450">
        <v>62862000</v>
      </c>
      <c r="C1450" s="41">
        <v>270</v>
      </c>
      <c r="D1450" s="40">
        <v>232822.22219999999</v>
      </c>
      <c r="E1450"/>
    </row>
    <row r="1451" spans="1:5" x14ac:dyDescent="0.25">
      <c r="A1451">
        <v>14755</v>
      </c>
      <c r="B1451">
        <v>62372000</v>
      </c>
      <c r="C1451" s="41">
        <v>1260</v>
      </c>
      <c r="D1451" s="40">
        <v>49501.587299999999</v>
      </c>
      <c r="E1451"/>
    </row>
    <row r="1452" spans="1:5" x14ac:dyDescent="0.25">
      <c r="A1452">
        <v>14757</v>
      </c>
      <c r="B1452">
        <v>88281000</v>
      </c>
      <c r="C1452" s="41">
        <v>1420</v>
      </c>
      <c r="D1452" s="40">
        <v>62169.7183</v>
      </c>
      <c r="E1452"/>
    </row>
    <row r="1453" spans="1:5" x14ac:dyDescent="0.25">
      <c r="A1453">
        <v>14760</v>
      </c>
      <c r="B1453">
        <v>461193000</v>
      </c>
      <c r="C1453" s="41">
        <v>8270</v>
      </c>
      <c r="D1453" s="40">
        <v>55766.989099999999</v>
      </c>
      <c r="E1453"/>
    </row>
    <row r="1454" spans="1:5" x14ac:dyDescent="0.25">
      <c r="A1454">
        <v>14767</v>
      </c>
      <c r="B1454">
        <v>36150000</v>
      </c>
      <c r="C1454" s="41">
        <v>730</v>
      </c>
      <c r="D1454" s="40">
        <v>49520.547899999998</v>
      </c>
      <c r="E1454"/>
    </row>
    <row r="1455" spans="1:5" x14ac:dyDescent="0.25">
      <c r="A1455">
        <v>14769</v>
      </c>
      <c r="B1455">
        <v>19583000</v>
      </c>
      <c r="C1455" s="41">
        <v>410</v>
      </c>
      <c r="D1455" s="40">
        <v>47763.414599999996</v>
      </c>
      <c r="E1455"/>
    </row>
    <row r="1456" spans="1:5" x14ac:dyDescent="0.25">
      <c r="A1456">
        <v>14770</v>
      </c>
      <c r="B1456">
        <v>149936000</v>
      </c>
      <c r="C1456" s="41">
        <v>1330</v>
      </c>
      <c r="D1456" s="40">
        <v>112733.8346</v>
      </c>
      <c r="E1456"/>
    </row>
    <row r="1457" spans="1:5" x14ac:dyDescent="0.25">
      <c r="A1457">
        <v>14772</v>
      </c>
      <c r="B1457">
        <v>96244000</v>
      </c>
      <c r="C1457" s="41">
        <v>1670</v>
      </c>
      <c r="D1457" s="40">
        <v>57631.137699999999</v>
      </c>
      <c r="E1457"/>
    </row>
    <row r="1458" spans="1:5" x14ac:dyDescent="0.25">
      <c r="A1458">
        <v>14775</v>
      </c>
      <c r="B1458">
        <v>51962000</v>
      </c>
      <c r="C1458" s="41">
        <v>1130</v>
      </c>
      <c r="D1458" s="40">
        <v>45984.070800000001</v>
      </c>
      <c r="E1458"/>
    </row>
    <row r="1459" spans="1:5" x14ac:dyDescent="0.25">
      <c r="A1459">
        <v>14777</v>
      </c>
      <c r="B1459">
        <v>32959000</v>
      </c>
      <c r="C1459" s="41">
        <v>280</v>
      </c>
      <c r="D1459" s="40">
        <v>117710.71430000001</v>
      </c>
      <c r="E1459"/>
    </row>
    <row r="1460" spans="1:5" x14ac:dyDescent="0.25">
      <c r="A1460">
        <v>14779</v>
      </c>
      <c r="B1460">
        <v>245581000</v>
      </c>
      <c r="C1460" s="41">
        <v>2990</v>
      </c>
      <c r="D1460" s="40">
        <v>82134.113700000002</v>
      </c>
      <c r="E1460"/>
    </row>
    <row r="1461" spans="1:5" x14ac:dyDescent="0.25">
      <c r="A1461">
        <v>14781</v>
      </c>
      <c r="B1461">
        <v>45921000</v>
      </c>
      <c r="C1461" s="41">
        <v>920</v>
      </c>
      <c r="D1461" s="40">
        <v>49914.130400000002</v>
      </c>
      <c r="E1461"/>
    </row>
    <row r="1462" spans="1:5" x14ac:dyDescent="0.25">
      <c r="A1462">
        <v>14782</v>
      </c>
      <c r="B1462">
        <v>49240000</v>
      </c>
      <c r="C1462" s="41">
        <v>960</v>
      </c>
      <c r="D1462" s="40">
        <v>51291.666700000002</v>
      </c>
      <c r="E1462"/>
    </row>
    <row r="1463" spans="1:5" x14ac:dyDescent="0.25">
      <c r="A1463">
        <v>14784</v>
      </c>
      <c r="B1463">
        <v>21483000</v>
      </c>
      <c r="C1463" s="41">
        <v>420</v>
      </c>
      <c r="D1463" s="40">
        <v>51150</v>
      </c>
      <c r="E1463"/>
    </row>
    <row r="1464" spans="1:5" x14ac:dyDescent="0.25">
      <c r="A1464">
        <v>14787</v>
      </c>
      <c r="B1464">
        <v>122706000</v>
      </c>
      <c r="C1464" s="41">
        <v>2220</v>
      </c>
      <c r="D1464" s="40">
        <v>55272.972999999998</v>
      </c>
      <c r="E1464"/>
    </row>
    <row r="1465" spans="1:5" x14ac:dyDescent="0.25">
      <c r="A1465">
        <v>14801</v>
      </c>
      <c r="B1465">
        <v>176278000</v>
      </c>
      <c r="C1465" s="41">
        <v>2210</v>
      </c>
      <c r="D1465" s="40">
        <v>79763.800900000002</v>
      </c>
      <c r="E1465"/>
    </row>
    <row r="1466" spans="1:5" x14ac:dyDescent="0.25">
      <c r="A1466">
        <v>14802</v>
      </c>
      <c r="B1466">
        <v>21704000</v>
      </c>
      <c r="C1466" s="41">
        <v>380</v>
      </c>
      <c r="D1466" s="40">
        <v>57115.789499999999</v>
      </c>
      <c r="E1466"/>
    </row>
    <row r="1467" spans="1:5" x14ac:dyDescent="0.25">
      <c r="A1467">
        <v>14803</v>
      </c>
      <c r="B1467">
        <v>33062000</v>
      </c>
      <c r="C1467" s="41">
        <v>540</v>
      </c>
      <c r="D1467" s="40">
        <v>61225.925900000002</v>
      </c>
      <c r="E1467"/>
    </row>
    <row r="1468" spans="1:5" x14ac:dyDescent="0.25">
      <c r="A1468">
        <v>14804</v>
      </c>
      <c r="B1468">
        <v>34233000</v>
      </c>
      <c r="C1468" s="41">
        <v>600</v>
      </c>
      <c r="D1468" s="40">
        <v>57055</v>
      </c>
      <c r="E1468"/>
    </row>
    <row r="1469" spans="1:5" x14ac:dyDescent="0.25">
      <c r="A1469">
        <v>14805</v>
      </c>
      <c r="B1469">
        <v>29071000</v>
      </c>
      <c r="C1469" s="41">
        <v>530</v>
      </c>
      <c r="D1469" s="40">
        <v>54850.943399999996</v>
      </c>
      <c r="E1469"/>
    </row>
    <row r="1470" spans="1:5" x14ac:dyDescent="0.25">
      <c r="A1470">
        <v>14806</v>
      </c>
      <c r="B1470">
        <v>125504000</v>
      </c>
      <c r="C1470" s="41">
        <v>980</v>
      </c>
      <c r="D1470" s="40">
        <v>128065.3061</v>
      </c>
      <c r="E1470"/>
    </row>
    <row r="1471" spans="1:5" x14ac:dyDescent="0.25">
      <c r="A1471">
        <v>14807</v>
      </c>
      <c r="B1471">
        <v>160732000</v>
      </c>
      <c r="C1471" s="41">
        <v>1380</v>
      </c>
      <c r="D1471" s="40">
        <v>116472.4638</v>
      </c>
      <c r="E1471"/>
    </row>
    <row r="1472" spans="1:5" x14ac:dyDescent="0.25">
      <c r="A1472">
        <v>14808</v>
      </c>
      <c r="B1472">
        <v>55704000</v>
      </c>
      <c r="C1472" s="41">
        <v>280</v>
      </c>
      <c r="D1472" s="40">
        <v>198942.85709999999</v>
      </c>
      <c r="E1472"/>
    </row>
    <row r="1473" spans="1:5" x14ac:dyDescent="0.25">
      <c r="A1473">
        <v>14809</v>
      </c>
      <c r="B1473">
        <v>54631000</v>
      </c>
      <c r="C1473" s="41">
        <v>1090</v>
      </c>
      <c r="D1473" s="40">
        <v>50120.183499999999</v>
      </c>
      <c r="E1473"/>
    </row>
    <row r="1474" spans="1:5" x14ac:dyDescent="0.25">
      <c r="A1474">
        <v>14810</v>
      </c>
      <c r="B1474">
        <v>249382000</v>
      </c>
      <c r="C1474" s="41">
        <v>5050</v>
      </c>
      <c r="D1474" s="40">
        <v>49382.5743</v>
      </c>
      <c r="E1474"/>
    </row>
    <row r="1475" spans="1:5" x14ac:dyDescent="0.25">
      <c r="A1475">
        <v>14812</v>
      </c>
      <c r="B1475">
        <v>166795000</v>
      </c>
      <c r="C1475" s="41">
        <v>1490</v>
      </c>
      <c r="D1475" s="40">
        <v>111942.95299999999</v>
      </c>
      <c r="E1475"/>
    </row>
    <row r="1476" spans="1:5" x14ac:dyDescent="0.25">
      <c r="A1476">
        <v>14813</v>
      </c>
      <c r="B1476">
        <v>52581000</v>
      </c>
      <c r="C1476" s="41">
        <v>1040</v>
      </c>
      <c r="D1476" s="40">
        <v>50558.6538</v>
      </c>
      <c r="E1476"/>
    </row>
    <row r="1477" spans="1:5" x14ac:dyDescent="0.25">
      <c r="A1477">
        <v>14814</v>
      </c>
      <c r="B1477">
        <v>90001000</v>
      </c>
      <c r="C1477" s="41">
        <v>1010</v>
      </c>
      <c r="D1477" s="40">
        <v>89109.900999999998</v>
      </c>
      <c r="E1477"/>
    </row>
    <row r="1478" spans="1:5" x14ac:dyDescent="0.25">
      <c r="A1478">
        <v>14815</v>
      </c>
      <c r="B1478">
        <v>25255000</v>
      </c>
      <c r="C1478" s="41">
        <v>430</v>
      </c>
      <c r="D1478" s="40">
        <v>58732.558100000002</v>
      </c>
      <c r="E1478"/>
    </row>
    <row r="1479" spans="1:5" x14ac:dyDescent="0.25">
      <c r="A1479">
        <v>14816</v>
      </c>
      <c r="B1479">
        <v>41368000</v>
      </c>
      <c r="C1479" s="41">
        <v>320</v>
      </c>
      <c r="D1479" s="40">
        <v>129275</v>
      </c>
      <c r="E1479"/>
    </row>
    <row r="1480" spans="1:5" x14ac:dyDescent="0.25">
      <c r="A1480">
        <v>14817</v>
      </c>
      <c r="B1480">
        <v>78290000</v>
      </c>
      <c r="C1480" s="41">
        <v>1320</v>
      </c>
      <c r="D1480" s="40">
        <v>59310.606099999997</v>
      </c>
      <c r="E1480"/>
    </row>
    <row r="1481" spans="1:5" x14ac:dyDescent="0.25">
      <c r="A1481">
        <v>14818</v>
      </c>
      <c r="B1481">
        <v>62994000</v>
      </c>
      <c r="C1481" s="41">
        <v>890</v>
      </c>
      <c r="D1481" s="40">
        <v>70779.775299999994</v>
      </c>
      <c r="E1481"/>
    </row>
    <row r="1482" spans="1:5" x14ac:dyDescent="0.25">
      <c r="A1482">
        <v>14819</v>
      </c>
      <c r="B1482">
        <v>56339000</v>
      </c>
      <c r="C1482" s="41">
        <v>290</v>
      </c>
      <c r="D1482" s="40">
        <v>194272.41380000001</v>
      </c>
      <c r="E1482"/>
    </row>
    <row r="1483" spans="1:5" x14ac:dyDescent="0.25">
      <c r="A1483">
        <v>14820</v>
      </c>
      <c r="B1483">
        <v>84452000</v>
      </c>
      <c r="C1483" s="41">
        <v>280</v>
      </c>
      <c r="D1483" s="40">
        <v>301614.28570000001</v>
      </c>
      <c r="E1483"/>
    </row>
    <row r="1484" spans="1:5" x14ac:dyDescent="0.25">
      <c r="A1484">
        <v>14821</v>
      </c>
      <c r="B1484">
        <v>135712000</v>
      </c>
      <c r="C1484" s="41">
        <v>1540</v>
      </c>
      <c r="D1484" s="40">
        <v>88124.675300000003</v>
      </c>
      <c r="E1484"/>
    </row>
    <row r="1485" spans="1:5" x14ac:dyDescent="0.25">
      <c r="A1485">
        <v>14822</v>
      </c>
      <c r="B1485">
        <v>24075000</v>
      </c>
      <c r="C1485" s="41">
        <v>470</v>
      </c>
      <c r="D1485" s="40">
        <v>51223.404300000002</v>
      </c>
      <c r="E1485"/>
    </row>
    <row r="1486" spans="1:5" x14ac:dyDescent="0.25">
      <c r="A1486">
        <v>14823</v>
      </c>
      <c r="B1486">
        <v>86291000</v>
      </c>
      <c r="C1486" s="41">
        <v>1620</v>
      </c>
      <c r="D1486" s="40">
        <v>53266.049400000004</v>
      </c>
      <c r="E1486"/>
    </row>
    <row r="1487" spans="1:5" x14ac:dyDescent="0.25">
      <c r="A1487">
        <v>14824</v>
      </c>
      <c r="B1487">
        <v>29885000</v>
      </c>
      <c r="C1487" s="41">
        <v>340</v>
      </c>
      <c r="D1487" s="40">
        <v>87897.058799999999</v>
      </c>
      <c r="E1487"/>
    </row>
    <row r="1488" spans="1:5" x14ac:dyDescent="0.25">
      <c r="A1488">
        <v>14825</v>
      </c>
      <c r="B1488">
        <v>52846000</v>
      </c>
      <c r="C1488" s="41">
        <v>360</v>
      </c>
      <c r="D1488" s="40">
        <v>146794.44440000001</v>
      </c>
      <c r="E1488"/>
    </row>
    <row r="1489" spans="1:5" x14ac:dyDescent="0.25">
      <c r="A1489">
        <v>14826</v>
      </c>
      <c r="B1489">
        <v>48314000</v>
      </c>
      <c r="C1489" s="41">
        <v>890</v>
      </c>
      <c r="D1489" s="40">
        <v>54285.393300000003</v>
      </c>
      <c r="E1489"/>
    </row>
    <row r="1490" spans="1:5" x14ac:dyDescent="0.25">
      <c r="A1490">
        <v>14830</v>
      </c>
      <c r="B1490">
        <v>739268000</v>
      </c>
      <c r="C1490" s="41">
        <v>9490</v>
      </c>
      <c r="D1490" s="40">
        <v>77899.683900000004</v>
      </c>
      <c r="E1490"/>
    </row>
    <row r="1491" spans="1:5" x14ac:dyDescent="0.25">
      <c r="A1491">
        <v>14836</v>
      </c>
      <c r="B1491">
        <v>28714000</v>
      </c>
      <c r="C1491" s="41">
        <v>490</v>
      </c>
      <c r="D1491" s="40">
        <v>58600</v>
      </c>
      <c r="E1491"/>
    </row>
    <row r="1492" spans="1:5" x14ac:dyDescent="0.25">
      <c r="A1492">
        <v>14837</v>
      </c>
      <c r="B1492">
        <v>120734000</v>
      </c>
      <c r="C1492" s="41">
        <v>2230</v>
      </c>
      <c r="D1492" s="40">
        <v>54140.807200000003</v>
      </c>
      <c r="E1492"/>
    </row>
    <row r="1493" spans="1:5" x14ac:dyDescent="0.25">
      <c r="A1493">
        <v>14838</v>
      </c>
      <c r="B1493">
        <v>48068000</v>
      </c>
      <c r="C1493" s="41">
        <v>870</v>
      </c>
      <c r="D1493" s="40">
        <v>55250.574699999997</v>
      </c>
      <c r="E1493"/>
    </row>
    <row r="1494" spans="1:5" x14ac:dyDescent="0.25">
      <c r="A1494">
        <v>14839</v>
      </c>
      <c r="B1494">
        <v>30562000</v>
      </c>
      <c r="C1494" s="41">
        <v>310</v>
      </c>
      <c r="D1494" s="40">
        <v>98587.096799999999</v>
      </c>
      <c r="E1494"/>
    </row>
    <row r="1495" spans="1:5" x14ac:dyDescent="0.25">
      <c r="A1495">
        <v>14840</v>
      </c>
      <c r="B1495">
        <v>123790000</v>
      </c>
      <c r="C1495" s="41">
        <v>1540</v>
      </c>
      <c r="D1495" s="40">
        <v>80383.116899999994</v>
      </c>
      <c r="E1495"/>
    </row>
    <row r="1496" spans="1:5" x14ac:dyDescent="0.25">
      <c r="A1496">
        <v>14841</v>
      </c>
      <c r="B1496">
        <v>166974000</v>
      </c>
      <c r="C1496" s="41">
        <v>440</v>
      </c>
      <c r="D1496" s="40">
        <v>379486.36359999998</v>
      </c>
      <c r="E1496"/>
    </row>
    <row r="1497" spans="1:5" x14ac:dyDescent="0.25">
      <c r="A1497">
        <v>14842</v>
      </c>
      <c r="B1497">
        <v>40533000</v>
      </c>
      <c r="C1497" s="41">
        <v>330</v>
      </c>
      <c r="D1497" s="40">
        <v>122827.2727</v>
      </c>
      <c r="E1497"/>
    </row>
    <row r="1498" spans="1:5" x14ac:dyDescent="0.25">
      <c r="A1498">
        <v>14843</v>
      </c>
      <c r="B1498">
        <v>304026000</v>
      </c>
      <c r="C1498" s="41">
        <v>5800</v>
      </c>
      <c r="D1498" s="40">
        <v>52418.275900000001</v>
      </c>
      <c r="E1498"/>
    </row>
    <row r="1499" spans="1:5" x14ac:dyDescent="0.25">
      <c r="A1499">
        <v>14845</v>
      </c>
      <c r="B1499">
        <v>781376000</v>
      </c>
      <c r="C1499" s="41">
        <v>10280</v>
      </c>
      <c r="D1499" s="40">
        <v>76009.338499999998</v>
      </c>
      <c r="E1499"/>
    </row>
    <row r="1500" spans="1:5" x14ac:dyDescent="0.25">
      <c r="A1500">
        <v>14846</v>
      </c>
      <c r="B1500">
        <v>63365000</v>
      </c>
      <c r="C1500" s="41">
        <v>300</v>
      </c>
      <c r="D1500" s="40">
        <v>211216.6667</v>
      </c>
      <c r="E1500"/>
    </row>
    <row r="1501" spans="1:5" x14ac:dyDescent="0.25">
      <c r="A1501">
        <v>14847</v>
      </c>
      <c r="B1501">
        <v>69623000</v>
      </c>
      <c r="C1501" s="41">
        <v>1140</v>
      </c>
      <c r="D1501" s="40">
        <v>61072.807000000001</v>
      </c>
      <c r="E1501"/>
    </row>
    <row r="1502" spans="1:5" x14ac:dyDescent="0.25">
      <c r="A1502">
        <v>14850</v>
      </c>
      <c r="B1502">
        <v>2035559000</v>
      </c>
      <c r="C1502" s="41">
        <v>23570</v>
      </c>
      <c r="D1502" s="40">
        <v>86362.282600000006</v>
      </c>
      <c r="E1502"/>
    </row>
    <row r="1503" spans="1:5" x14ac:dyDescent="0.25">
      <c r="A1503">
        <v>14853</v>
      </c>
      <c r="B1503">
        <v>37182000</v>
      </c>
      <c r="C1503" s="41">
        <v>120</v>
      </c>
      <c r="D1503" s="40">
        <v>309850</v>
      </c>
      <c r="E1503"/>
    </row>
    <row r="1504" spans="1:5" x14ac:dyDescent="0.25">
      <c r="A1504">
        <v>14855</v>
      </c>
      <c r="B1504">
        <v>42439000</v>
      </c>
      <c r="C1504" s="41">
        <v>380</v>
      </c>
      <c r="D1504" s="40">
        <v>111681.57889999999</v>
      </c>
      <c r="E1504"/>
    </row>
    <row r="1505" spans="1:5" x14ac:dyDescent="0.25">
      <c r="A1505">
        <v>14858</v>
      </c>
      <c r="B1505">
        <v>42947000</v>
      </c>
      <c r="C1505" s="41">
        <v>710</v>
      </c>
      <c r="D1505" s="40">
        <v>60488.732400000001</v>
      </c>
      <c r="E1505"/>
    </row>
    <row r="1506" spans="1:5" x14ac:dyDescent="0.25">
      <c r="A1506">
        <v>14859</v>
      </c>
      <c r="B1506">
        <v>70994000</v>
      </c>
      <c r="C1506" s="41">
        <v>520</v>
      </c>
      <c r="D1506" s="40">
        <v>136526.92310000001</v>
      </c>
      <c r="E1506"/>
    </row>
    <row r="1507" spans="1:5" x14ac:dyDescent="0.25">
      <c r="A1507">
        <v>14860</v>
      </c>
      <c r="B1507">
        <v>26086000</v>
      </c>
      <c r="C1507" s="41">
        <v>520</v>
      </c>
      <c r="D1507" s="40">
        <v>50165.384599999998</v>
      </c>
      <c r="E1507"/>
    </row>
    <row r="1508" spans="1:5" x14ac:dyDescent="0.25">
      <c r="A1508">
        <v>14861</v>
      </c>
      <c r="B1508">
        <v>30363000</v>
      </c>
      <c r="C1508" s="41">
        <v>590</v>
      </c>
      <c r="D1508" s="40">
        <v>51462.711900000002</v>
      </c>
      <c r="E1508"/>
    </row>
    <row r="1509" spans="1:5" x14ac:dyDescent="0.25">
      <c r="A1509">
        <v>14864</v>
      </c>
      <c r="B1509">
        <v>29347000</v>
      </c>
      <c r="C1509" s="41">
        <v>580</v>
      </c>
      <c r="D1509" s="40">
        <v>50598.275900000001</v>
      </c>
      <c r="E1509"/>
    </row>
    <row r="1510" spans="1:5" x14ac:dyDescent="0.25">
      <c r="A1510">
        <v>14865</v>
      </c>
      <c r="B1510">
        <v>128200000</v>
      </c>
      <c r="C1510" s="41">
        <v>1150</v>
      </c>
      <c r="D1510" s="40">
        <v>111478.26089999999</v>
      </c>
      <c r="E1510"/>
    </row>
    <row r="1511" spans="1:5" x14ac:dyDescent="0.25">
      <c r="A1511">
        <v>14867</v>
      </c>
      <c r="B1511">
        <v>148619000</v>
      </c>
      <c r="C1511" s="41">
        <v>2730</v>
      </c>
      <c r="D1511" s="40">
        <v>54439.194100000001</v>
      </c>
      <c r="E1511"/>
    </row>
    <row r="1512" spans="1:5" x14ac:dyDescent="0.25">
      <c r="A1512">
        <v>14869</v>
      </c>
      <c r="B1512">
        <v>32063000</v>
      </c>
      <c r="C1512" s="41">
        <v>600</v>
      </c>
      <c r="D1512" s="40">
        <v>53438.333299999998</v>
      </c>
      <c r="E1512"/>
    </row>
    <row r="1513" spans="1:5" x14ac:dyDescent="0.25">
      <c r="A1513">
        <v>14870</v>
      </c>
      <c r="B1513">
        <v>379695000</v>
      </c>
      <c r="C1513" s="41">
        <v>4580</v>
      </c>
      <c r="D1513" s="40">
        <v>82902.838399999993</v>
      </c>
      <c r="E1513"/>
    </row>
    <row r="1514" spans="1:5" x14ac:dyDescent="0.25">
      <c r="A1514">
        <v>14871</v>
      </c>
      <c r="B1514">
        <v>148184000</v>
      </c>
      <c r="C1514" s="41">
        <v>2120</v>
      </c>
      <c r="D1514" s="40">
        <v>69898.113200000007</v>
      </c>
      <c r="E1514"/>
    </row>
    <row r="1515" spans="1:5" x14ac:dyDescent="0.25">
      <c r="A1515">
        <v>14872</v>
      </c>
      <c r="B1515">
        <v>71838000</v>
      </c>
      <c r="C1515" s="41">
        <v>260</v>
      </c>
      <c r="D1515" s="40">
        <v>276300</v>
      </c>
      <c r="E1515"/>
    </row>
    <row r="1516" spans="1:5" x14ac:dyDescent="0.25">
      <c r="A1516">
        <v>14873</v>
      </c>
      <c r="B1516">
        <v>52868000</v>
      </c>
      <c r="C1516" s="41">
        <v>1080</v>
      </c>
      <c r="D1516" s="40">
        <v>48951.851900000001</v>
      </c>
      <c r="E1516"/>
    </row>
    <row r="1517" spans="1:5" x14ac:dyDescent="0.25">
      <c r="A1517">
        <v>14874</v>
      </c>
      <c r="B1517">
        <v>62208000</v>
      </c>
      <c r="C1517" s="41">
        <v>100</v>
      </c>
      <c r="D1517" s="40">
        <v>622080</v>
      </c>
      <c r="E1517"/>
    </row>
    <row r="1518" spans="1:5" x14ac:dyDescent="0.25">
      <c r="A1518">
        <v>14877</v>
      </c>
      <c r="B1518">
        <v>72871000</v>
      </c>
      <c r="C1518" s="41">
        <v>220</v>
      </c>
      <c r="D1518" s="40">
        <v>331231.81819999998</v>
      </c>
      <c r="E1518"/>
    </row>
    <row r="1519" spans="1:5" x14ac:dyDescent="0.25">
      <c r="A1519">
        <v>14878</v>
      </c>
      <c r="B1519">
        <v>42440000</v>
      </c>
      <c r="C1519" s="41">
        <v>360</v>
      </c>
      <c r="D1519" s="40">
        <v>117888.88890000001</v>
      </c>
      <c r="E1519"/>
    </row>
    <row r="1520" spans="1:5" x14ac:dyDescent="0.25">
      <c r="A1520">
        <v>14879</v>
      </c>
      <c r="B1520">
        <v>49501000</v>
      </c>
      <c r="C1520" s="41">
        <v>960</v>
      </c>
      <c r="D1520" s="40">
        <v>51563.541700000002</v>
      </c>
      <c r="E1520"/>
    </row>
    <row r="1521" spans="1:5" x14ac:dyDescent="0.25">
      <c r="A1521">
        <v>14880</v>
      </c>
      <c r="B1521">
        <v>33663000</v>
      </c>
      <c r="C1521" s="41">
        <v>680</v>
      </c>
      <c r="D1521" s="40">
        <v>49504.411800000002</v>
      </c>
      <c r="E1521"/>
    </row>
    <row r="1522" spans="1:5" x14ac:dyDescent="0.25">
      <c r="A1522">
        <v>14881</v>
      </c>
      <c r="B1522">
        <v>48860000</v>
      </c>
      <c r="C1522" s="41">
        <v>120</v>
      </c>
      <c r="D1522" s="40">
        <v>407166.6667</v>
      </c>
      <c r="E1522"/>
    </row>
    <row r="1523" spans="1:5" x14ac:dyDescent="0.25">
      <c r="A1523">
        <v>14882</v>
      </c>
      <c r="B1523">
        <v>179219000</v>
      </c>
      <c r="C1523" s="41">
        <v>1950</v>
      </c>
      <c r="D1523" s="40">
        <v>91907.179499999998</v>
      </c>
      <c r="E1523"/>
    </row>
    <row r="1524" spans="1:5" x14ac:dyDescent="0.25">
      <c r="A1524">
        <v>14883</v>
      </c>
      <c r="B1524">
        <v>105936000</v>
      </c>
      <c r="C1524" s="41">
        <v>1920</v>
      </c>
      <c r="D1524" s="40">
        <v>55175</v>
      </c>
      <c r="E1524"/>
    </row>
    <row r="1525" spans="1:5" x14ac:dyDescent="0.25">
      <c r="A1525">
        <v>14884</v>
      </c>
      <c r="B1525">
        <v>27429000</v>
      </c>
      <c r="C1525" s="41">
        <v>170</v>
      </c>
      <c r="D1525" s="40">
        <v>161347.0588</v>
      </c>
      <c r="E1525"/>
    </row>
    <row r="1526" spans="1:5" x14ac:dyDescent="0.25">
      <c r="A1526">
        <v>14885</v>
      </c>
      <c r="B1526">
        <v>72659000</v>
      </c>
      <c r="C1526" s="41">
        <v>320</v>
      </c>
      <c r="D1526" s="40">
        <v>227059.375</v>
      </c>
      <c r="E1526"/>
    </row>
    <row r="1527" spans="1:5" x14ac:dyDescent="0.25">
      <c r="A1527">
        <v>14886</v>
      </c>
      <c r="B1527">
        <v>242306000</v>
      </c>
      <c r="C1527" s="41">
        <v>3330</v>
      </c>
      <c r="D1527" s="40">
        <v>72764.564599999998</v>
      </c>
      <c r="E1527"/>
    </row>
    <row r="1528" spans="1:5" x14ac:dyDescent="0.25">
      <c r="A1528">
        <v>14889</v>
      </c>
      <c r="B1528">
        <v>36332000</v>
      </c>
      <c r="C1528" s="41">
        <v>700</v>
      </c>
      <c r="D1528" s="40">
        <v>51902.857100000001</v>
      </c>
      <c r="E1528"/>
    </row>
    <row r="1529" spans="1:5" x14ac:dyDescent="0.25">
      <c r="A1529">
        <v>14891</v>
      </c>
      <c r="B1529">
        <v>110623000</v>
      </c>
      <c r="C1529" s="41">
        <v>2030</v>
      </c>
      <c r="D1529" s="40">
        <v>54494.0887</v>
      </c>
      <c r="E1529"/>
    </row>
    <row r="1530" spans="1:5" x14ac:dyDescent="0.25">
      <c r="A1530">
        <v>14892</v>
      </c>
      <c r="B1530">
        <v>189986000</v>
      </c>
      <c r="C1530" s="41">
        <v>3640</v>
      </c>
      <c r="D1530" s="40">
        <v>52193.955999999998</v>
      </c>
      <c r="E1530"/>
    </row>
    <row r="1531" spans="1:5" x14ac:dyDescent="0.25">
      <c r="A1531">
        <v>14894</v>
      </c>
      <c r="B1531">
        <v>75784000</v>
      </c>
      <c r="C1531" s="41">
        <v>600</v>
      </c>
      <c r="D1531" s="40">
        <v>126306.6667</v>
      </c>
      <c r="E1531"/>
    </row>
    <row r="1532" spans="1:5" x14ac:dyDescent="0.25">
      <c r="A1532">
        <v>14895</v>
      </c>
      <c r="B1532">
        <v>251005000</v>
      </c>
      <c r="C1532" s="41">
        <v>4030</v>
      </c>
      <c r="D1532" s="40">
        <v>62284.119100000004</v>
      </c>
      <c r="E1532"/>
    </row>
    <row r="1533" spans="1:5" x14ac:dyDescent="0.25">
      <c r="A1533">
        <v>14897</v>
      </c>
      <c r="B1533">
        <v>39877000</v>
      </c>
      <c r="C1533" s="41">
        <v>340</v>
      </c>
      <c r="D1533" s="40">
        <v>117285.2941</v>
      </c>
      <c r="E1533"/>
    </row>
    <row r="1534" spans="1:5" x14ac:dyDescent="0.25">
      <c r="A1534">
        <v>14898</v>
      </c>
      <c r="B1534">
        <v>62968000</v>
      </c>
      <c r="C1534" s="41">
        <v>600</v>
      </c>
      <c r="D1534" s="40">
        <v>104946.6667</v>
      </c>
      <c r="E1534"/>
    </row>
    <row r="1535" spans="1:5" x14ac:dyDescent="0.25">
      <c r="A1535">
        <v>14901</v>
      </c>
      <c r="B1535">
        <v>222977000</v>
      </c>
      <c r="C1535" s="41">
        <v>5460</v>
      </c>
      <c r="D1535" s="40">
        <v>40838.278400000003</v>
      </c>
      <c r="E1535"/>
    </row>
    <row r="1536" spans="1:5" x14ac:dyDescent="0.25">
      <c r="A1536">
        <v>14903</v>
      </c>
      <c r="B1536">
        <v>246522000</v>
      </c>
      <c r="C1536" s="41">
        <v>3630</v>
      </c>
      <c r="D1536" s="40">
        <v>67912.396699999998</v>
      </c>
      <c r="E1536"/>
    </row>
    <row r="1537" spans="1:5" x14ac:dyDescent="0.25">
      <c r="A1537">
        <v>14904</v>
      </c>
      <c r="B1537">
        <v>397787000</v>
      </c>
      <c r="C1537" s="41">
        <v>6900</v>
      </c>
      <c r="D1537" s="40">
        <v>57650.289900000003</v>
      </c>
      <c r="E1537"/>
    </row>
    <row r="1538" spans="1:5" x14ac:dyDescent="0.25">
      <c r="A1538">
        <v>14905</v>
      </c>
      <c r="B1538">
        <v>318597000</v>
      </c>
      <c r="C1538" s="41">
        <v>4330</v>
      </c>
      <c r="D1538" s="40">
        <v>73578.983800000002</v>
      </c>
      <c r="E153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5492-9843-40B6-B8D2-5DF4CFFA9B32}">
  <sheetPr>
    <tabColor theme="1" tint="0.499984740745262"/>
  </sheetPr>
  <dimension ref="A1:C43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1600</v>
      </c>
      <c r="B2">
        <v>99</v>
      </c>
      <c r="C2">
        <v>99</v>
      </c>
    </row>
    <row r="3" spans="1:3" x14ac:dyDescent="0.25">
      <c r="A3">
        <v>1590</v>
      </c>
      <c r="B3">
        <v>99</v>
      </c>
      <c r="C3">
        <v>99</v>
      </c>
    </row>
    <row r="4" spans="1:3" x14ac:dyDescent="0.25">
      <c r="A4">
        <v>1580</v>
      </c>
      <c r="B4">
        <v>99</v>
      </c>
      <c r="C4">
        <v>99</v>
      </c>
    </row>
    <row r="5" spans="1:3" x14ac:dyDescent="0.25">
      <c r="A5">
        <v>1570</v>
      </c>
      <c r="B5">
        <v>99</v>
      </c>
      <c r="C5">
        <v>99</v>
      </c>
    </row>
    <row r="6" spans="1:3" x14ac:dyDescent="0.25">
      <c r="A6">
        <v>1560</v>
      </c>
      <c r="B6">
        <v>99</v>
      </c>
      <c r="C6">
        <v>99</v>
      </c>
    </row>
    <row r="7" spans="1:3" x14ac:dyDescent="0.25">
      <c r="A7">
        <v>1550</v>
      </c>
      <c r="B7">
        <v>99</v>
      </c>
      <c r="C7">
        <v>99</v>
      </c>
    </row>
    <row r="8" spans="1:3" x14ac:dyDescent="0.25">
      <c r="A8">
        <v>1540</v>
      </c>
      <c r="B8">
        <v>99</v>
      </c>
      <c r="C8">
        <v>99</v>
      </c>
    </row>
    <row r="9" spans="1:3" x14ac:dyDescent="0.25">
      <c r="A9">
        <v>1530</v>
      </c>
      <c r="B9">
        <v>99</v>
      </c>
      <c r="C9">
        <v>99</v>
      </c>
    </row>
    <row r="10" spans="1:3" x14ac:dyDescent="0.25">
      <c r="A10">
        <v>1520</v>
      </c>
      <c r="B10">
        <v>99</v>
      </c>
      <c r="C10">
        <v>98</v>
      </c>
    </row>
    <row r="11" spans="1:3" x14ac:dyDescent="0.25">
      <c r="A11">
        <v>1510</v>
      </c>
      <c r="B11">
        <v>99</v>
      </c>
      <c r="C11">
        <v>98</v>
      </c>
    </row>
    <row r="12" spans="1:3" x14ac:dyDescent="0.25">
      <c r="A12">
        <v>1500</v>
      </c>
      <c r="B12">
        <v>99</v>
      </c>
      <c r="C12">
        <v>98</v>
      </c>
    </row>
    <row r="13" spans="1:3" x14ac:dyDescent="0.25">
      <c r="A13">
        <v>1490</v>
      </c>
      <c r="B13">
        <v>99</v>
      </c>
      <c r="C13">
        <v>97</v>
      </c>
    </row>
    <row r="14" spans="1:3" x14ac:dyDescent="0.25">
      <c r="A14">
        <v>1480</v>
      </c>
      <c r="B14">
        <v>99</v>
      </c>
      <c r="C14">
        <v>97</v>
      </c>
    </row>
    <row r="15" spans="1:3" x14ac:dyDescent="0.25">
      <c r="A15">
        <v>1470</v>
      </c>
      <c r="B15">
        <v>99</v>
      </c>
      <c r="C15">
        <v>97</v>
      </c>
    </row>
    <row r="16" spans="1:3" x14ac:dyDescent="0.25">
      <c r="A16">
        <v>1460</v>
      </c>
      <c r="B16">
        <v>99</v>
      </c>
      <c r="C16">
        <v>96</v>
      </c>
    </row>
    <row r="17" spans="1:3" x14ac:dyDescent="0.25">
      <c r="A17">
        <v>1450</v>
      </c>
      <c r="B17">
        <v>99</v>
      </c>
      <c r="C17">
        <v>96</v>
      </c>
    </row>
    <row r="18" spans="1:3" x14ac:dyDescent="0.25">
      <c r="A18">
        <v>1440</v>
      </c>
      <c r="B18">
        <v>98</v>
      </c>
      <c r="C18">
        <v>95</v>
      </c>
    </row>
    <row r="19" spans="1:3" x14ac:dyDescent="0.25">
      <c r="A19">
        <v>1430</v>
      </c>
      <c r="B19">
        <v>98</v>
      </c>
      <c r="C19">
        <v>95</v>
      </c>
    </row>
    <row r="20" spans="1:3" x14ac:dyDescent="0.25">
      <c r="A20">
        <v>1420</v>
      </c>
      <c r="B20">
        <v>98</v>
      </c>
      <c r="C20">
        <v>94</v>
      </c>
    </row>
    <row r="21" spans="1:3" x14ac:dyDescent="0.25">
      <c r="A21">
        <v>1410</v>
      </c>
      <c r="B21">
        <v>97</v>
      </c>
      <c r="C21">
        <v>94</v>
      </c>
    </row>
    <row r="22" spans="1:3" x14ac:dyDescent="0.25">
      <c r="A22">
        <v>1400</v>
      </c>
      <c r="B22">
        <v>97</v>
      </c>
      <c r="C22">
        <v>93</v>
      </c>
    </row>
    <row r="23" spans="1:3" x14ac:dyDescent="0.25">
      <c r="A23">
        <v>1390</v>
      </c>
      <c r="B23">
        <v>97</v>
      </c>
      <c r="C23">
        <v>92</v>
      </c>
    </row>
    <row r="24" spans="1:3" x14ac:dyDescent="0.25">
      <c r="A24">
        <v>1380</v>
      </c>
      <c r="B24">
        <v>96</v>
      </c>
      <c r="C24">
        <v>92</v>
      </c>
    </row>
    <row r="25" spans="1:3" x14ac:dyDescent="0.25">
      <c r="A25">
        <v>1370</v>
      </c>
      <c r="B25">
        <v>96</v>
      </c>
      <c r="C25">
        <v>91</v>
      </c>
    </row>
    <row r="26" spans="1:3" x14ac:dyDescent="0.25">
      <c r="A26">
        <v>1360</v>
      </c>
      <c r="B26">
        <v>95</v>
      </c>
      <c r="C26">
        <v>90</v>
      </c>
    </row>
    <row r="27" spans="1:3" x14ac:dyDescent="0.25">
      <c r="A27">
        <v>1350</v>
      </c>
      <c r="B27">
        <v>94</v>
      </c>
      <c r="C27">
        <v>90</v>
      </c>
    </row>
    <row r="28" spans="1:3" x14ac:dyDescent="0.25">
      <c r="A28">
        <v>1340</v>
      </c>
      <c r="B28">
        <v>94</v>
      </c>
      <c r="C28">
        <v>89</v>
      </c>
    </row>
    <row r="29" spans="1:3" x14ac:dyDescent="0.25">
      <c r="A29">
        <v>1330</v>
      </c>
      <c r="B29">
        <v>93</v>
      </c>
      <c r="C29">
        <v>88</v>
      </c>
    </row>
    <row r="30" spans="1:3" x14ac:dyDescent="0.25">
      <c r="A30">
        <v>1320</v>
      </c>
      <c r="B30">
        <v>93</v>
      </c>
      <c r="C30">
        <v>87</v>
      </c>
    </row>
    <row r="31" spans="1:3" x14ac:dyDescent="0.25">
      <c r="A31">
        <v>1310</v>
      </c>
      <c r="B31">
        <v>92</v>
      </c>
      <c r="C31">
        <v>87</v>
      </c>
    </row>
    <row r="32" spans="1:3" x14ac:dyDescent="0.25">
      <c r="A32">
        <v>1300</v>
      </c>
      <c r="B32">
        <v>91</v>
      </c>
      <c r="C32">
        <v>86</v>
      </c>
    </row>
    <row r="33" spans="1:3" x14ac:dyDescent="0.25">
      <c r="A33">
        <v>1290</v>
      </c>
      <c r="B33">
        <v>90</v>
      </c>
      <c r="C33">
        <v>85</v>
      </c>
    </row>
    <row r="34" spans="1:3" x14ac:dyDescent="0.25">
      <c r="A34">
        <v>1280</v>
      </c>
      <c r="B34">
        <v>89</v>
      </c>
      <c r="C34">
        <v>84</v>
      </c>
    </row>
    <row r="35" spans="1:3" x14ac:dyDescent="0.25">
      <c r="A35">
        <v>1270</v>
      </c>
      <c r="B35">
        <v>88</v>
      </c>
      <c r="C35">
        <v>83</v>
      </c>
    </row>
    <row r="36" spans="1:3" x14ac:dyDescent="0.25">
      <c r="A36">
        <v>1260</v>
      </c>
      <c r="B36">
        <v>87</v>
      </c>
      <c r="C36">
        <v>82</v>
      </c>
    </row>
    <row r="37" spans="1:3" x14ac:dyDescent="0.25">
      <c r="A37">
        <v>1250</v>
      </c>
      <c r="B37">
        <v>86</v>
      </c>
      <c r="C37">
        <v>81</v>
      </c>
    </row>
    <row r="38" spans="1:3" x14ac:dyDescent="0.25">
      <c r="A38">
        <v>1240</v>
      </c>
      <c r="B38">
        <v>85</v>
      </c>
      <c r="C38">
        <v>80</v>
      </c>
    </row>
    <row r="39" spans="1:3" x14ac:dyDescent="0.25">
      <c r="A39">
        <v>1230</v>
      </c>
      <c r="B39">
        <v>84</v>
      </c>
      <c r="C39">
        <v>78</v>
      </c>
    </row>
    <row r="40" spans="1:3" x14ac:dyDescent="0.25">
      <c r="A40">
        <v>1220</v>
      </c>
      <c r="B40">
        <v>83</v>
      </c>
      <c r="C40">
        <v>77</v>
      </c>
    </row>
    <row r="41" spans="1:3" x14ac:dyDescent="0.25">
      <c r="A41">
        <v>1210</v>
      </c>
      <c r="B41">
        <v>82</v>
      </c>
      <c r="C41">
        <v>76</v>
      </c>
    </row>
    <row r="42" spans="1:3" x14ac:dyDescent="0.25">
      <c r="A42">
        <v>1200</v>
      </c>
      <c r="B42">
        <v>81</v>
      </c>
      <c r="C42">
        <v>75</v>
      </c>
    </row>
    <row r="43" spans="1:3" x14ac:dyDescent="0.25">
      <c r="A43">
        <v>1190</v>
      </c>
      <c r="B43">
        <v>80</v>
      </c>
      <c r="C43">
        <v>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B435-3669-4DB4-9FA8-7A364EF35018}">
  <sheetPr>
    <tabColor theme="1" tint="0.499984740745262"/>
  </sheetPr>
  <dimension ref="A1:C38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760</v>
      </c>
      <c r="B2">
        <v>9</v>
      </c>
      <c r="C2">
        <v>8</v>
      </c>
    </row>
    <row r="3" spans="1:3" x14ac:dyDescent="0.25">
      <c r="A3">
        <v>750</v>
      </c>
      <c r="B3">
        <v>8</v>
      </c>
      <c r="C3">
        <v>7</v>
      </c>
    </row>
    <row r="4" spans="1:3" x14ac:dyDescent="0.25">
      <c r="A4">
        <v>740</v>
      </c>
      <c r="B4">
        <v>7</v>
      </c>
      <c r="C4">
        <v>6</v>
      </c>
    </row>
    <row r="5" spans="1:3" x14ac:dyDescent="0.25">
      <c r="A5">
        <v>730</v>
      </c>
      <c r="B5">
        <v>6</v>
      </c>
      <c r="C5">
        <v>5</v>
      </c>
    </row>
    <row r="6" spans="1:3" x14ac:dyDescent="0.25">
      <c r="A6">
        <v>720</v>
      </c>
      <c r="B6">
        <v>5</v>
      </c>
      <c r="C6">
        <v>4</v>
      </c>
    </row>
    <row r="7" spans="1:3" x14ac:dyDescent="0.25">
      <c r="A7">
        <v>710</v>
      </c>
      <c r="B7">
        <v>4</v>
      </c>
      <c r="C7">
        <v>3</v>
      </c>
    </row>
    <row r="8" spans="1:3" x14ac:dyDescent="0.25">
      <c r="A8">
        <v>700</v>
      </c>
      <c r="B8">
        <v>4</v>
      </c>
      <c r="C8">
        <v>3</v>
      </c>
    </row>
    <row r="9" spans="1:3" x14ac:dyDescent="0.25">
      <c r="A9">
        <v>690</v>
      </c>
      <c r="B9">
        <v>3</v>
      </c>
      <c r="C9">
        <v>2</v>
      </c>
    </row>
    <row r="10" spans="1:3" x14ac:dyDescent="0.25">
      <c r="A10">
        <v>680</v>
      </c>
      <c r="B10">
        <v>2</v>
      </c>
      <c r="C10">
        <v>2</v>
      </c>
    </row>
    <row r="11" spans="1:3" x14ac:dyDescent="0.25">
      <c r="A11">
        <v>670</v>
      </c>
      <c r="B11">
        <v>2</v>
      </c>
      <c r="C11">
        <v>1</v>
      </c>
    </row>
    <row r="12" spans="1:3" x14ac:dyDescent="0.25">
      <c r="A12">
        <v>660</v>
      </c>
      <c r="B12">
        <v>1</v>
      </c>
      <c r="C12">
        <v>1</v>
      </c>
    </row>
    <row r="13" spans="1:3" x14ac:dyDescent="0.25">
      <c r="A13">
        <v>650</v>
      </c>
      <c r="B13">
        <v>1</v>
      </c>
      <c r="C13">
        <v>1</v>
      </c>
    </row>
    <row r="14" spans="1:3" x14ac:dyDescent="0.25">
      <c r="A14">
        <v>640</v>
      </c>
      <c r="B14">
        <v>1</v>
      </c>
      <c r="C14">
        <v>1</v>
      </c>
    </row>
    <row r="15" spans="1:3" x14ac:dyDescent="0.25">
      <c r="A15">
        <v>630</v>
      </c>
      <c r="B15">
        <v>1</v>
      </c>
      <c r="C15">
        <v>1</v>
      </c>
    </row>
    <row r="16" spans="1:3" x14ac:dyDescent="0.25">
      <c r="A16">
        <v>620</v>
      </c>
      <c r="B16">
        <v>-1</v>
      </c>
      <c r="C16">
        <v>-1</v>
      </c>
    </row>
    <row r="17" spans="1:3" x14ac:dyDescent="0.25">
      <c r="A17">
        <v>610</v>
      </c>
      <c r="B17">
        <v>-1</v>
      </c>
      <c r="C17">
        <v>-1</v>
      </c>
    </row>
    <row r="18" spans="1:3" x14ac:dyDescent="0.25">
      <c r="A18">
        <v>600</v>
      </c>
      <c r="B18">
        <v>-1</v>
      </c>
      <c r="C18">
        <v>-1</v>
      </c>
    </row>
    <row r="19" spans="1:3" x14ac:dyDescent="0.25">
      <c r="A19">
        <v>590</v>
      </c>
      <c r="B19">
        <v>-1</v>
      </c>
      <c r="C19">
        <v>-1</v>
      </c>
    </row>
    <row r="20" spans="1:3" x14ac:dyDescent="0.25">
      <c r="A20">
        <v>580</v>
      </c>
      <c r="B20">
        <v>-1</v>
      </c>
      <c r="C20">
        <v>-1</v>
      </c>
    </row>
    <row r="21" spans="1:3" x14ac:dyDescent="0.25">
      <c r="A21">
        <v>570</v>
      </c>
      <c r="B21">
        <v>-1</v>
      </c>
      <c r="C21">
        <v>-1</v>
      </c>
    </row>
    <row r="22" spans="1:3" x14ac:dyDescent="0.25">
      <c r="A22">
        <v>560</v>
      </c>
      <c r="B22">
        <v>-1</v>
      </c>
      <c r="C22">
        <v>-1</v>
      </c>
    </row>
    <row r="23" spans="1:3" x14ac:dyDescent="0.25">
      <c r="A23">
        <v>550</v>
      </c>
      <c r="B23">
        <v>-1</v>
      </c>
      <c r="C23">
        <v>-1</v>
      </c>
    </row>
    <row r="24" spans="1:3" x14ac:dyDescent="0.25">
      <c r="A24">
        <v>540</v>
      </c>
      <c r="B24">
        <v>-1</v>
      </c>
      <c r="C24">
        <v>-1</v>
      </c>
    </row>
    <row r="25" spans="1:3" x14ac:dyDescent="0.25">
      <c r="A25">
        <v>530</v>
      </c>
      <c r="B25">
        <v>-1</v>
      </c>
      <c r="C25">
        <v>-1</v>
      </c>
    </row>
    <row r="26" spans="1:3" x14ac:dyDescent="0.25">
      <c r="A26">
        <v>520</v>
      </c>
      <c r="B26">
        <v>-1</v>
      </c>
      <c r="C26">
        <v>-1</v>
      </c>
    </row>
    <row r="27" spans="1:3" x14ac:dyDescent="0.25">
      <c r="A27">
        <v>510</v>
      </c>
      <c r="B27">
        <v>-1</v>
      </c>
      <c r="C27">
        <v>-1</v>
      </c>
    </row>
    <row r="28" spans="1:3" x14ac:dyDescent="0.25">
      <c r="A28">
        <v>500</v>
      </c>
      <c r="B28">
        <v>-1</v>
      </c>
      <c r="C28">
        <v>-1</v>
      </c>
    </row>
    <row r="29" spans="1:3" x14ac:dyDescent="0.25">
      <c r="A29">
        <v>490</v>
      </c>
      <c r="B29">
        <v>-1</v>
      </c>
      <c r="C29">
        <v>-1</v>
      </c>
    </row>
    <row r="30" spans="1:3" x14ac:dyDescent="0.25">
      <c r="A30">
        <v>480</v>
      </c>
      <c r="B30">
        <v>-1</v>
      </c>
      <c r="C30">
        <v>-1</v>
      </c>
    </row>
    <row r="31" spans="1:3" x14ac:dyDescent="0.25">
      <c r="A31">
        <v>470</v>
      </c>
      <c r="B31">
        <v>-1</v>
      </c>
      <c r="C31">
        <v>-1</v>
      </c>
    </row>
    <row r="32" spans="1:3" x14ac:dyDescent="0.25">
      <c r="A32">
        <v>460</v>
      </c>
      <c r="B32">
        <v>-1</v>
      </c>
      <c r="C32">
        <v>-1</v>
      </c>
    </row>
    <row r="33" spans="1:3" x14ac:dyDescent="0.25">
      <c r="A33">
        <v>450</v>
      </c>
      <c r="B33">
        <v>-1</v>
      </c>
      <c r="C33">
        <v>-1</v>
      </c>
    </row>
    <row r="34" spans="1:3" x14ac:dyDescent="0.25">
      <c r="A34">
        <v>440</v>
      </c>
      <c r="B34">
        <v>-1</v>
      </c>
      <c r="C34">
        <v>-1</v>
      </c>
    </row>
    <row r="35" spans="1:3" x14ac:dyDescent="0.25">
      <c r="A35">
        <v>430</v>
      </c>
      <c r="B35">
        <v>-1</v>
      </c>
      <c r="C35">
        <v>-1</v>
      </c>
    </row>
    <row r="36" spans="1:3" x14ac:dyDescent="0.25">
      <c r="A36">
        <v>420</v>
      </c>
      <c r="B36">
        <v>-1</v>
      </c>
      <c r="C36">
        <v>-1</v>
      </c>
    </row>
    <row r="37" spans="1:3" x14ac:dyDescent="0.25">
      <c r="A37">
        <v>410</v>
      </c>
      <c r="B37">
        <v>-1</v>
      </c>
      <c r="C37">
        <v>-1</v>
      </c>
    </row>
    <row r="38" spans="1:3" x14ac:dyDescent="0.25">
      <c r="A38">
        <v>400</v>
      </c>
      <c r="B38">
        <v>-1</v>
      </c>
      <c r="C38">
        <v>-1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F7AD-979F-4633-8F0B-2101D0C553CA}">
  <sheetPr>
    <tabColor theme="1" tint="0.499984740745262"/>
  </sheetPr>
  <dimension ref="A1:C43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1180</v>
      </c>
      <c r="B2">
        <v>78</v>
      </c>
      <c r="C2">
        <v>72</v>
      </c>
    </row>
    <row r="3" spans="1:3" x14ac:dyDescent="0.25">
      <c r="A3">
        <v>1170</v>
      </c>
      <c r="B3">
        <v>77</v>
      </c>
      <c r="C3">
        <v>71</v>
      </c>
    </row>
    <row r="4" spans="1:3" x14ac:dyDescent="0.25">
      <c r="A4">
        <v>1160</v>
      </c>
      <c r="B4">
        <v>76</v>
      </c>
      <c r="C4">
        <v>69</v>
      </c>
    </row>
    <row r="5" spans="1:3" x14ac:dyDescent="0.25">
      <c r="A5">
        <v>1150</v>
      </c>
      <c r="B5">
        <v>74</v>
      </c>
      <c r="C5">
        <v>68</v>
      </c>
    </row>
    <row r="6" spans="1:3" x14ac:dyDescent="0.25">
      <c r="A6">
        <v>1140</v>
      </c>
      <c r="B6">
        <v>73</v>
      </c>
      <c r="C6">
        <v>66</v>
      </c>
    </row>
    <row r="7" spans="1:3" x14ac:dyDescent="0.25">
      <c r="A7">
        <v>1130</v>
      </c>
      <c r="B7">
        <v>71</v>
      </c>
      <c r="C7">
        <v>65</v>
      </c>
    </row>
    <row r="8" spans="1:3" x14ac:dyDescent="0.25">
      <c r="A8">
        <v>1120</v>
      </c>
      <c r="B8">
        <v>70</v>
      </c>
      <c r="C8">
        <v>63</v>
      </c>
    </row>
    <row r="9" spans="1:3" x14ac:dyDescent="0.25">
      <c r="A9">
        <v>1110</v>
      </c>
      <c r="B9">
        <v>69</v>
      </c>
      <c r="C9">
        <v>61</v>
      </c>
    </row>
    <row r="10" spans="1:3" x14ac:dyDescent="0.25">
      <c r="A10">
        <v>1100</v>
      </c>
      <c r="B10">
        <v>67</v>
      </c>
      <c r="C10">
        <v>60</v>
      </c>
    </row>
    <row r="11" spans="1:3" x14ac:dyDescent="0.25">
      <c r="A11">
        <v>1090</v>
      </c>
      <c r="B11">
        <v>65</v>
      </c>
      <c r="C11">
        <v>58</v>
      </c>
    </row>
    <row r="12" spans="1:3" x14ac:dyDescent="0.25">
      <c r="A12">
        <v>1080</v>
      </c>
      <c r="B12">
        <v>63</v>
      </c>
      <c r="C12">
        <v>57</v>
      </c>
    </row>
    <row r="13" spans="1:3" x14ac:dyDescent="0.25">
      <c r="A13">
        <v>1070</v>
      </c>
      <c r="B13">
        <v>61</v>
      </c>
      <c r="C13">
        <v>55</v>
      </c>
    </row>
    <row r="14" spans="1:3" x14ac:dyDescent="0.25">
      <c r="A14">
        <v>1060</v>
      </c>
      <c r="B14">
        <v>60</v>
      </c>
      <c r="C14">
        <v>53</v>
      </c>
    </row>
    <row r="15" spans="1:3" x14ac:dyDescent="0.25">
      <c r="A15">
        <v>1050</v>
      </c>
      <c r="B15">
        <v>58</v>
      </c>
      <c r="C15">
        <v>51</v>
      </c>
    </row>
    <row r="16" spans="1:3" x14ac:dyDescent="0.25">
      <c r="A16">
        <v>1040</v>
      </c>
      <c r="B16">
        <v>56</v>
      </c>
      <c r="C16">
        <v>50</v>
      </c>
    </row>
    <row r="17" spans="1:3" x14ac:dyDescent="0.25">
      <c r="A17">
        <v>1030</v>
      </c>
      <c r="B17">
        <v>54</v>
      </c>
      <c r="C17">
        <v>48</v>
      </c>
    </row>
    <row r="18" spans="1:3" x14ac:dyDescent="0.25">
      <c r="A18">
        <v>1020</v>
      </c>
      <c r="B18">
        <v>52</v>
      </c>
      <c r="C18">
        <v>46</v>
      </c>
    </row>
    <row r="19" spans="1:3" x14ac:dyDescent="0.25">
      <c r="A19">
        <v>1010</v>
      </c>
      <c r="B19">
        <v>50</v>
      </c>
      <c r="C19">
        <v>45</v>
      </c>
    </row>
    <row r="20" spans="1:3" x14ac:dyDescent="0.25">
      <c r="A20">
        <v>1000</v>
      </c>
      <c r="B20">
        <v>48</v>
      </c>
      <c r="C20">
        <v>43</v>
      </c>
    </row>
    <row r="21" spans="1:3" x14ac:dyDescent="0.25">
      <c r="A21">
        <v>990</v>
      </c>
      <c r="B21">
        <v>46</v>
      </c>
      <c r="C21">
        <v>41</v>
      </c>
    </row>
    <row r="22" spans="1:3" x14ac:dyDescent="0.25">
      <c r="A22">
        <v>980</v>
      </c>
      <c r="B22">
        <v>44</v>
      </c>
      <c r="C22">
        <v>40</v>
      </c>
    </row>
    <row r="23" spans="1:3" x14ac:dyDescent="0.25">
      <c r="A23">
        <v>970</v>
      </c>
      <c r="B23">
        <v>42</v>
      </c>
      <c r="C23">
        <v>38</v>
      </c>
    </row>
    <row r="24" spans="1:3" x14ac:dyDescent="0.25">
      <c r="A24">
        <v>960</v>
      </c>
      <c r="B24">
        <v>40</v>
      </c>
      <c r="C24">
        <v>36</v>
      </c>
    </row>
    <row r="25" spans="1:3" x14ac:dyDescent="0.25">
      <c r="A25">
        <v>950</v>
      </c>
      <c r="B25">
        <v>38</v>
      </c>
      <c r="C25">
        <v>35</v>
      </c>
    </row>
    <row r="26" spans="1:3" x14ac:dyDescent="0.25">
      <c r="A26">
        <v>940</v>
      </c>
      <c r="B26">
        <v>36</v>
      </c>
      <c r="C26">
        <v>33</v>
      </c>
    </row>
    <row r="27" spans="1:3" x14ac:dyDescent="0.25">
      <c r="A27">
        <v>930</v>
      </c>
      <c r="B27">
        <v>35</v>
      </c>
      <c r="C27">
        <v>32</v>
      </c>
    </row>
    <row r="28" spans="1:3" x14ac:dyDescent="0.25">
      <c r="A28">
        <v>920</v>
      </c>
      <c r="B28">
        <v>33</v>
      </c>
      <c r="C28">
        <v>30</v>
      </c>
    </row>
    <row r="29" spans="1:3" x14ac:dyDescent="0.25">
      <c r="A29">
        <v>910</v>
      </c>
      <c r="B29">
        <v>31</v>
      </c>
      <c r="C29">
        <v>28</v>
      </c>
    </row>
    <row r="30" spans="1:3" x14ac:dyDescent="0.25">
      <c r="A30">
        <v>900</v>
      </c>
      <c r="B30">
        <v>29</v>
      </c>
      <c r="C30">
        <v>27</v>
      </c>
    </row>
    <row r="31" spans="1:3" x14ac:dyDescent="0.25">
      <c r="A31">
        <v>890</v>
      </c>
      <c r="B31">
        <v>27</v>
      </c>
      <c r="C31">
        <v>25</v>
      </c>
    </row>
    <row r="32" spans="1:3" x14ac:dyDescent="0.25">
      <c r="A32">
        <v>880</v>
      </c>
      <c r="B32">
        <v>26</v>
      </c>
      <c r="C32">
        <v>24</v>
      </c>
    </row>
    <row r="33" spans="1:3" x14ac:dyDescent="0.25">
      <c r="A33">
        <v>870</v>
      </c>
      <c r="B33">
        <v>24</v>
      </c>
      <c r="C33">
        <v>22</v>
      </c>
    </row>
    <row r="34" spans="1:3" x14ac:dyDescent="0.25">
      <c r="A34">
        <v>860</v>
      </c>
      <c r="B34">
        <v>23</v>
      </c>
      <c r="C34">
        <v>21</v>
      </c>
    </row>
    <row r="35" spans="1:3" x14ac:dyDescent="0.25">
      <c r="A35">
        <v>850</v>
      </c>
      <c r="B35">
        <v>21</v>
      </c>
      <c r="C35">
        <v>19</v>
      </c>
    </row>
    <row r="36" spans="1:3" x14ac:dyDescent="0.25">
      <c r="A36">
        <v>840</v>
      </c>
      <c r="B36">
        <v>20</v>
      </c>
      <c r="C36">
        <v>18</v>
      </c>
    </row>
    <row r="37" spans="1:3" x14ac:dyDescent="0.25">
      <c r="A37">
        <v>830</v>
      </c>
      <c r="B37">
        <v>18</v>
      </c>
      <c r="C37">
        <v>17</v>
      </c>
    </row>
    <row r="38" spans="1:3" x14ac:dyDescent="0.25">
      <c r="A38">
        <v>820</v>
      </c>
      <c r="B38">
        <v>17</v>
      </c>
      <c r="C38">
        <v>15</v>
      </c>
    </row>
    <row r="39" spans="1:3" x14ac:dyDescent="0.25">
      <c r="A39">
        <v>810</v>
      </c>
      <c r="B39">
        <v>16</v>
      </c>
      <c r="C39">
        <v>14</v>
      </c>
    </row>
    <row r="40" spans="1:3" x14ac:dyDescent="0.25">
      <c r="A40">
        <v>800</v>
      </c>
      <c r="B40">
        <v>14</v>
      </c>
      <c r="C40">
        <v>13</v>
      </c>
    </row>
    <row r="41" spans="1:3" x14ac:dyDescent="0.25">
      <c r="A41">
        <v>790</v>
      </c>
      <c r="B41">
        <v>13</v>
      </c>
      <c r="C41">
        <v>11</v>
      </c>
    </row>
    <row r="42" spans="1:3" x14ac:dyDescent="0.25">
      <c r="A42">
        <v>780</v>
      </c>
      <c r="B42">
        <v>11</v>
      </c>
      <c r="C42">
        <v>10</v>
      </c>
    </row>
    <row r="43" spans="1:3" x14ac:dyDescent="0.25">
      <c r="A43">
        <v>770</v>
      </c>
      <c r="B43">
        <v>10</v>
      </c>
      <c r="C43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753D-7544-4510-8524-EC2336AE80D9}">
  <sheetPr>
    <tabColor theme="1" tint="0.499984740745262"/>
  </sheetPr>
  <dimension ref="A1:E41"/>
  <sheetViews>
    <sheetView workbookViewId="0"/>
  </sheetViews>
  <sheetFormatPr defaultRowHeight="15" x14ac:dyDescent="0.25"/>
  <cols>
    <col min="1" max="1" width="13" bestFit="1" customWidth="1"/>
    <col min="2" max="2" width="25.85546875" bestFit="1" customWidth="1"/>
    <col min="3" max="3" width="18.85546875" bestFit="1" customWidth="1"/>
    <col min="4" max="4" width="23.28515625" bestFit="1" customWidth="1"/>
    <col min="5" max="5" width="16.42578125" bestFit="1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800</v>
      </c>
      <c r="B2">
        <v>0.99</v>
      </c>
      <c r="C2">
        <v>0.99</v>
      </c>
      <c r="D2">
        <v>0.99</v>
      </c>
      <c r="E2">
        <v>0.99</v>
      </c>
    </row>
    <row r="3" spans="1:5" x14ac:dyDescent="0.25">
      <c r="A3">
        <v>790</v>
      </c>
      <c r="B3">
        <v>0.99</v>
      </c>
      <c r="C3">
        <v>0.99</v>
      </c>
      <c r="D3">
        <v>0.99</v>
      </c>
      <c r="E3">
        <v>0.99</v>
      </c>
    </row>
    <row r="4" spans="1:5" x14ac:dyDescent="0.25">
      <c r="A4">
        <v>780</v>
      </c>
      <c r="B4">
        <v>0.99</v>
      </c>
      <c r="C4">
        <v>0.99</v>
      </c>
      <c r="D4">
        <v>0.99</v>
      </c>
      <c r="E4">
        <v>0.98</v>
      </c>
    </row>
    <row r="5" spans="1:5" x14ac:dyDescent="0.25">
      <c r="A5">
        <v>770</v>
      </c>
      <c r="B5">
        <v>0.99</v>
      </c>
      <c r="C5">
        <v>0.99</v>
      </c>
      <c r="D5">
        <v>0.99</v>
      </c>
      <c r="E5">
        <v>0.97</v>
      </c>
    </row>
    <row r="6" spans="1:5" x14ac:dyDescent="0.25">
      <c r="A6">
        <v>760</v>
      </c>
      <c r="B6">
        <v>0.99</v>
      </c>
      <c r="C6">
        <v>0.99</v>
      </c>
      <c r="D6">
        <v>0.99</v>
      </c>
      <c r="E6">
        <v>0.96</v>
      </c>
    </row>
    <row r="7" spans="1:5" x14ac:dyDescent="0.25">
      <c r="A7">
        <v>750</v>
      </c>
      <c r="B7">
        <v>0.99</v>
      </c>
      <c r="C7">
        <v>0.98</v>
      </c>
      <c r="D7">
        <v>0.98</v>
      </c>
      <c r="E7">
        <v>0.95</v>
      </c>
    </row>
    <row r="8" spans="1:5" x14ac:dyDescent="0.25">
      <c r="A8">
        <v>740</v>
      </c>
      <c r="B8">
        <v>0.99</v>
      </c>
      <c r="C8">
        <v>0.97</v>
      </c>
      <c r="D8">
        <v>0.98</v>
      </c>
      <c r="E8">
        <v>0.94</v>
      </c>
    </row>
    <row r="9" spans="1:5" x14ac:dyDescent="0.25">
      <c r="A9">
        <v>730</v>
      </c>
      <c r="B9">
        <v>0.99</v>
      </c>
      <c r="C9">
        <v>0.97</v>
      </c>
      <c r="D9">
        <v>0.97</v>
      </c>
      <c r="E9">
        <v>0.94</v>
      </c>
    </row>
    <row r="10" spans="1:5" x14ac:dyDescent="0.25">
      <c r="A10">
        <v>720</v>
      </c>
      <c r="B10">
        <v>0.98</v>
      </c>
      <c r="C10">
        <v>0.96</v>
      </c>
      <c r="D10">
        <v>0.97</v>
      </c>
      <c r="E10">
        <v>0.93</v>
      </c>
    </row>
    <row r="11" spans="1:5" x14ac:dyDescent="0.25">
      <c r="A11">
        <v>710</v>
      </c>
      <c r="B11">
        <v>0.97</v>
      </c>
      <c r="C11">
        <v>0.95</v>
      </c>
      <c r="D11">
        <v>0.96</v>
      </c>
      <c r="E11">
        <v>0.92</v>
      </c>
    </row>
    <row r="12" spans="1:5" x14ac:dyDescent="0.25">
      <c r="A12">
        <v>700</v>
      </c>
      <c r="B12">
        <v>0.97</v>
      </c>
      <c r="C12">
        <v>0.93</v>
      </c>
      <c r="D12">
        <v>0.95</v>
      </c>
      <c r="E12">
        <v>0.91</v>
      </c>
    </row>
    <row r="13" spans="1:5" x14ac:dyDescent="0.25">
      <c r="A13">
        <v>690</v>
      </c>
      <c r="B13">
        <v>0.96</v>
      </c>
      <c r="C13">
        <v>0.92</v>
      </c>
      <c r="D13">
        <v>0.94</v>
      </c>
      <c r="E13">
        <v>0.9</v>
      </c>
    </row>
    <row r="14" spans="1:5" x14ac:dyDescent="0.25">
      <c r="A14">
        <v>680</v>
      </c>
      <c r="B14">
        <v>0.95</v>
      </c>
      <c r="C14">
        <v>0.91</v>
      </c>
      <c r="D14">
        <v>0.93</v>
      </c>
      <c r="E14">
        <v>0.89</v>
      </c>
    </row>
    <row r="15" spans="1:5" x14ac:dyDescent="0.25">
      <c r="A15">
        <v>670</v>
      </c>
      <c r="B15">
        <v>0.93</v>
      </c>
      <c r="C15">
        <v>0.89</v>
      </c>
      <c r="D15">
        <v>0.92</v>
      </c>
      <c r="E15">
        <v>0.87</v>
      </c>
    </row>
    <row r="16" spans="1:5" x14ac:dyDescent="0.25">
      <c r="A16">
        <v>660</v>
      </c>
      <c r="B16">
        <v>0.92</v>
      </c>
      <c r="C16">
        <v>0.87</v>
      </c>
      <c r="D16">
        <v>0.91</v>
      </c>
      <c r="E16">
        <v>0.86</v>
      </c>
    </row>
    <row r="17" spans="1:5" x14ac:dyDescent="0.25">
      <c r="A17">
        <v>650</v>
      </c>
      <c r="B17">
        <v>0.9</v>
      </c>
      <c r="C17">
        <v>0.85</v>
      </c>
      <c r="D17">
        <v>0.9</v>
      </c>
      <c r="E17">
        <v>0.84</v>
      </c>
    </row>
    <row r="18" spans="1:5" x14ac:dyDescent="0.25">
      <c r="A18">
        <v>640</v>
      </c>
      <c r="B18">
        <v>0.88</v>
      </c>
      <c r="C18">
        <v>0.83</v>
      </c>
      <c r="D18">
        <v>0.89</v>
      </c>
      <c r="E18">
        <v>0.83</v>
      </c>
    </row>
    <row r="19" spans="1:5" x14ac:dyDescent="0.25">
      <c r="A19">
        <v>630</v>
      </c>
      <c r="B19">
        <v>0.86</v>
      </c>
      <c r="C19">
        <v>0.81</v>
      </c>
      <c r="D19">
        <v>0.87</v>
      </c>
      <c r="E19">
        <v>0.81</v>
      </c>
    </row>
    <row r="20" spans="1:5" x14ac:dyDescent="0.25">
      <c r="A20">
        <v>620</v>
      </c>
      <c r="B20">
        <v>0.84</v>
      </c>
      <c r="C20">
        <v>0.78</v>
      </c>
      <c r="D20">
        <v>0.85</v>
      </c>
      <c r="E20">
        <v>0.79</v>
      </c>
    </row>
    <row r="21" spans="1:5" x14ac:dyDescent="0.25">
      <c r="A21">
        <v>610</v>
      </c>
      <c r="B21">
        <v>0.81</v>
      </c>
      <c r="C21">
        <v>0.76</v>
      </c>
      <c r="D21">
        <v>0.83</v>
      </c>
      <c r="E21">
        <v>0.77</v>
      </c>
    </row>
    <row r="22" spans="1:5" x14ac:dyDescent="0.25">
      <c r="A22">
        <v>600</v>
      </c>
      <c r="B22">
        <v>0.79</v>
      </c>
      <c r="C22">
        <v>0.73</v>
      </c>
      <c r="D22">
        <v>0.81</v>
      </c>
      <c r="E22">
        <v>0.75</v>
      </c>
    </row>
    <row r="23" spans="1:5" x14ac:dyDescent="0.25">
      <c r="A23">
        <v>590</v>
      </c>
      <c r="B23">
        <v>0.76</v>
      </c>
      <c r="C23">
        <v>0.7</v>
      </c>
      <c r="D23">
        <v>0.79</v>
      </c>
      <c r="E23">
        <v>0.72</v>
      </c>
    </row>
    <row r="24" spans="1:5" x14ac:dyDescent="0.25">
      <c r="A24">
        <v>580</v>
      </c>
      <c r="B24">
        <v>0.74</v>
      </c>
      <c r="C24">
        <v>0.67</v>
      </c>
      <c r="D24">
        <v>0.76</v>
      </c>
      <c r="E24">
        <v>0.7</v>
      </c>
    </row>
    <row r="25" spans="1:5" x14ac:dyDescent="0.25">
      <c r="A25">
        <v>570</v>
      </c>
      <c r="B25">
        <v>0.71</v>
      </c>
      <c r="C25">
        <v>0.64</v>
      </c>
      <c r="D25">
        <v>0.73</v>
      </c>
      <c r="E25">
        <v>0.67</v>
      </c>
    </row>
    <row r="26" spans="1:5" x14ac:dyDescent="0.25">
      <c r="A26">
        <v>560</v>
      </c>
      <c r="B26">
        <v>0.68</v>
      </c>
      <c r="C26">
        <v>0.61</v>
      </c>
      <c r="D26">
        <v>0.71</v>
      </c>
      <c r="E26">
        <v>0.64</v>
      </c>
    </row>
    <row r="27" spans="1:5" x14ac:dyDescent="0.25">
      <c r="A27">
        <v>550</v>
      </c>
      <c r="B27">
        <v>0.65</v>
      </c>
      <c r="C27">
        <v>0.57999999999999996</v>
      </c>
      <c r="D27">
        <v>0.68</v>
      </c>
      <c r="E27">
        <v>0.62</v>
      </c>
    </row>
    <row r="28" spans="1:5" x14ac:dyDescent="0.25">
      <c r="A28">
        <v>540</v>
      </c>
      <c r="B28">
        <v>0.62</v>
      </c>
      <c r="C28">
        <v>0.55000000000000004</v>
      </c>
      <c r="D28">
        <v>0.65</v>
      </c>
      <c r="E28">
        <v>0.57999999999999996</v>
      </c>
    </row>
    <row r="29" spans="1:5" x14ac:dyDescent="0.25">
      <c r="A29">
        <v>530</v>
      </c>
      <c r="B29">
        <v>0.57999999999999996</v>
      </c>
      <c r="C29">
        <v>0.52</v>
      </c>
      <c r="D29">
        <v>0.61</v>
      </c>
      <c r="E29">
        <v>0.55000000000000004</v>
      </c>
    </row>
    <row r="30" spans="1:5" x14ac:dyDescent="0.25">
      <c r="A30">
        <v>520</v>
      </c>
      <c r="B30">
        <v>0.55000000000000004</v>
      </c>
      <c r="C30">
        <v>0.49</v>
      </c>
      <c r="D30">
        <v>0.56999999999999995</v>
      </c>
      <c r="E30">
        <v>0.51</v>
      </c>
    </row>
    <row r="31" spans="1:5" x14ac:dyDescent="0.25">
      <c r="A31">
        <v>510</v>
      </c>
      <c r="B31">
        <v>0.51</v>
      </c>
      <c r="C31">
        <v>0.45</v>
      </c>
      <c r="D31">
        <v>0.52</v>
      </c>
      <c r="E31">
        <v>0.47</v>
      </c>
    </row>
    <row r="32" spans="1:5" x14ac:dyDescent="0.25">
      <c r="A32">
        <v>500</v>
      </c>
      <c r="B32">
        <v>0.48</v>
      </c>
      <c r="C32">
        <v>0.42</v>
      </c>
      <c r="D32">
        <v>0.47</v>
      </c>
      <c r="E32">
        <v>0.44</v>
      </c>
    </row>
    <row r="33" spans="1:5" x14ac:dyDescent="0.25">
      <c r="A33">
        <v>490</v>
      </c>
      <c r="B33">
        <v>0.44</v>
      </c>
      <c r="C33">
        <v>0.39</v>
      </c>
      <c r="D33">
        <v>0.44</v>
      </c>
      <c r="E33">
        <v>0.41</v>
      </c>
    </row>
    <row r="34" spans="1:5" x14ac:dyDescent="0.25">
      <c r="A34">
        <v>480</v>
      </c>
      <c r="B34">
        <v>0.41</v>
      </c>
      <c r="C34">
        <v>0.35</v>
      </c>
      <c r="D34">
        <v>0.4</v>
      </c>
      <c r="E34">
        <v>0.38</v>
      </c>
    </row>
    <row r="35" spans="1:5" x14ac:dyDescent="0.25">
      <c r="A35">
        <v>470</v>
      </c>
      <c r="B35">
        <v>0.38</v>
      </c>
      <c r="C35">
        <v>0.32</v>
      </c>
      <c r="D35">
        <v>0.36</v>
      </c>
      <c r="E35">
        <v>0.35</v>
      </c>
    </row>
    <row r="36" spans="1:5" x14ac:dyDescent="0.25">
      <c r="A36">
        <v>460</v>
      </c>
      <c r="B36">
        <v>0.34</v>
      </c>
      <c r="C36">
        <v>0.28999999999999998</v>
      </c>
      <c r="D36">
        <v>0.32</v>
      </c>
      <c r="E36">
        <v>0.32</v>
      </c>
    </row>
    <row r="37" spans="1:5" x14ac:dyDescent="0.25">
      <c r="A37">
        <v>450</v>
      </c>
      <c r="B37">
        <v>0.31</v>
      </c>
      <c r="C37">
        <v>0.26</v>
      </c>
      <c r="D37">
        <v>0.28999999999999998</v>
      </c>
      <c r="E37">
        <v>0.3</v>
      </c>
    </row>
    <row r="38" spans="1:5" x14ac:dyDescent="0.25">
      <c r="A38">
        <v>440</v>
      </c>
      <c r="B38">
        <v>0.28000000000000003</v>
      </c>
      <c r="C38">
        <v>0.23</v>
      </c>
      <c r="D38">
        <v>0.25</v>
      </c>
      <c r="E38">
        <v>0.27</v>
      </c>
    </row>
    <row r="39" spans="1:5" x14ac:dyDescent="0.25">
      <c r="A39">
        <v>430</v>
      </c>
      <c r="B39">
        <v>0.24</v>
      </c>
      <c r="C39">
        <v>0.2</v>
      </c>
      <c r="D39">
        <v>0.23</v>
      </c>
      <c r="E39">
        <v>0.24</v>
      </c>
    </row>
    <row r="40" spans="1:5" x14ac:dyDescent="0.25">
      <c r="A40">
        <v>420</v>
      </c>
      <c r="B40">
        <v>0.22</v>
      </c>
      <c r="C40">
        <v>0.17</v>
      </c>
      <c r="D40">
        <v>0.2</v>
      </c>
      <c r="E40">
        <v>0.22</v>
      </c>
    </row>
    <row r="41" spans="1:5" x14ac:dyDescent="0.25">
      <c r="A41">
        <v>410</v>
      </c>
      <c r="B41">
        <v>0.19</v>
      </c>
      <c r="C41">
        <v>0.14000000000000001</v>
      </c>
      <c r="D41">
        <v>0.17</v>
      </c>
      <c r="E41">
        <v>0.19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02d049-4b56-4fed-9514-c4049e7d4e50">
      <Terms xmlns="http://schemas.microsoft.com/office/infopath/2007/PartnerControls"/>
    </lcf76f155ced4ddcb4097134ff3c332f>
    <TaxCatchAll xmlns="ccb6af9b-5ea9-4948-ac94-460ae36f3779" xsi:nil="true"/>
    <PowerBINotes xmlns="da02d049-4b56-4fed-9514-c4049e7d4e50" xsi:nil="true"/>
    <FileNotes xmlns="da02d049-4b56-4fed-9514-c4049e7d4e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90933DB8CAC4287B0F0642202D396" ma:contentTypeVersion="19" ma:contentTypeDescription="Create a new document." ma:contentTypeScope="" ma:versionID="6f55f7a2c2580a1c6ab5b8879897d5f9">
  <xsd:schema xmlns:xsd="http://www.w3.org/2001/XMLSchema" xmlns:xs="http://www.w3.org/2001/XMLSchema" xmlns:p="http://schemas.microsoft.com/office/2006/metadata/properties" xmlns:ns2="da02d049-4b56-4fed-9514-c4049e7d4e50" xmlns:ns3="ccb6af9b-5ea9-4948-ac94-460ae36f3779" targetNamespace="http://schemas.microsoft.com/office/2006/metadata/properties" ma:root="true" ma:fieldsID="7dddfc7396d95cc776dabb691ef553b3" ns2:_="" ns3:_="">
    <xsd:import namespace="da02d049-4b56-4fed-9514-c4049e7d4e50"/>
    <xsd:import namespace="ccb6af9b-5ea9-4948-ac94-460ae36f37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FileNote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owerBINot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2d049-4b56-4fed-9514-c4049e7d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FileNotes" ma:index="14" nillable="true" ma:displayName="File Notes" ma:format="Dropdown" ma:internalName="FileNotes">
      <xsd:simpleType>
        <xsd:restriction base="dms:Text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PowerBINotes" ma:index="21" nillable="true" ma:displayName="Power BI Notes" ma:format="Dropdown" ma:internalName="PowerBI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bd28ed0-8302-4771-9153-b177497330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6af9b-5ea9-4948-ac94-460ae36f3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7657865-f130-48fb-ba8a-c9d4312de7c7}" ma:internalName="TaxCatchAll" ma:showField="CatchAllData" ma:web="ccb6af9b-5ea9-4948-ac94-460ae36f37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2 0 c 2 e 3 3 - 3 9 4 d - 4 a c 2 - a 0 6 6 - 3 8 1 5 d 8 a 0 5 e 1 2 "   x m l n s = " h t t p : / / s c h e m a s . m i c r o s o f t . c o m / D a t a M a s h u p " > A A A A A A c K A A B Q S w M E F A A C A A g A A G 1 n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G 1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t Z 1 a A v w y Q A Q c A A P U s A A A T A B w A R m 9 y b X V s Y X M v U 2 V j d G l v b j E u b S C i G A A o o B Q A A A A A A A A A A A A A A A A A A A A A A A A A A A D t W u t v 2 z Y Q / x 4 g / w O h f J E H R b b s P N q u L p A 4 W W u s T b 3 Y W 9 A 6 Q S B L j K 1 V F g 2 S y m N B / v c d 9 b D 1 I B 3 L G Y p 1 c 4 A g 8 h 1 1 d 7 z 7 3 f G O D s M O 9 0 i A + v F f 6 + f t r e 0 t N r E p d t G O N r B H P m 5 Y D a T 3 7 D F G h z U N t Z G P + f Y W g p 8 + C a m D g d J z b 8 x o K d M v 8 M j s k I D j g D N d m 3 A + Y 2 / q d W Z z F n o c m w 7 x f T z G I 2 J T 1 y R 0 X J 9 i 1 7 P r M / e m H g Y u p o z b g e s F 4 1 1 4 Y 5 c 5 h G J m A l O r G W j Y n c 5 8 P A X B t r C 0 r V l m S 7 u q G b E t c 0 v b i V m P w 6 7 b n m 9 A u 3 o a n t j c v k q W 7 2 g 9 S q a E w y 4 / Y F s o F j u L V p s J J 6 H r q Q i w I O E c + X 7 f s X 2 b s j a n I Z 7 b s K N 1 J n Y w B p m D h x l e C B x Q O 2 A 3 h E 4 7 x A + n g W A y X W K B 8 f i o D Q i 3 f d Q X O 9 c M 1 A 3 4 w Z 4 p X n g y 0 K N 2 F u 3 c 9 v 2 H H d 2 / q Z 3 j G f g n d s g t j k h 9 W z i p / G b / a I B + Z 5 j m O U + 1 7 S 0 v k B o v x Y H 1 w + D A k u P A e j k O r A 0 O r O Y P g 4 O m H A f N l + O g u c G B 1 U p w 8 O p f j 4 O W H A e t M g 4 q h C w V I u I U 0 y 3 w J w c e 4 v i e R 4 6 O 6 U 0 F v a W g 7 y n o + w r 6 g Y J + q K C / U t B f K + h w g G Y Z T 7 X q a V P w b N X s s d Z L H 1 V Y T m 8 9 F w c O 3 j 2 2 G X a T 7 L E F w h A A D V 1 Q j 8 P z y l H 7 Z P P J i 0 O 2 m k 3 X K o y V Y y q s u l Z B b / W Q W i v G 1 K o c 1 G b l o F r f v y h W k R k F R y E 1 i k S B l 9 n I d e s F a v e W q N 1 / g d y D J X I P i 2 f H P M T n e E p u I W a f + Q R T F A c 0 U x j 6 2 I d h I y H r R U Q Y x f B W C W g 2 h N W C l g 1 T b i u B D U d R e R M x Y 7 E J + Z 4 F W K u Y n + Z 7 + g 5 K W E V 4 z h f O a d V h G p W H 5 Z o i y M b r F o o y 3 j n x R M l K v a N M 5 t g / e U e C m k f l d g 2 E b W e C r l E d W Y 1 G U q a C c D r C V K 1 e f U I I / Q V T c + o z j l 1 D r 7 q I l f V a s W K p 5 9 d S 3 q q g v J l R X n X L 2 R x V 6 0 y r d t F G Y 2 m s e x j a M g D p G C + q j C Q 0 s m U K R y q X L h G n 7 n 1 b x e Y 3 L k 8 g K p H h Q Y M r b 4 B j L 3 X I d O Q F W H + U X a g Y 0 v H a k A 5 b 6 6 R e b E s U + Q q V 6 L v k X 1 U Q g s G + 7 Y C Q P 2 w / x N l a H N E j q i z l d h t m w z I a R r K O 5 l 4 w q l X o R R 1 c c 8 o r b K L i C S F D 9 l J Q V z / J 8 m 1 6 x Q M s z o 1 n j 6 9 F C q V n S j b 5 i q b m 0 0 + 8 l d x W r p + A m c n V k M 2 z S G + K d F t Y F U t 8 Z g q O 3 t p M w p t J e D M J b y b h z S S 8 m Y T T q V B y 6 A r G j z E D / + L 5 H I s T 7 5 z c l c Z 4 Q d P L G 0 0 6 O n 2 Y i + s V e v s O + j r f r 6 3 R l + T N q N K Y R K B Y b b a O M P L S 6 f p g x e n 6 U D J d y 3 I h B 4 b N / P 1 / n L / X G n 1 a z 4 8 + a g T I o q N y X B H E 6 9 4 b S G a j / 8 6 1 w d m X T i R I N N n y I a H D b s 0 T 4 o S i g 9 e h 3 O H M n N B 5 c y k s Y J d j R n x 7 S o L L z w E + o V B 5 0 C 7 6 5 D n Q H W D R F j n s M h X B B K f b Q e 9 9 M o J t n p 7 3 L s X v e 4 r B Q Y m Q w Q R K K r N R j 1 B + Q 3 y P I O g z / o S 6 z i 6 z 9 u Y + m A 6 7 h X F j e I J 9 b w o j C 2 1 r B n g m g X 2 7 2 T T Q a e A Q E Y i 2 1 d y H j 7 + F 0 L n 0 + Y O P 2 4 t H 8 4 w E 2 X Z o 5 f 4 5 v d H 4 H l + / 9 p 0 J I T 7 q n p R 6 x 4 R z B l W 1 x D s m l I T j c h 9 8 H H p + h M 8 O c c t v 9 T n F m K M j 1 4 W Q s H K z 6 v E H y T s 2 L 0 v 6 6 s 1 S F Y W e 5 S O A n o c L 5 U m l i V g k G K t 4 v Q n E C p 1 F B J k N l K O B l 3 E E P M e N P H T r U k Z f K A o 4 A I X C v C v Q W r Y 1 S T V 0 M f G 4 K j 3 T N c d Q N 7 4 9 s + a D x 2 Z 2 4 D n P L D t i n h 0 o 1 h z d Y i p G / e g o R r r I C F E g a m X j J S u T 4 r T a 4 m T G k S x O 7 R x g B m h d f u m z S u t W G E a T v m 0 O / H n P F o 1 e B b q m 1 R T K L I W 2 Q h e X q s t v q q B T w m z U I p Y + 3 F n q P F n D 2 Y d S V / Y I E I v W W d k K k O T 5 Z w q l w T x i Y I + I Z a H 8 Z 0 U X i j + + Q 1 8 I / Q b q 7 o V C C K o D F V t + D p z e O 9 g 3 L 2 D 5 i J B v i g u j u 7 s 7 0 6 P M H J P b + i w c 1 e F 5 l x G v 3 m z 8 N W u 1 g g f z 3 m f 3 4 l Z I b B / S D y p j 6 o P + B O q M d R 3 9 y d 4 G c T x t a z F T M 3 7 1 A j f 5 V L 4 a q v Q N X 1 a d k b 2 I y F w J p Y + N z L O l H E J U 4 F J 8 C R e D L O o p z C 7 T h 4 k F V 9 n U q o H E r I 9 W y 5 0 i X l I 4 p x r Q u 7 Z o 6 x p W D O Q 5 + S 2 Q 9 1 4 f 7 q u y p 1 k t e x K H / X P j V b N w Z a R 9 7 f b i E 6 V w l a f F O E b H F O o v I C X L b s R d J A 9 p w J B o Z 9 w c 2 1 p M N k k y Z C v X p 9 D n 3 s z 3 X j D d 5 G T P + + y f o o A o G + 3 3 c H L P S k G P q L r M q u i 4 z T p H r v e j x 7 j Z D 6 f p Q B x z o V U p H b U x P + + 2 k p A c u y g l s x v o J Y S p I e N k u t g N U G P r 9 c J + I S B p N c 3 X K T S D f I q V p s b k N w L j y 1 B i + b q 9 W M 5 u A c V V z O q E l O L A e X j + f 9 n + B l B L A Q I t A B Q A A g A I A A B t Z 1 Z I s u X 4 p A A A A P Y A A A A S A A A A A A A A A A A A A A A A A A A A A A B D b 2 5 m a W c v U G F j a 2 F n Z S 5 4 b W x Q S w E C L Q A U A A I A C A A A b W d W D 8 r p q 6 Q A A A D p A A A A E w A A A A A A A A A A A A A A A A D w A A A A W 0 N v b n R l b n R f V H l w Z X N d L n h t b F B L A Q I t A B Q A A g A I A A B t Z 1 a A v w y Q A Q c A A P U s A A A T A A A A A A A A A A A A A A A A A O E B A A B G b 3 J t d W x h c y 9 T Z W N 0 a W 9 u M S 5 t U E s F B g A A A A A D A A M A w g A A A C 8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6 B A A A A A A A A f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R E p O c E J I V X R S Q l R M N H d k e n R q T G h v S k U x T j B k V 1 J s Y m 5 R Z 1 V H V n l a b T l 5 Y l d G d V k y V U F B Q U F B Q U F B Q U F B Q U F j U m Z U U k l L e D F F K z R X R U Y v W F U 1 d G J n O V R R V l F n V U d W e V k y V n V k R 2 x z W l h N Q U F B R U F B Q U F B Q U F B Q S 8 v W X d U M j Z u V T B x e U h O M E N 6 S z N F T 1 J 0 T 1 p Y Y 2 d X V z l 5 Y X l C V V l Y Z 2 d V b V Y w Z F h K d W N 5 Q m l l U 0 J h U 1 Z B Q U F B S U F B Q U E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M F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E y O j U 2 L j E 3 M z I y M j Z a I i A v P j x F b n R y e S B U e X B l P S J G a W x s Q 2 9 s d W 1 u V H l w Z X M i I F Z h b H V l P S J z Q X d N R C I g L z 4 8 R W 5 0 c n k g V H l w Z T 0 i R m l s b E N v b H V t b k 5 h b W V z I i B W Y W x 1 Z T 0 i c 1 s m c X V v d D t U b 3 R h b C B T Y 2 9 y Z S Z x d W 9 0 O y w m c X V v d D t O Y X R p b 2 5 h b G x 5 X G 5 S Z X B y Z X N l b n R h d G l 2 Z V x u U 2 F t c G x l J n F 1 b 3 Q 7 L C Z x d W 9 0 O 1 N B V C B V c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N y k v Q X V 0 b 1 J l b W 9 2 Z W R D b 2 x 1 b W 5 z M S 5 7 V G 9 0 Y W w g U 2 N v c m U s M H 0 m c X V v d D s s J n F 1 b 3 Q 7 U 2 V j d G l v b j E v V G F i b G U w M T A g K F B h Z 2 U g N y k v Q X V 0 b 1 J l b W 9 2 Z W R D b 2 x 1 b W 5 z M S 5 7 T m F 0 a W 9 u Y W x s e V x u U m V w c m V z Z W 5 0 Y X R p d m V c b l N h b X B s Z S w x f S Z x d W 9 0 O y w m c X V v d D t T Z W N 0 a W 9 u M S 9 U Y W J s Z T A x M C A o U G F n Z S A 3 K S 9 B d X R v U m V t b 3 Z l Z E N v b H V t b n M x L n t T Q V Q g V X N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C A o U G F n Z S A 3 K S 9 B d X R v U m V t b 3 Z l Z E N v b H V t b n M x L n t U b 3 R h b C B T Y 2 9 y Z S w w f S Z x d W 9 0 O y w m c X V v d D t T Z W N 0 a W 9 u M S 9 U Y W J s Z T A x M C A o U G F n Z S A 3 K S 9 B d X R v U m V t b 3 Z l Z E N v b H V t b n M x L n t O Y X R p b 2 5 h b G x 5 X G 5 S Z X B y Z X N l b n R h d G l 2 Z V x u U 2 F t c G x l L D F 9 J n F 1 b 3 Q 7 L C Z x d W 9 0 O 1 N l Y 3 R p b 2 4 x L 1 R h Y m x l M D E w I C h Q Y W d l I D c p L 0 F 1 d G 9 S Z W 1 v d m V k Q 2 9 s d W 1 u c z E u e 1 N B V C B V c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c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M V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E y O j U 4 L j I 5 O T g x M D F a I i A v P j x F b n R y e S B U e X B l P S J G a W x s Q 2 9 s d W 1 u V H l w Z X M i I F Z h b H V l P S J z Q X d N R C I g L z 4 8 R W 5 0 c n k g V H l w Z T 0 i R m l s b E N v b H V t b k 5 h b W V z I i B W Y W x 1 Z T 0 i c 1 s m c X V v d D t U b 3 R h b C B T Y 2 9 y Z S Z x d W 9 0 O y w m c X V v d D t O Y X R p b 2 5 h b G x 5 X G 5 S Z X B y Z X N l b n R h d G l 2 Z V x u U 2 F t c G x l J n F 1 b 3 Q 7 L C Z x d W 9 0 O 1 N B V C B V c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y k v Q X V 0 b 1 J l b W 9 2 Z W R D b 2 x 1 b W 5 z M S 5 7 V G 9 0 Y W w g U 2 N v c m U s M H 0 m c X V v d D s s J n F 1 b 3 Q 7 U 2 V j d G l v b j E v V G F i b G U w M T E g K F B h Z 2 U g N y k v Q X V 0 b 1 J l b W 9 2 Z W R D b 2 x 1 b W 5 z M S 5 7 T m F 0 a W 9 u Y W x s e V x u U m V w c m V z Z W 5 0 Y X R p d m V c b l N h b X B s Z S w x f S Z x d W 9 0 O y w m c X V v d D t T Z W N 0 a W 9 u M S 9 U Y W J s Z T A x M S A o U G F n Z S A 3 K S 9 B d X R v U m V t b 3 Z l Z E N v b H V t b n M x L n t T Q V Q g V X N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S A o U G F n Z S A 3 K S 9 B d X R v U m V t b 3 Z l Z E N v b H V t b n M x L n t U b 3 R h b C B T Y 2 9 y Z S w w f S Z x d W 9 0 O y w m c X V v d D t T Z W N 0 a W 9 u M S 9 U Y W J s Z T A x M S A o U G F n Z S A 3 K S 9 B d X R v U m V t b 3 Z l Z E N v b H V t b n M x L n t O Y X R p b 2 5 h b G x 5 X G 5 S Z X B y Z X N l b n R h d G l 2 Z V x u U 2 F t c G x l L D F 9 J n F 1 b 3 Q 7 L C Z x d W 9 0 O 1 N l Y 3 R p b 2 4 x L 1 R h Y m x l M D E x I C h Q Y W d l I D c p L 0 F 1 d G 9 S Z W 1 v d m V k Q 2 9 s d W 1 u c z E u e 1 N B V C B V c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M l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E y O j U 4 L j M x N j k 2 M D d a I i A v P j x F b n R y e S B U e X B l P S J G a W x s Q 2 9 s d W 1 u V H l w Z X M i I F Z h b H V l P S J z Q X d N R C I g L z 4 8 R W 5 0 c n k g V H l w Z T 0 i R m l s b E N v b H V t b k 5 h b W V z I i B W Y W x 1 Z T 0 i c 1 s m c X V v d D t U b 3 R h b C B T Y 2 9 y Z S Z x d W 9 0 O y w m c X V v d D t O Y X R p b 2 5 h b G x 5 X G 5 S Z X B y Z X N l b n R h d G l 2 Z V x u U 2 F t c G x l J n F 1 b 3 Q 7 L C Z x d W 9 0 O 1 N B V C B V c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y k v Q X V 0 b 1 J l b W 9 2 Z W R D b 2 x 1 b W 5 z M S 5 7 V G 9 0 Y W w g U 2 N v c m U s M H 0 m c X V v d D s s J n F 1 b 3 Q 7 U 2 V j d G l v b j E v V G F i b G U w M T I g K F B h Z 2 U g N y k v Q X V 0 b 1 J l b W 9 2 Z W R D b 2 x 1 b W 5 z M S 5 7 T m F 0 a W 9 u Y W x s e V x u U m V w c m V z Z W 5 0 Y X R p d m V c b l N h b X B s Z S w x f S Z x d W 9 0 O y w m c X V v d D t T Z W N 0 a W 9 u M S 9 U Y W J s Z T A x M i A o U G F n Z S A 3 K S 9 B d X R v U m V t b 3 Z l Z E N v b H V t b n M x L n t T Q V Q g V X N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B d X R v U m V t b 3 Z l Z E N v b H V t b n M x L n t U b 3 R h b C B T Y 2 9 y Z S w w f S Z x d W 9 0 O y w m c X V v d D t T Z W N 0 a W 9 u M S 9 U Y W J s Z T A x M i A o U G F n Z S A 3 K S 9 B d X R v U m V t b 3 Z l Z E N v b H V t b n M x L n t O Y X R p b 2 5 h b G x 5 X G 5 S Z X B y Z X N l b n R h d G l 2 Z V x u U 2 F t c G x l L D F 9 J n F 1 b 3 Q 7 L C Z x d W 9 0 O 1 N l Y 3 R p b 2 4 x L 1 R h Y m x l M D E y I C h Q Y W d l I D c p L 0 F 1 d G 9 S Z W 1 v d m V k Q 2 9 s d W 1 u c z E u e 1 N B V C B V c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c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0 F U J T I w U G V y Y 2 V u d G l s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0 Z D M x N z c x L W I x O D I t N G Z k N C 1 i O D U 4 L T Q x N 2 Y 1 Z D R l N m Q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G 9 0 Y W x f U 0 F U X 1 B l c m N l b n R p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F N B V C B Q Z X J j Z W 5 0 a W x l c y 9 B d X R v U m V t b 3 Z l Z E N v b H V t b n M x L n t U b 3 R h b C B T Y 2 9 y Z S w w f S Z x d W 9 0 O y w m c X V v d D t T Z W N 0 a W 9 u M S 9 U b 3 R h b C B T Q V Q g U G V y Y 2 V u d G l s Z X M v Q X V 0 b 1 J l b W 9 2 Z W R D b 2 x 1 b W 5 z M S 5 7 V G 9 0 Y W w g T m F 0 a W 9 u Y W w g U 2 F t c G x l L D F 9 J n F 1 b 3 Q 7 L C Z x d W 9 0 O 1 N l Y 3 R p b 2 4 x L 1 R v d G F s I F N B V C B Q Z X J j Z W 5 0 a W x l c y 9 B d X R v U m V t b 3 Z l Z E N v b H V t b n M x L n t U b 3 R h b C B T Q V Q g V X N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R h b C B T Q V Q g U G V y Y 2 V u d G l s Z X M v Q X V 0 b 1 J l b W 9 2 Z W R D b 2 x 1 b W 5 z M S 5 7 V G 9 0 Y W w g U 2 N v c m U s M H 0 m c X V v d D s s J n F 1 b 3 Q 7 U 2 V j d G l v b j E v V G 9 0 Y W w g U 0 F U I F B l c m N l b n R p b G V z L 0 F 1 d G 9 S Z W 1 v d m V k Q 2 9 s d W 1 u c z E u e 1 R v d G F s I E 5 h d G l v b m F s I F N h b X B s Z S w x f S Z x d W 9 0 O y w m c X V v d D t T Z W N 0 a W 9 u M S 9 U b 3 R h b C B T Q V Q g U G V y Y 2 V u d G l s Z X M v Q X V 0 b 1 J l b W 9 2 Z W R D b 2 x 1 b W 5 z M S 5 7 V G 9 0 Y W w g U 0 F U I F V z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F N j b 3 J l J n F 1 b 3 Q 7 L C Z x d W 9 0 O 1 R v d G F s I E 5 h d G l v b m F s I F N h b X B s Z S Z x d W 9 0 O y w m c X V v d D t U b 3 R h b C B T Q V Q g V X N l c i Z x d W 9 0 O 1 0 i I C 8 + P E V u d H J 5 I F R 5 c G U 9 I k Z p b G x D b 2 x 1 b W 5 U e X B l c y I g V m F s d W U 9 I n N B d 1 F F I i A v P j x F b n R y e S B U e X B l P S J G a W x s T G F z d F V w Z G F 0 Z W Q i I F Z h b H V l P S J k M j A y M y 0 w M i 0 x N l Q x O D o z O T o 1 M S 4 z O T g 4 M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x I i A v P j x F b n R y e S B U e X B l P S J B Z G R l Z F R v R G F 0 Y U 1 v Z G V s I i B W Y W x 1 Z T 0 i b D A i I C 8 + P E V u d H J 5 I F R 5 c G U 9 I l F 1 Z X J 5 S U Q i I F Z h b H V l P S J z N z Y w Z D J l Y j Q t Z D I 5 N C 0 0 O T N j L T g x Y W M t O G E z Z D M 3 M m Y 1 N m M 5 I i A v P j w v U 3 R h Y m x l R W 5 0 c m l l c z 4 8 L 0 l 0 Z W 0 + P E l 0 Z W 0 + P E l 0 Z W 1 M b 2 N h d G l v b j 4 8 S X R l b V R 5 c G U + R m 9 y b X V s Y T w v S X R l b V R 5 c G U + P E l 0 Z W 1 Q Y X R o P l N l Y 3 R p b 2 4 x L 1 R v d G F s J T I w U 0 F U J T I w U G V y Y 2 V u d G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E z X 1 9 Q Y W d l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M T I 6 N T g u M z M 2 N z E 5 O V o i I C 8 + P E V u d H J 5 I F R 5 c G U 9 I k Z p b G x D b 2 x 1 b W 5 U e X B l c y I g V m F s d W U 9 I n N B d 1 F F Q k F R P S I g L z 4 8 R W 5 0 c n k g V H l w Z T 0 i R m l s b E N v b H V t b k 5 h b W V z I i B W Y W x 1 Z T 0 i c 1 s m c X V v d D t U b 3 R h b C B T Y 2 9 y Z S Z x d W 9 0 O y w m c X V v d D t S Z W F k a W 5 n I E 5 h d G l v b m F s I F N h b X B s Z S Z x d W 9 0 O y w m c X V v d D t S Z W F k a W 5 n I F N B V C B V c 2 V y J n F 1 b 3 Q 7 L C Z x d W 9 0 O 0 1 h d G g g T m F 0 a W 9 u Y W w g U 2 F t c G x l J n F 1 b 3 Q 7 L C Z x d W 9 0 O 0 1 h d G g g U 0 F U I F V z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4 K S 9 B d X R v U m V t b 3 Z l Z E N v b H V t b n M x L n t U b 3 R h b C B T Y 2 9 y Z S w w f S Z x d W 9 0 O y w m c X V v d D t T Z W N 0 a W 9 u M S 9 U Y W J s Z T A x M y A o U G F n Z S A 4 K S 9 B d X R v U m V t b 3 Z l Z E N v b H V t b n M x L n t S Z W F k a W 5 n I E 5 h d G l v b m F s I F N h b X B s Z S w x f S Z x d W 9 0 O y w m c X V v d D t T Z W N 0 a W 9 u M S 9 U Y W J s Z T A x M y A o U G F n Z S A 4 K S 9 B d X R v U m V t b 3 Z l Z E N v b H V t b n M x L n t S Z W F k a W 5 n I F N B V C B V c 2 V y L D J 9 J n F 1 b 3 Q 7 L C Z x d W 9 0 O 1 N l Y 3 R p b 2 4 x L 1 R h Y m x l M D E z I C h Q Y W d l I D g p L 0 F 1 d G 9 S Z W 1 v d m V k Q 2 9 s d W 1 u c z E u e 0 1 h d G g g T m F 0 a W 9 u Y W w g U 2 F t c G x l L D N 9 J n F 1 b 3 Q 7 L C Z x d W 9 0 O 1 N l Y 3 R p b 2 4 x L 1 R h Y m x l M D E z I C h Q Y W d l I D g p L 0 F 1 d G 9 S Z W 1 v d m V k Q 2 9 s d W 1 u c z E u e 0 1 h d G g g U 0 F U I F V z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X V 0 b 1 J l b W 9 2 Z W R D b 2 x 1 b W 5 z M S 5 7 V G 9 0 Y W w g U 2 N v c m U s M H 0 m c X V v d D s s J n F 1 b 3 Q 7 U 2 V j d G l v b j E v V G F i b G U w M T M g K F B h Z 2 U g O C k v Q X V 0 b 1 J l b W 9 2 Z W R D b 2 x 1 b W 5 z M S 5 7 U m V h Z G l u Z y B O Y X R p b 2 5 h b C B T Y W 1 w b G U s M X 0 m c X V v d D s s J n F 1 b 3 Q 7 U 2 V j d G l v b j E v V G F i b G U w M T M g K F B h Z 2 U g O C k v Q X V 0 b 1 J l b W 9 2 Z W R D b 2 x 1 b W 5 z M S 5 7 U m V h Z G l u Z y B T Q V Q g V X N l c i w y f S Z x d W 9 0 O y w m c X V v d D t T Z W N 0 a W 9 u M S 9 U Y W J s Z T A x M y A o U G F n Z S A 4 K S 9 B d X R v U m V t b 3 Z l Z E N v b H V t b n M x L n t N Y X R o I E 5 h d G l v b m F s I F N h b X B s Z S w z f S Z x d W 9 0 O y w m c X V v d D t T Z W N 0 a W 9 u M S 9 U Y W J s Z T A x M y A o U G F n Z S A 4 K S 9 B d X R v U m V t b 3 Z l Z E N v b H V t b n M x L n t N Y X R o I F N B V C B V c 2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Y W J s Z T A x M 1 9 f U G F n Z V 8 4 X 1 9 f M i I g L z 4 8 R W 5 0 c n k g V H l w Z T 0 i T G 9 h Z G V k V G 9 B b m F s e X N p c 1 N l c n Z p Y 2 V z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z N D o z O C 4 z M T k 5 M D Q 4 W i I g L z 4 8 R W 5 0 c n k g V H l w Z T 0 i R m l s b E N v b H V t b l R 5 c G V z I i B W Y W x 1 Z T 0 i c 0 F 3 U U V C Q V E 9 I i A v P j x F b n R y e S B U e X B l P S J G a W x s Q 2 9 s d W 1 u T m F t Z X M i I F Z h b H V l P S J z W y Z x d W 9 0 O 1 R v d G F s I F N j b 3 J l J n F 1 b 3 Q 7 L C Z x d W 9 0 O 1 J l Y W R p b m c g T m F 0 a W 9 u Y W w g U 2 F t c G x l J n F 1 b 3 Q 7 L C Z x d W 9 0 O 1 J l Y W R p b m c g U 0 F U I F V z Z X I m c X V v d D s s J n F 1 b 3 Q 7 T W F 0 a C B O Y X R p b 2 5 h b C B T Y W 1 w b G U m c X V v d D s s J n F 1 b 3 Q 7 T W F 0 a C B T Q V Q g V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I C g y K S 9 B d X R v U m V t b 3 Z l Z E N v b H V t b n M x L n t U b 3 R h b C B T Y 2 9 y Z S w w f S Z x d W 9 0 O y w m c X V v d D t T Z W N 0 a W 9 u M S 9 U Y W J s Z T A x M y A o U G F n Z S A 4 K S A o M i k v Q X V 0 b 1 J l b W 9 2 Z W R D b 2 x 1 b W 5 z M S 5 7 U m V h Z G l u Z y B O Y X R p b 2 5 h b C B T Y W 1 w b G U s M X 0 m c X V v d D s s J n F 1 b 3 Q 7 U 2 V j d G l v b j E v V G F i b G U w M T M g K F B h Z 2 U g O C k g K D I p L 0 F 1 d G 9 S Z W 1 v d m V k Q 2 9 s d W 1 u c z E u e 1 J l Y W R p b m c g U 0 F U I F V z Z X I s M n 0 m c X V v d D s s J n F 1 b 3 Q 7 U 2 V j d G l v b j E v V G F i b G U w M T M g K F B h Z 2 U g O C k g K D I p L 0 F 1 d G 9 S Z W 1 v d m V k Q 2 9 s d W 1 u c z E u e 0 1 h d G g g T m F 0 a W 9 u Y W w g U 2 F t c G x l L D N 9 J n F 1 b 3 Q 7 L C Z x d W 9 0 O 1 N l Y 3 R p b 2 4 x L 1 R h Y m x l M D E z I C h Q Y W d l I D g p I C g y K S 9 B d X R v U m V t b 3 Z l Z E N v b H V t b n M x L n t N Y X R o I F N B V C B V c 2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z I C h Q Y W d l I D g p I C g y K S 9 B d X R v U m V t b 3 Z l Z E N v b H V t b n M x L n t U b 3 R h b C B T Y 2 9 y Z S w w f S Z x d W 9 0 O y w m c X V v d D t T Z W N 0 a W 9 u M S 9 U Y W J s Z T A x M y A o U G F n Z S A 4 K S A o M i k v Q X V 0 b 1 J l b W 9 2 Z W R D b 2 x 1 b W 5 z M S 5 7 U m V h Z G l u Z y B O Y X R p b 2 5 h b C B T Y W 1 w b G U s M X 0 m c X V v d D s s J n F 1 b 3 Q 7 U 2 V j d G l v b j E v V G F i b G U w M T M g K F B h Z 2 U g O C k g K D I p L 0 F 1 d G 9 S Z W 1 v d m V k Q 2 9 s d W 1 u c z E u e 1 J l Y W R p b m c g U 0 F U I F V z Z X I s M n 0 m c X V v d D s s J n F 1 b 3 Q 7 U 2 V j d G l v b j E v V G F i b G U w M T M g K F B h Z 2 U g O C k g K D I p L 0 F 1 d G 9 S Z W 1 v d m V k Q 2 9 s d W 1 u c z E u e 0 1 h d G g g T m F 0 a W 9 u Y W w g U 2 F t c G x l L D N 9 J n F 1 b 3 Q 7 L C Z x d W 9 0 O 1 N l Y 3 R p b 2 4 x L 1 R h Y m x l M D E z I C h Q Y W d l I D g p I C g y K S 9 B d X R v U m V t b 3 Z l Z E N v b H V t b n M x L n t N Y X R o I F N B V C B V c 2 V y L D R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J T I w U 2 V j d G l v b i U y M F B l c m N l b n R p b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G Q z M T c 3 M S 1 i M T g y L T R m Z D Q t Y j g 1 O C 0 0 M T d m N W Q 0 Z T Z k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Q g U 2 V j d G l v b i B Q Z X J j Z W 5 0 a W x l c y 9 B d X R v U m V t b 3 Z l Z E N v b H V t b n M x L n t U b 3 R h b C B T Y 2 9 y Z S w w f S Z x d W 9 0 O y w m c X V v d D t T Z W N 0 a W 9 u M S 9 T Q V Q g U 2 V j d G l v b i B Q Z X J j Z W 5 0 a W x l c y 9 B d X R v U m V t b 3 Z l Z E N v b H V t b n M x L n t S Z W F k a W 5 n I E 5 h d G l v b m F s I F N h b X B s Z S w x f S Z x d W 9 0 O y w m c X V v d D t T Z W N 0 a W 9 u M S 9 T Q V Q g U 2 V j d G l v b i B Q Z X J j Z W 5 0 a W x l c y 9 B d X R v U m V t b 3 Z l Z E N v b H V t b n M x L n t S Z W F k a W 5 n I F N B V C B V c 2 V y L D J 9 J n F 1 b 3 Q 7 L C Z x d W 9 0 O 1 N l Y 3 R p b 2 4 x L 1 N B V C B T Z W N 0 a W 9 u I F B l c m N l b n R p b G V z L 0 F 1 d G 9 S Z W 1 v d m V k Q 2 9 s d W 1 u c z E u e 0 1 h d G g g T m F 0 a W 9 u Y W w g U 2 F t c G x l L D N 9 J n F 1 b 3 Q 7 L C Z x d W 9 0 O 1 N l Y 3 R p b 2 4 x L 1 N B V C B T Z W N 0 a W 9 u I F B l c m N l b n R p b G V z L 0 F 1 d G 9 S Z W 1 v d m V k Q 2 9 s d W 1 u c z E u e 0 1 h d G g g U 0 F U I F V z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F U I F N l Y 3 R p b 2 4 g U G V y Y 2 V u d G l s Z X M v Q X V 0 b 1 J l b W 9 2 Z W R D b 2 x 1 b W 5 z M S 5 7 V G 9 0 Y W w g U 2 N v c m U s M H 0 m c X V v d D s s J n F 1 b 3 Q 7 U 2 V j d G l v b j E v U 0 F U I F N l Y 3 R p b 2 4 g U G V y Y 2 V u d G l s Z X M v Q X V 0 b 1 J l b W 9 2 Z W R D b 2 x 1 b W 5 z M S 5 7 U m V h Z G l u Z y B O Y X R p b 2 5 h b C B T Y W 1 w b G U s M X 0 m c X V v d D s s J n F 1 b 3 Q 7 U 2 V j d G l v b j E v U 0 F U I F N l Y 3 R p b 2 4 g U G V y Y 2 V u d G l s Z X M v Q X V 0 b 1 J l b W 9 2 Z W R D b 2 x 1 b W 5 z M S 5 7 U m V h Z G l u Z y B T Q V Q g V X N l c i w y f S Z x d W 9 0 O y w m c X V v d D t T Z W N 0 a W 9 u M S 9 T Q V Q g U 2 V j d G l v b i B Q Z X J j Z W 5 0 a W x l c y 9 B d X R v U m V t b 3 Z l Z E N v b H V t b n M x L n t N Y X R o I E 5 h d G l v b m F s I F N h b X B s Z S w z f S Z x d W 9 0 O y w m c X V v d D t T Z W N 0 a W 9 u M S 9 T Q V Q g U 2 V j d G l v b i B Q Z X J j Z W 5 0 a W x l c y 9 B d X R v U m V t b 3 Z l Z E N v b H V t b n M x L n t N Y X R o I F N B V C B V c 2 V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b 3 R h b C B T Y 2 9 y Z S Z x d W 9 0 O y w m c X V v d D t S Z W F k a W 5 n I E 5 h d G l v b m F s I F N h b X B s Z S Z x d W 9 0 O y w m c X V v d D t S Z W F k a W 5 n I F N B V C B V c 2 V y J n F 1 b 3 Q 7 L C Z x d W 9 0 O 0 1 h d G g g T m F 0 a W 9 u Y W w g U 2 F t c G x l J n F 1 b 3 Q 7 L C Z x d W 9 0 O 0 1 h d G g g U 0 F U I F V z Z X I m c X V v d D t d I i A v P j x F b n R y e S B U e X B l P S J G a W x s Q 2 9 s d W 1 u V H l w Z X M i I F Z h b H V l P S J z Q X d R R U J B U T 0 i I C 8 + P E V u d H J 5 I F R 5 c G U 9 I k Z p b G x M Y X N 0 V X B k Y X R l Z C I g V m F s d W U 9 I m Q y M D I z L T A y L T E 2 V D E 4 O j M 1 O j M x L j Q 3 N j A y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S I g L z 4 8 R W 5 0 c n k g V H l w Z T 0 i Q W R k Z W R U b 0 R h d G F N b 2 R l b C I g V m F s d W U 9 I m w w I i A v P j x F b n R y e S B U e X B l P S J G a W x s V G F y Z 2 V 0 I i B W Y W x 1 Z T 0 i c 1 N B V F 9 T Z W N 0 a W 9 u X 1 B l c m N l b n R p b G V z I i A v P j x F b n R y e S B U e X B l P S J R d W V y e U l E I i B W Y W x 1 Z T 0 i c 2 F j N T h i N m F k L T k 5 N D Q t N D d k M i 1 i N j I 4 L T I 3 Z j l m Y m U 2 Y W N l N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B V C U y M F N l Y 3 R p b 2 4 l M j B Q Z X J j Z W 5 0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E a X Z p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E a X Z p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E a X Z p Z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R G l 2 a W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R G l 2 a W R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B V C U y M F B l c m N l b n R p b G V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B V C U y M F B l c m N l b n R p b G V z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Q V Q l M j B Q Z X J j Z W 5 0 a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Q V Q l M j B Q Z X J j Z W 5 0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0 F U J T I w U G V y Y 2 V u d G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z k w M z Z j O S 1 k N D U y L T R j N D E t Y m U z M C 0 3 N z N i N j M y Z T F h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Z Q 1 9 T Q V R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l D I F N B V C B E Y X R h L 0 F 1 d G 9 S Z W 1 v d m V k Q 2 9 s d W 1 u c z E u e 1 N j a G 9 v b C B J R C w w f S Z x d W 9 0 O y w m c X V v d D t T Z W N 0 a W 9 u M S 9 O W U M g U 0 F U I E R h d G E v Q X V 0 b 1 J l b W 9 2 Z W R D b 2 x 1 b W 5 z M S 5 7 U 2 N o b 2 9 s I E 5 h b W U s M X 0 m c X V v d D s s J n F 1 b 3 Q 7 U 2 V j d G l v b j E v T l l D I F N B V C B E Y X R h L 0 F 1 d G 9 S Z W 1 v d m V k Q 2 9 s d W 1 u c z E u e 0 J v c m 9 1 Z 2 g s M n 0 m c X V v d D s s J n F 1 b 3 Q 7 U 2 V j d G l v b j E v T l l D I F N B V C B E Y X R h L 0 F 1 d G 9 S Z W 1 v d m V k Q 2 9 s d W 1 u c z E u e 0 J 1 a W x k a W 5 n I E N v Z G U s M 3 0 m c X V v d D s s J n F 1 b 3 Q 7 U 2 V j d G l v b j E v T l l D I F N B V C B E Y X R h L 0 F 1 d G 9 S Z W 1 v d m V k Q 2 9 s d W 1 u c z E u e 1 N 0 c m V l d C B B Z G R y Z X N z L D R 9 J n F 1 b 3 Q 7 L C Z x d W 9 0 O 1 N l Y 3 R p b 2 4 x L 0 5 Z Q y B T Q V Q g R G F 0 Y S 9 B d X R v U m V t b 3 Z l Z E N v b H V t b n M x L n t D a X R 5 L D V 9 J n F 1 b 3 Q 7 L C Z x d W 9 0 O 1 N l Y 3 R p b 2 4 x L 0 5 Z Q y B T Q V Q g R G F 0 Y S 9 B d X R v U m V t b 3 Z l Z E N v b H V t b n M x L n t T d G F 0 Z S w 2 f S Z x d W 9 0 O y w m c X V v d D t T Z W N 0 a W 9 u M S 9 O W U M g U 0 F U I E R h d G E v Q X V 0 b 1 J l b W 9 2 Z W R D b 2 x 1 b W 5 z M S 5 7 W m l w I E N v Z G U s N 3 0 m c X V v d D s s J n F 1 b 3 Q 7 U 2 V j d G l v b j E v T l l D I F N B V C B E Y X R h L 0 F 1 d G 9 S Z W 1 v d m V k Q 2 9 s d W 1 u c z E u e 0 x h d G l 0 d W R l L D h 9 J n F 1 b 3 Q 7 L C Z x d W 9 0 O 1 N l Y 3 R p b 2 4 x L 0 5 Z Q y B T Q V Q g R G F 0 Y S 9 B d X R v U m V t b 3 Z l Z E N v b H V t b n M x L n t M b 2 5 n a X R 1 Z G U s O X 0 m c X V v d D s s J n F 1 b 3 Q 7 U 2 V j d G l v b j E v T l l D I F N B V C B E Y X R h L 0 F 1 d G 9 S Z W 1 v d m V k Q 2 9 s d W 1 u c z E u e 1 B o b 2 5 l I E 5 1 b W J l c i w x M H 0 m c X V v d D s s J n F 1 b 3 Q 7 U 2 V j d G l v b j E v T l l D I F N B V C B E Y X R h L 0 F 1 d G 9 S Z W 1 v d m V k Q 2 9 s d W 1 u c z E u e 1 N 0 Y X J 0 I F R p b W U s M T F 9 J n F 1 b 3 Q 7 L C Z x d W 9 0 O 1 N l Y 3 R p b 2 4 x L 0 5 Z Q y B T Q V Q g R G F 0 Y S 9 B d X R v U m V t b 3 Z l Z E N v b H V t b n M x L n t F b m Q g V G l t Z S w x M n 0 m c X V v d D s s J n F 1 b 3 Q 7 U 2 V j d G l v b j E v T l l D I F N B V C B E Y X R h L 0 F 1 d G 9 S Z W 1 v d m V k Q 2 9 s d W 1 u c z E u e 1 N 0 d W R l b n Q g R W 5 y b 2 x s b W V u d C w x M 3 0 m c X V v d D s s J n F 1 b 3 Q 7 U 2 V j d G l v b j E v T l l D I F N B V C B E Y X R h L 0 F 1 d G 9 S Z W 1 v d m V k Q 2 9 s d W 1 u c z E u e 1 B l c m N l b n Q g V 2 h p d G U s M T R 9 J n F 1 b 3 Q 7 L C Z x d W 9 0 O 1 N l Y 3 R p b 2 4 x L 0 5 Z Q y B T Q V Q g R G F 0 Y S 9 B d X R v U m V t b 3 Z l Z E N v b H V t b n M x L n t Q Z X J j Z W 5 0 I E J s Y W N r L D E 1 f S Z x d W 9 0 O y w m c X V v d D t T Z W N 0 a W 9 u M S 9 O W U M g U 0 F U I E R h d G E v Q X V 0 b 1 J l b W 9 2 Z W R D b 2 x 1 b W 5 z M S 5 7 U G V y Y 2 V u d C B I a X N w Y W 5 p Y y w x N n 0 m c X V v d D s s J n F 1 b 3 Q 7 U 2 V j d G l v b j E v T l l D I F N B V C B E Y X R h L 0 F 1 d G 9 S Z W 1 v d m V k Q 2 9 s d W 1 u c z E u e 1 B l c m N l b n Q g Q X N p Y W 4 s M T d 9 J n F 1 b 3 Q 7 L C Z x d W 9 0 O 1 N l Y 3 R p b 2 4 x L 0 5 Z Q y B T Q V Q g R G F 0 Y S 9 B d X R v U m V t b 3 Z l Z E N v b H V t b n M x L n t B d m V y Y W d l I F N j b 3 J l I C h T Q V Q g T W F 0 a C k s M T h 9 J n F 1 b 3 Q 7 L C Z x d W 9 0 O 1 N l Y 3 R p b 2 4 x L 0 5 Z Q y B T Q V Q g R G F 0 Y S 9 B d X R v U m V t b 3 Z l Z E N v b H V t b n M x L n t B d m V y Y W d l I F N j b 3 J l I C h T Q V Q g U m V h Z G l u Z y k s M T l 9 J n F 1 b 3 Q 7 L C Z x d W 9 0 O 1 N l Y 3 R p b 2 4 x L 0 5 Z Q y B T Q V Q g R G F 0 Y S 9 B d X R v U m V t b 3 Z l Z E N v b H V t b n M x L n t B d m V y Y W d l I F N j b 3 J l I C h T Q V Q g V 3 J p d G l u Z y k s M j B 9 J n F 1 b 3 Q 7 L C Z x d W 9 0 O 1 N l Y 3 R p b 2 4 x L 0 5 Z Q y B T Q V Q g R G F 0 Y S 9 B d X R v U m V t b 3 Z l Z E N v b H V t b n M x L n t Q Z X J j Z W 5 0 I F R l c 3 R l Z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5 Z Q y B T Q V Q g R G F 0 Y S 9 B d X R v U m V t b 3 Z l Z E N v b H V t b n M x L n t T Y 2 h v b 2 w g S U Q s M H 0 m c X V v d D s s J n F 1 b 3 Q 7 U 2 V j d G l v b j E v T l l D I F N B V C B E Y X R h L 0 F 1 d G 9 S Z W 1 v d m V k Q 2 9 s d W 1 u c z E u e 1 N j a G 9 v b C B O Y W 1 l L D F 9 J n F 1 b 3 Q 7 L C Z x d W 9 0 O 1 N l Y 3 R p b 2 4 x L 0 5 Z Q y B T Q V Q g R G F 0 Y S 9 B d X R v U m V t b 3 Z l Z E N v b H V t b n M x L n t C b 3 J v d W d o L D J 9 J n F 1 b 3 Q 7 L C Z x d W 9 0 O 1 N l Y 3 R p b 2 4 x L 0 5 Z Q y B T Q V Q g R G F 0 Y S 9 B d X R v U m V t b 3 Z l Z E N v b H V t b n M x L n t C d W l s Z G l u Z y B D b 2 R l L D N 9 J n F 1 b 3 Q 7 L C Z x d W 9 0 O 1 N l Y 3 R p b 2 4 x L 0 5 Z Q y B T Q V Q g R G F 0 Y S 9 B d X R v U m V t b 3 Z l Z E N v b H V t b n M x L n t T d H J l Z X Q g Q W R k c m V z c y w 0 f S Z x d W 9 0 O y w m c X V v d D t T Z W N 0 a W 9 u M S 9 O W U M g U 0 F U I E R h d G E v Q X V 0 b 1 J l b W 9 2 Z W R D b 2 x 1 b W 5 z M S 5 7 Q 2 l 0 e S w 1 f S Z x d W 9 0 O y w m c X V v d D t T Z W N 0 a W 9 u M S 9 O W U M g U 0 F U I E R h d G E v Q X V 0 b 1 J l b W 9 2 Z W R D b 2 x 1 b W 5 z M S 5 7 U 3 R h d G U s N n 0 m c X V v d D s s J n F 1 b 3 Q 7 U 2 V j d G l v b j E v T l l D I F N B V C B E Y X R h L 0 F 1 d G 9 S Z W 1 v d m V k Q 2 9 s d W 1 u c z E u e 1 p p c C B D b 2 R l L D d 9 J n F 1 b 3 Q 7 L C Z x d W 9 0 O 1 N l Y 3 R p b 2 4 x L 0 5 Z Q y B T Q V Q g R G F 0 Y S 9 B d X R v U m V t b 3 Z l Z E N v b H V t b n M x L n t M Y X R p d H V k Z S w 4 f S Z x d W 9 0 O y w m c X V v d D t T Z W N 0 a W 9 u M S 9 O W U M g U 0 F U I E R h d G E v Q X V 0 b 1 J l b W 9 2 Z W R D b 2 x 1 b W 5 z M S 5 7 T G 9 u Z 2 l 0 d W R l L D l 9 J n F 1 b 3 Q 7 L C Z x d W 9 0 O 1 N l Y 3 R p b 2 4 x L 0 5 Z Q y B T Q V Q g R G F 0 Y S 9 B d X R v U m V t b 3 Z l Z E N v b H V t b n M x L n t Q a G 9 u Z S B O d W 1 i Z X I s M T B 9 J n F 1 b 3 Q 7 L C Z x d W 9 0 O 1 N l Y 3 R p b 2 4 x L 0 5 Z Q y B T Q V Q g R G F 0 Y S 9 B d X R v U m V t b 3 Z l Z E N v b H V t b n M x L n t T d G F y d C B U a W 1 l L D E x f S Z x d W 9 0 O y w m c X V v d D t T Z W N 0 a W 9 u M S 9 O W U M g U 0 F U I E R h d G E v Q X V 0 b 1 J l b W 9 2 Z W R D b 2 x 1 b W 5 z M S 5 7 R W 5 k I F R p b W U s M T J 9 J n F 1 b 3 Q 7 L C Z x d W 9 0 O 1 N l Y 3 R p b 2 4 x L 0 5 Z Q y B T Q V Q g R G F 0 Y S 9 B d X R v U m V t b 3 Z l Z E N v b H V t b n M x L n t T d H V k Z W 5 0 I E V u c m 9 s b G 1 l b n Q s M T N 9 J n F 1 b 3 Q 7 L C Z x d W 9 0 O 1 N l Y 3 R p b 2 4 x L 0 5 Z Q y B T Q V Q g R G F 0 Y S 9 B d X R v U m V t b 3 Z l Z E N v b H V t b n M x L n t Q Z X J j Z W 5 0 I F d o a X R l L D E 0 f S Z x d W 9 0 O y w m c X V v d D t T Z W N 0 a W 9 u M S 9 O W U M g U 0 F U I E R h d G E v Q X V 0 b 1 J l b W 9 2 Z W R D b 2 x 1 b W 5 z M S 5 7 U G V y Y 2 V u d C B C b G F j a y w x N X 0 m c X V v d D s s J n F 1 b 3 Q 7 U 2 V j d G l v b j E v T l l D I F N B V C B E Y X R h L 0 F 1 d G 9 S Z W 1 v d m V k Q 2 9 s d W 1 u c z E u e 1 B l c m N l b n Q g S G l z c G F u a W M s M T Z 9 J n F 1 b 3 Q 7 L C Z x d W 9 0 O 1 N l Y 3 R p b 2 4 x L 0 5 Z Q y B T Q V Q g R G F 0 Y S 9 B d X R v U m V t b 3 Z l Z E N v b H V t b n M x L n t Q Z X J j Z W 5 0 I E F z a W F u L D E 3 f S Z x d W 9 0 O y w m c X V v d D t T Z W N 0 a W 9 u M S 9 O W U M g U 0 F U I E R h d G E v Q X V 0 b 1 J l b W 9 2 Z W R D b 2 x 1 b W 5 z M S 5 7 Q X Z l c m F n Z S B T Y 2 9 y Z S A o U 0 F U I E 1 h d G g p L D E 4 f S Z x d W 9 0 O y w m c X V v d D t T Z W N 0 a W 9 u M S 9 O W U M g U 0 F U I E R h d G E v Q X V 0 b 1 J l b W 9 2 Z W R D b 2 x 1 b W 5 z M S 5 7 Q X Z l c m F n Z S B T Y 2 9 y Z S A o U 0 F U I F J l Y W R p b m c p L D E 5 f S Z x d W 9 0 O y w m c X V v d D t T Z W N 0 a W 9 u M S 9 O W U M g U 0 F U I E R h d G E v Q X V 0 b 1 J l b W 9 2 Z W R D b 2 x 1 b W 5 z M S 5 7 Q X Z l c m F n Z S B T Y 2 9 y Z S A o U 0 F U I F d y a X R p b m c p L D I w f S Z x d W 9 0 O y w m c X V v d D t T Z W N 0 a W 9 u M S 9 O W U M g U 0 F U I E R h d G E v Q X V 0 b 1 J l b W 9 2 Z W R D b 2 x 1 b W 5 z M S 5 7 U G V y Y 2 V u d C B U Z X N 0 Z W Q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2 h v b 2 w g S U Q m c X V v d D s s J n F 1 b 3 Q 7 U 2 N o b 2 9 s I E 5 h b W U m c X V v d D s s J n F 1 b 3 Q 7 Q m 9 y b 3 V n a C Z x d W 9 0 O y w m c X V v d D t C d W l s Z G l u Z y B D b 2 R l J n F 1 b 3 Q 7 L C Z x d W 9 0 O 1 N 0 c m V l d C B B Z G R y Z X N z J n F 1 b 3 Q 7 L C Z x d W 9 0 O 0 N p d H k m c X V v d D s s J n F 1 b 3 Q 7 U 3 R h d G U m c X V v d D s s J n F 1 b 3 Q 7 W m l w I E N v Z G U m c X V v d D s s J n F 1 b 3 Q 7 T G F 0 a X R 1 Z G U m c X V v d D s s J n F 1 b 3 Q 7 T G 9 u Z 2 l 0 d W R l J n F 1 b 3 Q 7 L C Z x d W 9 0 O 1 B o b 2 5 l I E 5 1 b W J l c i Z x d W 9 0 O y w m c X V v d D t T d G F y d C B U a W 1 l J n F 1 b 3 Q 7 L C Z x d W 9 0 O 0 V u Z C B U a W 1 l J n F 1 b 3 Q 7 L C Z x d W 9 0 O 1 N 0 d W R l b n Q g R W 5 y b 2 x s b W V u d C Z x d W 9 0 O y w m c X V v d D t Q Z X J j Z W 5 0 I F d o a X R l J n F 1 b 3 Q 7 L C Z x d W 9 0 O 1 B l c m N l b n Q g Q m x h Y 2 s m c X V v d D s s J n F 1 b 3 Q 7 U G V y Y 2 V u d C B I a X N w Y W 5 p Y y Z x d W 9 0 O y w m c X V v d D t Q Z X J j Z W 5 0 I E F z a W F u J n F 1 b 3 Q 7 L C Z x d W 9 0 O 0 F 2 Z X J h Z 2 U g U 2 N v c m U g K F N B V C B N Y X R o K S Z x d W 9 0 O y w m c X V v d D t B d m V y Y W d l I F N j b 3 J l I C h T Q V Q g U m V h Z G l u Z y k m c X V v d D s s J n F 1 b 3 Q 7 Q X Z l c m F n Z S B T Y 2 9 y Z S A o U 0 F U I F d y a X R p b m c p J n F 1 b 3 Q 7 L C Z x d W 9 0 O 1 B l c m N l b n Q g V G V z d G V k J n F 1 b 3 Q 7 X S I g L z 4 8 R W 5 0 c n k g V H l w Z T 0 i R m l s b E N v b H V t b l R 5 c G V z I i B W Y W x 1 Z T 0 i c 0 J n W U d C Z 1 l H Q m d N R k J R W U t D Z 0 1 F Q k F R R U F 3 T U R C Q T 0 9 I i A v P j x F b n R y e S B U e X B l P S J G a W x s T G F z d F V w Z G F 0 Z W Q i I F Z h b H V l P S J k M j A y M y 0 w M y 0 w N 1 Q x N D o x O D o x M i 4 y O D A 1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1 I i A v P j x F b n R y e S B U e X B l P S J B Z G R l Z F R v R G F 0 Y U 1 v Z G V s I i B W Y W x 1 Z T 0 i b D A i I C 8 + P E V u d H J 5 I F R 5 c G U 9 I l F 1 Z X J 5 S U Q i I F Z h b H V l P S J z Y j l h O T h j M G M t O G Q y N C 0 0 O T I 5 L W E w N T A t Z j R k M T U w N T A 0 M 2 F j I i A v P j w v U 3 R h Y m x l R W 5 0 c m l l c z 4 8 L 0 l 0 Z W 0 + P E l 0 Z W 0 + P E l 0 Z W 1 M b 2 N h d G l v b j 4 8 S X R l b V R 5 c G U + R m 9 y b X V s Y T w v S X R l b V R 5 c G U + P E l 0 Z W 1 Q Y X R o P l N l Y 3 R p b 2 4 x L 0 5 Z Q y U y M F N B V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l D J T I w U 0 F U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l D J T I w U 0 F U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Y z M G Y 2 Z m Y t Y T c 2 Z S 0 0 Y T U z L W I y M W M t Z G Q w M m N j Y W R j N D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O Z X d f W W 9 y a 1 9 U Y X h h Y m x l X 0 l u Y 2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4 O j Q w O j A x L j I 4 M T k x N D d a I i A v P j x F b n R y e S B U e X B l P S J G a W x s Q 2 9 s d W 1 u V H l w Z X M i I F Z h b H V l P S J z Q U F V R k V R P T 0 i I C 8 + P E V u d H J 5 I F R 5 c G U 9 I k Z p b G x D b 2 x 1 b W 5 O Y W 1 l c y I g V m F s d W U 9 I n N b J n F 1 b 3 Q 7 W k l Q I E N v Z G U m c X V v d D s s J n F 1 b 3 Q 7 V G 9 0 Y W w g S W 5 j b 2 1 l J n F 1 b 3 Q 7 L C Z x d W 9 0 O 1 R v d G F s I F J l d H V y b n M g R m l s Z W Q m c X V v d D s s J n F 1 b 3 Q 7 Q X Z l c m F n Z S B U Y X h h Y m x l I E l u Y 2 9 t Z S B w Z X I g U m V 0 d X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l v c m s g V G F 4 Y W J s Z S B J b m N v b W U v Q X V 0 b 1 J l b W 9 2 Z W R D b 2 x 1 b W 5 z M S 5 7 W k l Q I E N v Z G U s M H 0 m c X V v d D s s J n F 1 b 3 Q 7 U 2 V j d G l v b j E v T m V 3 I F l v c m s g V G F 4 Y W J s Z S B J b m N v b W U v Q X V 0 b 1 J l b W 9 2 Z W R D b 2 x 1 b W 5 z M S 5 7 V G 9 0 Y W w g S W 5 j b 2 1 l L D F 9 J n F 1 b 3 Q 7 L C Z x d W 9 0 O 1 N l Y 3 R p b 2 4 x L 0 5 l d y B Z b 3 J r I F R h e G F i b G U g S W 5 j b 2 1 l L 0 F 1 d G 9 S Z W 1 v d m V k Q 2 9 s d W 1 u c z E u e 1 R v d G F s I F J l d H V y b n M g R m l s Z W Q s M n 0 m c X V v d D s s J n F 1 b 3 Q 7 U 2 V j d G l v b j E v T m V 3 I F l v c m s g V G F 4 Y W J s Z S B J b m N v b W U v Q X V 0 b 1 J l b W 9 2 Z W R D b 2 x 1 b W 5 z M S 5 7 Q X Z l c m F n Z S B U Y X h h Y m x l I E l u Y 2 9 t Z S B w Z X I g U m V 0 d X J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l d y B Z b 3 J r I F R h e G F i b G U g S W 5 j b 2 1 l L 0 F 1 d G 9 S Z W 1 v d m V k Q 2 9 s d W 1 u c z E u e 1 p J U C B D b 2 R l L D B 9 J n F 1 b 3 Q 7 L C Z x d W 9 0 O 1 N l Y 3 R p b 2 4 x L 0 5 l d y B Z b 3 J r I F R h e G F i b G U g S W 5 j b 2 1 l L 0 F 1 d G 9 S Z W 1 v d m V k Q 2 9 s d W 1 u c z E u e 1 R v d G F s I E l u Y 2 9 t Z S w x f S Z x d W 9 0 O y w m c X V v d D t T Z W N 0 a W 9 u M S 9 O Z X c g W W 9 y a y B U Y X h h Y m x l I E l u Y 2 9 t Z S 9 B d X R v U m V t b 3 Z l Z E N v b H V t b n M x L n t U b 3 R h b C B S Z X R 1 c m 5 z I E Z p b G V k L D J 9 J n F 1 b 3 Q 7 L C Z x d W 9 0 O 1 N l Y 3 R p b 2 4 x L 0 5 l d y B Z b 3 J r I F R h e G F i b G U g S W 5 j b 2 1 l L 0 F 1 d G 9 S Z W 1 v d m V k Q 2 9 s d W 1 u c z E u e 0 F 2 Z X J h Z 2 U g V G F 4 Y W J s Z S B J b m N v b W U g c G V y I F J l d H V y b i w z f S Z x d W 9 0 O 1 0 s J n F 1 b 3 Q 7 U m V s Y X R p b 2 5 z a G l w S W 5 m b y Z x d W 9 0 O z p b X X 0 i I C 8 + P E V u d H J 5 I F R 5 c G U 9 I l F 1 Z X J 5 S U Q i I F Z h b H V l P S J z M D I x N z E y N j U t M D Y 3 M i 0 0 Y 2 Q 0 L T l k Y j M t Y m E 0 O T R h Z j Q 4 Y m F h I i A v P j w v U 3 R h Y m x l R W 5 0 c m l l c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X Y d 2 p s o u Q 6 3 J D Q G c 2 m E t A A A A A A I A A A A A A A N m A A D A A A A A E A A A A F / o g Q 8 a / s i X 4 C T 1 e 1 9 W u y g A A A A A B I A A A K A A A A A Q A A A A B 7 4 O 5 m l i i q H I U 8 z w 2 f C + F F A A A A C 2 P 5 Z l q 1 r 6 g 9 a O G t 6 G 5 1 0 z 4 9 0 p g X g F h S X V d 2 a X Z 6 G S h l v 5 K V j h o 7 u k t R C g G p t / y 0 c 2 R H L N r R i n i d D I i n J c N A O E l V f f 4 Y + t P 7 C v i 4 k I E 5 Q B P x Q A A A A + F j U F O 8 w n E L G V Y J K Y 6 R Q H h l M g M w = = < / D a t a M a s h u p > 
</file>

<file path=customXml/itemProps1.xml><?xml version="1.0" encoding="utf-8"?>
<ds:datastoreItem xmlns:ds="http://schemas.openxmlformats.org/officeDocument/2006/customXml" ds:itemID="{28D29261-9DF4-4096-8924-CF9FF6464610}">
  <ds:schemaRefs>
    <ds:schemaRef ds:uri="http://schemas.microsoft.com/office/2006/metadata/properties"/>
    <ds:schemaRef ds:uri="http://schemas.microsoft.com/office/infopath/2007/PartnerControls"/>
    <ds:schemaRef ds:uri="da02d049-4b56-4fed-9514-c4049e7d4e50"/>
    <ds:schemaRef ds:uri="ccb6af9b-5ea9-4948-ac94-460ae36f3779"/>
  </ds:schemaRefs>
</ds:datastoreItem>
</file>

<file path=customXml/itemProps2.xml><?xml version="1.0" encoding="utf-8"?>
<ds:datastoreItem xmlns:ds="http://schemas.openxmlformats.org/officeDocument/2006/customXml" ds:itemID="{9407C7CB-7038-49C4-B4AF-C9CF69387C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080EB-41A6-454D-A5B9-5FE28D28A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02d049-4b56-4fed-9514-c4049e7d4e50"/>
    <ds:schemaRef ds:uri="ccb6af9b-5ea9-4948-ac94-460ae36f3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4662BF-7295-40A0-A112-EFF4969F8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NYC SAT Data</vt:lpstr>
      <vt:lpstr>Exploratory Graphs</vt:lpstr>
      <vt:lpstr>SAT Section Percentiles</vt:lpstr>
      <vt:lpstr>Total SAT Percentiles</vt:lpstr>
      <vt:lpstr>New York Taxable Income</vt:lpstr>
      <vt:lpstr>Table010 (Page 7)</vt:lpstr>
      <vt:lpstr>Table011 (Page 7)</vt:lpstr>
      <vt:lpstr>Table012 (Page 7)</vt:lpstr>
      <vt:lpstr>Table013 (Page 8)</vt:lpstr>
      <vt:lpstr>Table013 (Page 8)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Solamon</dc:creator>
  <cp:lastModifiedBy>Greg Solamon</cp:lastModifiedBy>
  <dcterms:created xsi:type="dcterms:W3CDTF">2023-02-16T14:36:56Z</dcterms:created>
  <dcterms:modified xsi:type="dcterms:W3CDTF">2023-03-07T21:09:40Z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0x01010074D90933DB8CAC4287B0F0642202D396</vt:lpwstr>
  </property>
  <property fmtid="{D5CDD505-2E9C-101B-9397-08002B2CF9AE}" pid="3" name="MediaServiceImageTags">
    <vt:lpwstr/>
  </property>
</Properties>
</file>