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355" windowHeight="2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D25" i="1"/>
  <c r="D12" i="1"/>
  <c r="D13" i="1" s="1"/>
  <c r="E13" i="1" s="1"/>
  <c r="E12" i="1"/>
  <c r="D21" i="1"/>
  <c r="E21" i="1" s="1"/>
  <c r="D11" i="1"/>
  <c r="E11" i="1" s="1"/>
  <c r="D22" i="1"/>
  <c r="I18" i="1"/>
  <c r="J18" i="1" s="1"/>
  <c r="E14" i="1"/>
  <c r="D28" i="1" l="1"/>
  <c r="D23" i="1"/>
  <c r="E7" i="1"/>
  <c r="H8" i="1"/>
  <c r="I8" i="1" s="1"/>
  <c r="H7" i="1"/>
  <c r="H6" i="1"/>
  <c r="I6" i="1" s="1"/>
  <c r="I7" i="1"/>
  <c r="E5" i="1"/>
  <c r="E6" i="1"/>
  <c r="L10" i="1"/>
  <c r="E22" i="1" l="1"/>
  <c r="L5" i="1"/>
  <c r="E28" i="1"/>
  <c r="D24" i="1"/>
  <c r="E15" i="1"/>
  <c r="E8" i="1"/>
  <c r="E10" i="1"/>
  <c r="E9" i="1"/>
  <c r="J19" i="1"/>
  <c r="E24" i="1" l="1"/>
  <c r="D27" i="1"/>
  <c r="D26" i="1"/>
  <c r="E26" i="1" s="1"/>
  <c r="E23" i="1"/>
  <c r="E27" i="1" l="1"/>
  <c r="K19" i="1"/>
  <c r="L19" i="1" s="1"/>
  <c r="K18" i="1"/>
  <c r="L18" i="1" s="1"/>
</calcChain>
</file>

<file path=xl/comments1.xml><?xml version="1.0" encoding="utf-8"?>
<comments xmlns="http://schemas.openxmlformats.org/spreadsheetml/2006/main">
  <authors>
    <author>Troy Haskin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From Darius's CAD model.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From Darius's CAD model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To ensure the loop is closed (to within roundoff), the derived measures will be used, but these measurements show how far the derived lengths are from those pictured.</t>
        </r>
      </text>
    </comment>
  </commentList>
</comments>
</file>

<file path=xl/sharedStrings.xml><?xml version="1.0" encoding="utf-8"?>
<sst xmlns="http://schemas.openxmlformats.org/spreadsheetml/2006/main" count="74" uniqueCount="35">
  <si>
    <t>From</t>
  </si>
  <si>
    <t>To</t>
  </si>
  <si>
    <t>m</t>
  </si>
  <si>
    <t>in.</t>
  </si>
  <si>
    <t>Tank Bottom</t>
  </si>
  <si>
    <t>Tank Top</t>
  </si>
  <si>
    <t>Lower Plenum CL</t>
  </si>
  <si>
    <t>Distance</t>
  </si>
  <si>
    <t>Riser Bottom Flange</t>
  </si>
  <si>
    <t>Riser Top Flange</t>
  </si>
  <si>
    <t>Upper Plenum CL</t>
  </si>
  <si>
    <t>Upper Plenum  CL</t>
  </si>
  <si>
    <t>Hot Inlet CL</t>
  </si>
  <si>
    <t>Derived</t>
  </si>
  <si>
    <t>Tee Volume</t>
  </si>
  <si>
    <r>
      <t>in.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</si>
  <si>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</si>
  <si>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Water Fill Heights</t>
  </si>
  <si>
    <t>Fill [%]</t>
  </si>
  <si>
    <t>Height</t>
  </si>
  <si>
    <t>Tank Cylinder Bottom</t>
  </si>
  <si>
    <t>Tank Cylinder Top</t>
  </si>
  <si>
    <t>Pictured</t>
  </si>
  <si>
    <t>Downcomer Bottom</t>
  </si>
  <si>
    <t>Versus Derived</t>
  </si>
  <si>
    <t>Relative</t>
  </si>
  <si>
    <t>Absolute</t>
  </si>
  <si>
    <t>Consistency Checks (Pictured vs. Derived)</t>
  </si>
  <si>
    <t>Cap Radii</t>
  </si>
  <si>
    <t>Heater Box Bottom</t>
  </si>
  <si>
    <t>Lower Plenum Bottom</t>
  </si>
  <si>
    <t>Tee-Branch Top</t>
  </si>
  <si>
    <t>Tee-Branch Bottom</t>
  </si>
  <si>
    <t>Lower Plenum Top</t>
  </si>
  <si>
    <t>Upper Plenum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</si>
</sst>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9"/>
  <sheetViews>
    <sheetView tabSelected="1" topLeftCell="A7" workbookViewId="0">
      <selection activeCell="G23" sqref="G23"/>
    </sheetView>
  </sheetViews>
  <sheetFormatPr defaultRowHeight="15" x14ac:dyDescent="0.25"/>
  <cols>
    <col min="1" max="1" width="2" style="1" customWidth="1"/>
    <col min="2" max="3" width="21" style="1" bestFit="1" customWidth="1"/>
    <col min="4" max="4" width="7.5703125" style="1" bestFit="1" customWidth="1"/>
    <col min="5" max="5" width="16.140625" style="1" customWidth="1"/>
    <col min="6" max="6" width="3" style="1" customWidth="1"/>
    <col min="7" max="7" width="19" style="1" bestFit="1" customWidth="1"/>
    <col min="8" max="8" width="12.140625" style="1" bestFit="1" customWidth="1"/>
    <col min="9" max="9" width="7.28515625" style="1" customWidth="1"/>
    <col min="10" max="10" width="9.5703125" style="1" customWidth="1"/>
    <col min="11" max="16384" width="9.140625" style="1"/>
  </cols>
  <sheetData>
    <row r="1" spans="2:12" ht="9" customHeight="1" x14ac:dyDescent="0.25"/>
    <row r="2" spans="2:12" ht="18" customHeight="1" thickBot="1" x14ac:dyDescent="0.3">
      <c r="B2" s="9" t="s">
        <v>22</v>
      </c>
      <c r="C2" s="9"/>
      <c r="D2" s="9"/>
      <c r="E2" s="9"/>
    </row>
    <row r="3" spans="2:12" ht="16.5" thickTop="1" thickBot="1" x14ac:dyDescent="0.3">
      <c r="B3" s="8" t="s">
        <v>0</v>
      </c>
      <c r="C3" s="8" t="s">
        <v>1</v>
      </c>
      <c r="D3" s="8" t="s">
        <v>7</v>
      </c>
      <c r="E3" s="8"/>
      <c r="G3" s="11" t="s">
        <v>17</v>
      </c>
      <c r="H3" s="11"/>
      <c r="I3" s="11"/>
      <c r="K3" s="8" t="s">
        <v>28</v>
      </c>
      <c r="L3" s="8"/>
    </row>
    <row r="4" spans="2:12" ht="16.5" thickTop="1" thickBot="1" x14ac:dyDescent="0.3">
      <c r="B4" s="10"/>
      <c r="C4" s="10"/>
      <c r="D4" s="3" t="s">
        <v>3</v>
      </c>
      <c r="E4" s="3" t="s">
        <v>2</v>
      </c>
      <c r="G4" s="12" t="s">
        <v>18</v>
      </c>
      <c r="H4" s="8" t="s">
        <v>19</v>
      </c>
      <c r="I4" s="8"/>
      <c r="K4" s="6" t="s">
        <v>3</v>
      </c>
      <c r="L4" s="6" t="s">
        <v>2</v>
      </c>
    </row>
    <row r="5" spans="2:12" ht="15.75" thickBot="1" x14ac:dyDescent="0.3">
      <c r="B5" s="2" t="s">
        <v>4</v>
      </c>
      <c r="C5" s="2" t="s">
        <v>20</v>
      </c>
      <c r="D5" s="2">
        <v>6.75</v>
      </c>
      <c r="E5" s="17">
        <f>CONVERT(D5,"in","m")</f>
        <v>0.17144999999999999</v>
      </c>
      <c r="G5" s="16"/>
      <c r="H5" s="7" t="s">
        <v>3</v>
      </c>
      <c r="I5" s="7" t="s">
        <v>2</v>
      </c>
      <c r="K5" s="4">
        <v>2</v>
      </c>
      <c r="L5" s="4">
        <f>CONVERT(K5,"in","m")</f>
        <v>5.0799999999999998E-2</v>
      </c>
    </row>
    <row r="6" spans="2:12" x14ac:dyDescent="0.25">
      <c r="B6" s="2" t="s">
        <v>20</v>
      </c>
      <c r="C6" s="2" t="s">
        <v>21</v>
      </c>
      <c r="D6" s="2">
        <v>66.268000000000001</v>
      </c>
      <c r="E6" s="17">
        <f>CONVERT(D6,"in","m")</f>
        <v>1.6832072</v>
      </c>
      <c r="G6" s="2">
        <v>60</v>
      </c>
      <c r="H6" s="2">
        <f>38+D5</f>
        <v>44.75</v>
      </c>
      <c r="I6" s="2">
        <f>CONVERT(H6,"in","m")</f>
        <v>1.1366499999999999</v>
      </c>
    </row>
    <row r="7" spans="2:12" ht="15.75" customHeight="1" thickBot="1" x14ac:dyDescent="0.3">
      <c r="B7" s="2" t="s">
        <v>21</v>
      </c>
      <c r="C7" s="2" t="s">
        <v>5</v>
      </c>
      <c r="D7" s="2">
        <v>5.375</v>
      </c>
      <c r="E7" s="17">
        <f>CONVERT(D7,"in","m")</f>
        <v>0.13652500000000001</v>
      </c>
      <c r="G7" s="2">
        <v>70</v>
      </c>
      <c r="H7" s="2">
        <f>45.2+D5</f>
        <v>51.95</v>
      </c>
      <c r="I7" s="2">
        <f t="shared" ref="I7:I8" si="0">CONVERT(H7,"in","m")</f>
        <v>1.3195300000000001</v>
      </c>
    </row>
    <row r="8" spans="2:12" ht="16.5" thickTop="1" thickBot="1" x14ac:dyDescent="0.3">
      <c r="B8" s="1" t="s">
        <v>6</v>
      </c>
      <c r="C8" s="1" t="s">
        <v>8</v>
      </c>
      <c r="D8" s="1">
        <v>6.8209999999999997</v>
      </c>
      <c r="E8" s="17">
        <f>CONVERT(D8,"in","m")</f>
        <v>0.1732534</v>
      </c>
      <c r="G8" s="4">
        <v>80</v>
      </c>
      <c r="H8" s="4">
        <f>52.5+D5</f>
        <v>59.25</v>
      </c>
      <c r="I8" s="4">
        <f t="shared" si="0"/>
        <v>1.50495</v>
      </c>
      <c r="K8" s="8" t="s">
        <v>14</v>
      </c>
      <c r="L8" s="8"/>
    </row>
    <row r="9" spans="2:12" ht="18.75" thickTop="1" thickBot="1" x14ac:dyDescent="0.3">
      <c r="B9" s="1" t="s">
        <v>8</v>
      </c>
      <c r="C9" s="1" t="s">
        <v>9</v>
      </c>
      <c r="D9" s="1">
        <v>201.52699999999999</v>
      </c>
      <c r="E9" s="17">
        <f>CONVERT(D9,"in","m")</f>
        <v>5.1187858000000004</v>
      </c>
      <c r="K9" s="6" t="s">
        <v>15</v>
      </c>
      <c r="L9" s="6" t="s">
        <v>16</v>
      </c>
    </row>
    <row r="10" spans="2:12" ht="15.75" thickBot="1" x14ac:dyDescent="0.3">
      <c r="B10" s="1" t="s">
        <v>9</v>
      </c>
      <c r="C10" s="1" t="s">
        <v>11</v>
      </c>
      <c r="D10" s="1">
        <v>8.8049999999999997</v>
      </c>
      <c r="E10" s="17">
        <f>CONVERT(D10,"in","m")</f>
        <v>0.22364700000000001</v>
      </c>
      <c r="K10" s="4">
        <v>158</v>
      </c>
      <c r="L10" s="4">
        <f>CONVERT(CONVERT(CONVERT(K10,"in","m"),"in","m"),"in","m")</f>
        <v>2.5891561120000004E-3</v>
      </c>
    </row>
    <row r="11" spans="2:12" ht="15.75" customHeight="1" thickTop="1" x14ac:dyDescent="0.25">
      <c r="B11" s="2" t="s">
        <v>8</v>
      </c>
      <c r="C11" s="2" t="s">
        <v>29</v>
      </c>
      <c r="D11" s="2">
        <f>10.236+2.687</f>
        <v>12.923</v>
      </c>
      <c r="E11" s="17">
        <f>CONVERT(D11,"in","m")</f>
        <v>0.32824419999999999</v>
      </c>
    </row>
    <row r="12" spans="2:12" x14ac:dyDescent="0.25">
      <c r="B12" s="2" t="s">
        <v>31</v>
      </c>
      <c r="C12" s="2" t="s">
        <v>8</v>
      </c>
      <c r="D12" s="2">
        <f>2.687</f>
        <v>2.6869999999999998</v>
      </c>
      <c r="E12" s="17">
        <f>CONVERT(D12,"in","m")</f>
        <v>6.8249799999999999E-2</v>
      </c>
    </row>
    <row r="13" spans="2:12" x14ac:dyDescent="0.25">
      <c r="B13" s="1" t="s">
        <v>9</v>
      </c>
      <c r="C13" s="1" t="s">
        <v>32</v>
      </c>
      <c r="D13" s="1">
        <f>D12</f>
        <v>2.6869999999999998</v>
      </c>
      <c r="E13" s="17">
        <f>CONVERT(D13,"in","m")</f>
        <v>6.8249799999999999E-2</v>
      </c>
    </row>
    <row r="14" spans="2:12" x14ac:dyDescent="0.25">
      <c r="B14" s="2" t="s">
        <v>6</v>
      </c>
      <c r="C14" s="2" t="s">
        <v>23</v>
      </c>
      <c r="D14" s="2">
        <v>6</v>
      </c>
      <c r="E14" s="17">
        <f>CONVERT(D14,"in","m")</f>
        <v>0.15240000000000001</v>
      </c>
    </row>
    <row r="15" spans="2:12" ht="15.75" thickBot="1" x14ac:dyDescent="0.3">
      <c r="B15" s="4" t="s">
        <v>10</v>
      </c>
      <c r="C15" s="4" t="s">
        <v>12</v>
      </c>
      <c r="D15" s="4">
        <v>22.727</v>
      </c>
      <c r="E15" s="18">
        <f>CONVERT(D15,"in","m")</f>
        <v>0.57726580000000005</v>
      </c>
      <c r="G15" s="11" t="s">
        <v>27</v>
      </c>
      <c r="H15" s="11"/>
      <c r="I15" s="11"/>
      <c r="J15" s="11"/>
      <c r="K15" s="11"/>
      <c r="L15" s="11"/>
    </row>
    <row r="16" spans="2:12" ht="15.75" thickTop="1" x14ac:dyDescent="0.25">
      <c r="G16" s="8" t="s">
        <v>0</v>
      </c>
      <c r="H16" s="8" t="s">
        <v>1</v>
      </c>
      <c r="I16" s="8" t="s">
        <v>7</v>
      </c>
      <c r="J16" s="8"/>
      <c r="K16" s="8" t="s">
        <v>24</v>
      </c>
      <c r="L16" s="8"/>
    </row>
    <row r="17" spans="2:12" x14ac:dyDescent="0.25">
      <c r="G17" s="10"/>
      <c r="H17" s="10"/>
      <c r="I17" s="5" t="s">
        <v>3</v>
      </c>
      <c r="J17" s="5" t="s">
        <v>2</v>
      </c>
      <c r="K17" s="5" t="s">
        <v>26</v>
      </c>
      <c r="L17" s="5" t="s">
        <v>25</v>
      </c>
    </row>
    <row r="18" spans="2:12" ht="15.75" thickBot="1" x14ac:dyDescent="0.3">
      <c r="B18" s="11" t="s">
        <v>13</v>
      </c>
      <c r="C18" s="11"/>
      <c r="D18" s="11"/>
      <c r="E18" s="11"/>
      <c r="G18" s="1" t="s">
        <v>23</v>
      </c>
      <c r="H18" s="1" t="s">
        <v>4</v>
      </c>
      <c r="I18" s="1">
        <f>195.117+5.69</f>
        <v>200.80699999999999</v>
      </c>
      <c r="J18" s="1">
        <f>CONVERT(I18,"in","m")</f>
        <v>5.1004978000000003</v>
      </c>
      <c r="K18" s="14">
        <f>ABS(I18-D26)</f>
        <v>0.3200000000000216</v>
      </c>
      <c r="L18" s="14">
        <f>K18/I18</f>
        <v>1.5935699452709398E-3</v>
      </c>
    </row>
    <row r="19" spans="2:12" s="2" customFormat="1" ht="16.5" thickTop="1" thickBot="1" x14ac:dyDescent="0.3">
      <c r="B19" s="12" t="s">
        <v>0</v>
      </c>
      <c r="C19" s="12" t="s">
        <v>1</v>
      </c>
      <c r="D19" s="8" t="s">
        <v>7</v>
      </c>
      <c r="E19" s="8"/>
      <c r="G19" s="4" t="s">
        <v>4</v>
      </c>
      <c r="H19" s="4" t="s">
        <v>12</v>
      </c>
      <c r="I19" s="4">
        <v>32.753</v>
      </c>
      <c r="J19" s="4">
        <f>CONVERT(I19,"in","m")</f>
        <v>0.83192619999999995</v>
      </c>
      <c r="K19" s="15">
        <f>ABS(I19-D27)</f>
        <v>1.4210854715202004E-14</v>
      </c>
      <c r="L19" s="15">
        <f>K19/I19</f>
        <v>4.338794832596099E-16</v>
      </c>
    </row>
    <row r="20" spans="2:12" ht="15.75" thickTop="1" x14ac:dyDescent="0.25">
      <c r="B20" s="13"/>
      <c r="C20" s="13"/>
      <c r="D20" s="5" t="s">
        <v>3</v>
      </c>
      <c r="E20" s="5" t="s">
        <v>2</v>
      </c>
    </row>
    <row r="21" spans="2:12" s="2" customFormat="1" x14ac:dyDescent="0.25">
      <c r="B21" s="19" t="s">
        <v>30</v>
      </c>
      <c r="C21" s="19" t="s">
        <v>31</v>
      </c>
      <c r="D21" s="19">
        <f>4.026/2 + D8-2.687</f>
        <v>6.1470000000000002</v>
      </c>
      <c r="E21" s="22">
        <f>CONVERT(D21,"in","m")</f>
        <v>0.15613379999999999</v>
      </c>
    </row>
    <row r="22" spans="2:12" x14ac:dyDescent="0.25">
      <c r="B22" s="20" t="s">
        <v>6</v>
      </c>
      <c r="C22" s="20" t="s">
        <v>10</v>
      </c>
      <c r="D22" s="20">
        <f>SUM(D8:D10)</f>
        <v>217.15299999999999</v>
      </c>
      <c r="E22" s="21">
        <f>CONVERT(D22,"in","m")</f>
        <v>5.5156862000000002</v>
      </c>
    </row>
    <row r="23" spans="2:12" s="2" customFormat="1" x14ac:dyDescent="0.25">
      <c r="B23" s="2" t="s">
        <v>6</v>
      </c>
      <c r="C23" s="2" t="s">
        <v>12</v>
      </c>
      <c r="D23" s="2">
        <f>D22+D15</f>
        <v>239.88</v>
      </c>
      <c r="E23" s="17">
        <f>CONVERT(D23,"in","m")</f>
        <v>6.0929520000000004</v>
      </c>
    </row>
    <row r="24" spans="2:12" x14ac:dyDescent="0.25">
      <c r="B24" s="2" t="s">
        <v>6</v>
      </c>
      <c r="C24" s="2" t="s">
        <v>4</v>
      </c>
      <c r="D24" s="2">
        <f>D23 - I19</f>
        <v>207.12700000000001</v>
      </c>
      <c r="E24" s="17">
        <f>CONVERT(D24,"in","m")</f>
        <v>5.2610257999999996</v>
      </c>
    </row>
    <row r="25" spans="2:12" x14ac:dyDescent="0.25">
      <c r="B25" s="2" t="s">
        <v>33</v>
      </c>
      <c r="C25" s="2" t="s">
        <v>34</v>
      </c>
      <c r="D25" s="2">
        <f>SUM(D12,D13,D9)</f>
        <v>206.90099999999998</v>
      </c>
      <c r="E25" s="17">
        <f>CONVERT(D25,"in","m")</f>
        <v>5.2552853999999991</v>
      </c>
    </row>
    <row r="26" spans="2:12" x14ac:dyDescent="0.25">
      <c r="B26" s="2" t="s">
        <v>23</v>
      </c>
      <c r="C26" s="2" t="s">
        <v>4</v>
      </c>
      <c r="D26" s="2">
        <f>D24-D14</f>
        <v>201.12700000000001</v>
      </c>
      <c r="E26" s="17">
        <f>CONVERT(D26,"in","m")</f>
        <v>5.1086258000000004</v>
      </c>
    </row>
    <row r="27" spans="2:12" x14ac:dyDescent="0.25">
      <c r="B27" s="2" t="s">
        <v>4</v>
      </c>
      <c r="C27" s="2" t="s">
        <v>12</v>
      </c>
      <c r="D27" s="2">
        <f>D23-D24</f>
        <v>32.752999999999986</v>
      </c>
      <c r="E27" s="17">
        <f t="shared" ref="E27" si="1">CONVERT(D27,"in","m")</f>
        <v>0.83192619999999962</v>
      </c>
    </row>
    <row r="28" spans="2:12" ht="15.75" thickBot="1" x14ac:dyDescent="0.3">
      <c r="B28" s="4" t="s">
        <v>4</v>
      </c>
      <c r="C28" s="4" t="s">
        <v>5</v>
      </c>
      <c r="D28" s="4">
        <f>SUM(D5:D7)</f>
        <v>78.393000000000001</v>
      </c>
      <c r="E28" s="18">
        <f>CONVERT(D28,"in","m")</f>
        <v>1.9911821999999999</v>
      </c>
    </row>
    <row r="29" spans="2:12" ht="15.75" thickTop="1" x14ac:dyDescent="0.25"/>
  </sheetData>
  <mergeCells count="18">
    <mergeCell ref="G16:G17"/>
    <mergeCell ref="H16:H17"/>
    <mergeCell ref="I16:J16"/>
    <mergeCell ref="K16:L16"/>
    <mergeCell ref="G15:L15"/>
    <mergeCell ref="K3:L3"/>
    <mergeCell ref="K8:L8"/>
    <mergeCell ref="D3:E3"/>
    <mergeCell ref="B3:B4"/>
    <mergeCell ref="C3:C4"/>
    <mergeCell ref="B18:E18"/>
    <mergeCell ref="C19:C20"/>
    <mergeCell ref="B19:B20"/>
    <mergeCell ref="D19:E19"/>
    <mergeCell ref="G4:G5"/>
    <mergeCell ref="G3:I3"/>
    <mergeCell ref="B2:E2"/>
    <mergeCell ref="H4:I4"/>
  </mergeCells>
  <pageMargins left="0.7" right="0.7" top="0.75" bottom="0.75" header="0.3" footer="0.3"/>
  <pageSetup orientation="portrait" r:id="rId1"/>
  <ignoredErrors>
    <ignoredError sqref="D22 D2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Haskin</dc:creator>
  <cp:lastModifiedBy>Troy Haskin</cp:lastModifiedBy>
  <dcterms:created xsi:type="dcterms:W3CDTF">2013-06-03T15:45:28Z</dcterms:created>
  <dcterms:modified xsi:type="dcterms:W3CDTF">2013-06-21T16:54:29Z</dcterms:modified>
</cp:coreProperties>
</file>