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bdpnt-my.sharepoint.com/personal/sandra_robles_bdpint_com/Documents/ESCRITORIO/COTIZACION/"/>
    </mc:Choice>
  </mc:AlternateContent>
  <xr:revisionPtr revIDLastSave="0" documentId="14_{5F34DBD2-11D7-47A9-9BC1-F1289D814369}" xr6:coauthVersionLast="47" xr6:coauthVersionMax="47" xr10:uidLastSave="{00000000-0000-0000-0000-000000000000}"/>
  <bookViews>
    <workbookView xWindow="-120" yWindow="-120" windowWidth="20730" windowHeight="11040" firstSheet="8" activeTab="11" xr2:uid="{054A8CB2-5FA7-4252-8F3B-5A5F82F36726}"/>
  </bookViews>
  <sheets>
    <sheet name="Anexo 6 - Transporte Nacional" sheetId="1" r:id="rId1"/>
    <sheet name="Anexo 6 - Operacion Cartagena" sheetId="2" r:id="rId2"/>
    <sheet name="Anexo 6-ResumenAA_AC" sheetId="3" r:id="rId3"/>
    <sheet name="USA-Canadá (Marítimo)" sheetId="4" r:id="rId4"/>
    <sheet name="USA-Canadá (Aéreo)" sheetId="5" r:id="rId5"/>
    <sheet name="Europa (Marítimo)" sheetId="6" r:id="rId6"/>
    <sheet name="Europa (Aéreo)" sheetId="7" r:id="rId7"/>
    <sheet name="Latinoamérica (Marítimo)" sheetId="8" r:id="rId8"/>
    <sheet name="Latinoamérica (Aéreo)" sheetId="9" r:id="rId9"/>
    <sheet name="Otros (Marítimo)" sheetId="10" r:id="rId10"/>
    <sheet name="Otros (Aéreo)" sheetId="11" r:id="rId11"/>
    <sheet name="Aduanero" sheetId="13" r:id="rId12"/>
  </sheets>
  <definedNames>
    <definedName name="_xlnm._FilterDatabase" localSheetId="1" hidden="1">'Anexo 6 - Operacion Cartagena'!$A$17:$E$22</definedName>
    <definedName name="_xlnm._FilterDatabase" localSheetId="6" hidden="1">'Europa (Aéreo)'!$A$3:$D$3</definedName>
    <definedName name="_xlnm._FilterDatabase" localSheetId="5" hidden="1">'Europa (Marítimo)'!$A$3:$D$3</definedName>
    <definedName name="_xlnm._FilterDatabase" localSheetId="8" hidden="1">'Latinoamérica (Aéreo)'!$A$3:$D$3</definedName>
    <definedName name="_xlnm._FilterDatabase" localSheetId="7" hidden="1">'Latinoamérica (Marítimo)'!$A$3:$D$3</definedName>
    <definedName name="_xlnm._FilterDatabase" localSheetId="10" hidden="1">'Otros (Aéreo)'!$A$1:$D$1</definedName>
    <definedName name="_xlnm._FilterDatabase" localSheetId="9" hidden="1">'Otros (Marítimo)'!$A$3:$D$3</definedName>
    <definedName name="_xlnm._FilterDatabase" localSheetId="4" hidden="1">'USA-Canadá (Aéreo)'!$A$3:$L$6</definedName>
    <definedName name="_xlnm._FilterDatabase" localSheetId="3" hidden="1">'USA-Canadá (Marítimo)'!$A$3:$F$7</definedName>
    <definedName name="top" localSheetId="3">'USA-Canadá (Marítimo)'!#REF!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6" i="1" l="1"/>
  <c r="L16" i="1"/>
  <c r="E25" i="2"/>
  <c r="L6" i="4" l="1"/>
  <c r="J6" i="4"/>
  <c r="K5" i="8"/>
  <c r="I5" i="8"/>
  <c r="K6" i="8"/>
  <c r="I6" i="8"/>
  <c r="E18" i="2"/>
  <c r="E19" i="2"/>
  <c r="E20" i="2"/>
  <c r="E21" i="2"/>
  <c r="E22" i="2"/>
  <c r="E23" i="2"/>
  <c r="E24" i="2"/>
  <c r="L4" i="11" l="1"/>
  <c r="K2" i="11"/>
  <c r="B21" i="10"/>
  <c r="L4" i="10"/>
  <c r="L10" i="10"/>
  <c r="L9" i="10"/>
  <c r="L8" i="10"/>
  <c r="L7" i="10"/>
  <c r="L6" i="10"/>
  <c r="L5" i="10"/>
  <c r="J10" i="10"/>
  <c r="J8" i="10"/>
  <c r="J7" i="10"/>
  <c r="J6" i="10"/>
  <c r="J5" i="10"/>
  <c r="J4" i="10"/>
  <c r="I9" i="10"/>
  <c r="J9" i="10" s="1"/>
  <c r="G7" i="10"/>
  <c r="G6" i="10"/>
  <c r="B22" i="8"/>
  <c r="B12" i="8"/>
  <c r="L9" i="8"/>
  <c r="L8" i="8"/>
  <c r="L6" i="8"/>
  <c r="L5" i="8"/>
  <c r="K9" i="8"/>
  <c r="K8" i="8"/>
  <c r="K7" i="8"/>
  <c r="L7" i="8" s="1"/>
  <c r="K4" i="8"/>
  <c r="L4" i="8" s="1"/>
  <c r="J9" i="8"/>
  <c r="J8" i="8"/>
  <c r="J6" i="8"/>
  <c r="J5" i="8"/>
  <c r="I7" i="8"/>
  <c r="J7" i="8" s="1"/>
  <c r="I4" i="8"/>
  <c r="J4" i="8" s="1"/>
  <c r="G6" i="8"/>
  <c r="G5" i="8"/>
  <c r="G4" i="8"/>
  <c r="B22" i="7"/>
  <c r="B14" i="7"/>
  <c r="H9" i="7"/>
  <c r="J4" i="7"/>
  <c r="I4" i="7"/>
  <c r="H4" i="7"/>
  <c r="B22" i="6"/>
  <c r="B14" i="6"/>
  <c r="B17" i="5"/>
  <c r="B9" i="5"/>
  <c r="B18" i="4"/>
  <c r="B10" i="4"/>
  <c r="L7" i="4" l="1"/>
  <c r="J7" i="4"/>
  <c r="L5" i="4"/>
  <c r="J5" i="4"/>
  <c r="G5" i="4"/>
  <c r="G14" i="3" l="1"/>
  <c r="D36" i="3"/>
  <c r="E36" i="3"/>
  <c r="F36" i="3"/>
  <c r="G36" i="3"/>
  <c r="H36" i="3"/>
  <c r="I36" i="3"/>
  <c r="C36" i="3"/>
  <c r="B36" i="3"/>
  <c r="A36" i="3"/>
  <c r="C74" i="11"/>
  <c r="B74" i="11"/>
  <c r="C56" i="11"/>
  <c r="B56" i="11"/>
  <c r="B174" i="10"/>
  <c r="B153" i="10"/>
  <c r="B132" i="10"/>
  <c r="B112" i="10"/>
  <c r="B92" i="10"/>
  <c r="B72" i="10"/>
  <c r="C74" i="9"/>
  <c r="B74" i="9"/>
  <c r="C56" i="9"/>
  <c r="B56" i="9"/>
  <c r="C147" i="8"/>
  <c r="B147" i="8"/>
  <c r="C127" i="8"/>
  <c r="B127" i="8"/>
  <c r="C108" i="8"/>
  <c r="B108" i="8"/>
  <c r="C88" i="8"/>
  <c r="B88" i="8"/>
  <c r="C67" i="8"/>
  <c r="B67" i="8"/>
  <c r="C170" i="7"/>
  <c r="B170" i="7"/>
  <c r="C152" i="7"/>
  <c r="B152" i="7"/>
  <c r="C134" i="7"/>
  <c r="B134" i="7"/>
  <c r="C116" i="7"/>
  <c r="B116" i="7"/>
  <c r="C98" i="7"/>
  <c r="B98" i="7"/>
  <c r="C80" i="7"/>
  <c r="B80" i="7"/>
  <c r="C62" i="7"/>
  <c r="B62" i="7"/>
  <c r="C173" i="6"/>
  <c r="B173" i="6"/>
  <c r="C153" i="6"/>
  <c r="B153" i="6"/>
  <c r="C134" i="6"/>
  <c r="B134" i="6"/>
  <c r="C115" i="6"/>
  <c r="B115" i="6"/>
  <c r="C95" i="6"/>
  <c r="B95" i="6"/>
  <c r="C75" i="6"/>
  <c r="B75" i="6"/>
  <c r="C70" i="5"/>
  <c r="B70" i="5"/>
  <c r="C54" i="5"/>
  <c r="B54" i="5"/>
  <c r="C106" i="4"/>
  <c r="B106" i="4"/>
  <c r="C84" i="4"/>
  <c r="B84" i="4"/>
  <c r="C63" i="4"/>
  <c r="B63" i="4"/>
  <c r="J64" i="1"/>
  <c r="J63" i="1"/>
  <c r="J62" i="1"/>
  <c r="C37" i="11"/>
  <c r="B37" i="11"/>
  <c r="B15" i="11"/>
  <c r="B71" i="3" s="1"/>
  <c r="B7" i="11"/>
  <c r="B70" i="3" s="1"/>
  <c r="B52" i="10"/>
  <c r="B13" i="10"/>
  <c r="B37" i="3" s="1"/>
  <c r="C38" i="9"/>
  <c r="B38" i="9"/>
  <c r="B18" i="9"/>
  <c r="B65" i="3" s="1"/>
  <c r="B10" i="9"/>
  <c r="B64" i="3" s="1"/>
  <c r="C46" i="8"/>
  <c r="B46" i="8"/>
  <c r="B29" i="3"/>
  <c r="C44" i="7"/>
  <c r="B44" i="7"/>
  <c r="C54" i="6"/>
  <c r="B54" i="6"/>
  <c r="C37" i="5"/>
  <c r="B37" i="5"/>
  <c r="C43" i="4"/>
  <c r="B43" i="4"/>
  <c r="B11" i="3"/>
  <c r="B10" i="3"/>
  <c r="C93" i="3"/>
  <c r="C92" i="3"/>
  <c r="C91" i="3"/>
  <c r="C90" i="3"/>
  <c r="C89" i="3"/>
  <c r="C88" i="3"/>
  <c r="C87" i="3"/>
  <c r="C86" i="3"/>
  <c r="C85" i="3"/>
  <c r="C84" i="3"/>
  <c r="C83" i="3"/>
  <c r="C82" i="3"/>
  <c r="C81" i="3"/>
  <c r="C80" i="3"/>
  <c r="C79" i="3"/>
  <c r="C78" i="3"/>
  <c r="C77" i="3"/>
  <c r="C76" i="3"/>
  <c r="A71" i="3"/>
  <c r="A70" i="3"/>
  <c r="I69" i="3"/>
  <c r="H69" i="3"/>
  <c r="G69" i="3"/>
  <c r="F69" i="3"/>
  <c r="E69" i="3"/>
  <c r="D69" i="3"/>
  <c r="C69" i="3"/>
  <c r="B69" i="3"/>
  <c r="A69" i="3"/>
  <c r="I68" i="3"/>
  <c r="H68" i="3"/>
  <c r="G68" i="3"/>
  <c r="F68" i="3"/>
  <c r="E68" i="3"/>
  <c r="D68" i="3"/>
  <c r="C68" i="3"/>
  <c r="B68" i="3"/>
  <c r="A68" i="3"/>
  <c r="I67" i="3"/>
  <c r="H67" i="3"/>
  <c r="G67" i="3"/>
  <c r="F67" i="3"/>
  <c r="E67" i="3"/>
  <c r="D67" i="3"/>
  <c r="C67" i="3"/>
  <c r="B67" i="3"/>
  <c r="A67" i="3"/>
  <c r="A65" i="3"/>
  <c r="A64" i="3"/>
  <c r="I63" i="3"/>
  <c r="H63" i="3"/>
  <c r="G63" i="3"/>
  <c r="F63" i="3"/>
  <c r="E63" i="3"/>
  <c r="D63" i="3"/>
  <c r="C63" i="3"/>
  <c r="B63" i="3"/>
  <c r="A63" i="3"/>
  <c r="I62" i="3"/>
  <c r="H62" i="3"/>
  <c r="G62" i="3"/>
  <c r="F62" i="3"/>
  <c r="E62" i="3"/>
  <c r="D62" i="3"/>
  <c r="C62" i="3"/>
  <c r="B62" i="3"/>
  <c r="A62" i="3"/>
  <c r="I61" i="3"/>
  <c r="H61" i="3"/>
  <c r="G61" i="3"/>
  <c r="F61" i="3"/>
  <c r="E61" i="3"/>
  <c r="D61" i="3"/>
  <c r="C61" i="3"/>
  <c r="B61" i="3"/>
  <c r="A61" i="3"/>
  <c r="I60" i="3"/>
  <c r="H60" i="3"/>
  <c r="G60" i="3"/>
  <c r="F60" i="3"/>
  <c r="E60" i="3"/>
  <c r="D60" i="3"/>
  <c r="C60" i="3"/>
  <c r="B60" i="3"/>
  <c r="A60" i="3"/>
  <c r="B58" i="3"/>
  <c r="A58" i="3"/>
  <c r="B57" i="3"/>
  <c r="A57" i="3"/>
  <c r="I56" i="3"/>
  <c r="H56" i="3"/>
  <c r="G56" i="3"/>
  <c r="F56" i="3"/>
  <c r="E56" i="3"/>
  <c r="D56" i="3"/>
  <c r="C56" i="3"/>
  <c r="B56" i="3"/>
  <c r="A56" i="3"/>
  <c r="I55" i="3"/>
  <c r="H55" i="3"/>
  <c r="G55" i="3"/>
  <c r="F55" i="3"/>
  <c r="E55" i="3"/>
  <c r="D55" i="3"/>
  <c r="C55" i="3"/>
  <c r="B55" i="3"/>
  <c r="A55" i="3"/>
  <c r="I54" i="3"/>
  <c r="H54" i="3"/>
  <c r="G54" i="3"/>
  <c r="F54" i="3"/>
  <c r="E54" i="3"/>
  <c r="D54" i="3"/>
  <c r="C54" i="3"/>
  <c r="B54" i="3"/>
  <c r="A54" i="3"/>
  <c r="I53" i="3"/>
  <c r="H53" i="3"/>
  <c r="G53" i="3"/>
  <c r="F53" i="3"/>
  <c r="E53" i="3"/>
  <c r="D53" i="3"/>
  <c r="C53" i="3"/>
  <c r="B53" i="3"/>
  <c r="A53" i="3"/>
  <c r="I52" i="3"/>
  <c r="H52" i="3"/>
  <c r="G52" i="3"/>
  <c r="F52" i="3"/>
  <c r="E52" i="3"/>
  <c r="D52" i="3"/>
  <c r="C52" i="3"/>
  <c r="B52" i="3"/>
  <c r="A52" i="3"/>
  <c r="I51" i="3"/>
  <c r="H51" i="3"/>
  <c r="G51" i="3"/>
  <c r="F51" i="3"/>
  <c r="E51" i="3"/>
  <c r="D51" i="3"/>
  <c r="C51" i="3"/>
  <c r="B51" i="3"/>
  <c r="A51" i="3"/>
  <c r="I50" i="3"/>
  <c r="H50" i="3"/>
  <c r="G50" i="3"/>
  <c r="F50" i="3"/>
  <c r="E50" i="3"/>
  <c r="D50" i="3"/>
  <c r="C50" i="3"/>
  <c r="B50" i="3"/>
  <c r="A50" i="3"/>
  <c r="I49" i="3"/>
  <c r="H49" i="3"/>
  <c r="G49" i="3"/>
  <c r="F49" i="3"/>
  <c r="E49" i="3"/>
  <c r="D49" i="3"/>
  <c r="C49" i="3"/>
  <c r="B49" i="3"/>
  <c r="A49" i="3"/>
  <c r="B47" i="3"/>
  <c r="A47" i="3"/>
  <c r="B46" i="3"/>
  <c r="A46" i="3"/>
  <c r="I45" i="3"/>
  <c r="H45" i="3"/>
  <c r="G45" i="3"/>
  <c r="F45" i="3"/>
  <c r="E45" i="3"/>
  <c r="D45" i="3"/>
  <c r="C45" i="3"/>
  <c r="B45" i="3"/>
  <c r="A45" i="3"/>
  <c r="I44" i="3"/>
  <c r="H44" i="3"/>
  <c r="G44" i="3"/>
  <c r="F44" i="3"/>
  <c r="E44" i="3"/>
  <c r="D44" i="3"/>
  <c r="C44" i="3"/>
  <c r="B44" i="3"/>
  <c r="A44" i="3"/>
  <c r="I43" i="3"/>
  <c r="H43" i="3"/>
  <c r="G43" i="3"/>
  <c r="F43" i="3"/>
  <c r="E43" i="3"/>
  <c r="D43" i="3"/>
  <c r="C43" i="3"/>
  <c r="B43" i="3"/>
  <c r="A43" i="3"/>
  <c r="B38" i="3"/>
  <c r="A38" i="3"/>
  <c r="A37" i="3"/>
  <c r="I35" i="3"/>
  <c r="H35" i="3"/>
  <c r="G35" i="3"/>
  <c r="F35" i="3"/>
  <c r="E35" i="3"/>
  <c r="D35" i="3"/>
  <c r="C35" i="3"/>
  <c r="B35" i="3"/>
  <c r="A35" i="3"/>
  <c r="I34" i="3"/>
  <c r="H34" i="3"/>
  <c r="G34" i="3"/>
  <c r="F34" i="3"/>
  <c r="E34" i="3"/>
  <c r="D34" i="3"/>
  <c r="C34" i="3"/>
  <c r="B34" i="3"/>
  <c r="A34" i="3"/>
  <c r="I33" i="3"/>
  <c r="H33" i="3"/>
  <c r="G33" i="3"/>
  <c r="F33" i="3"/>
  <c r="E33" i="3"/>
  <c r="D33" i="3"/>
  <c r="C33" i="3"/>
  <c r="B33" i="3"/>
  <c r="A33" i="3"/>
  <c r="I32" i="3"/>
  <c r="H32" i="3"/>
  <c r="G32" i="3"/>
  <c r="F32" i="3"/>
  <c r="E32" i="3"/>
  <c r="D32" i="3"/>
  <c r="C32" i="3"/>
  <c r="B32" i="3"/>
  <c r="A32" i="3"/>
  <c r="B30" i="3"/>
  <c r="A30" i="3"/>
  <c r="A29" i="3"/>
  <c r="I28" i="3"/>
  <c r="H28" i="3"/>
  <c r="G28" i="3"/>
  <c r="F28" i="3"/>
  <c r="E28" i="3"/>
  <c r="D28" i="3"/>
  <c r="C28" i="3"/>
  <c r="B28" i="3"/>
  <c r="A28" i="3"/>
  <c r="I27" i="3"/>
  <c r="H27" i="3"/>
  <c r="G27" i="3"/>
  <c r="F27" i="3"/>
  <c r="E27" i="3"/>
  <c r="D27" i="3"/>
  <c r="C27" i="3"/>
  <c r="B27" i="3"/>
  <c r="A27" i="3"/>
  <c r="I26" i="3"/>
  <c r="H26" i="3"/>
  <c r="G26" i="3"/>
  <c r="F26" i="3"/>
  <c r="E26" i="3"/>
  <c r="D26" i="3"/>
  <c r="C26" i="3"/>
  <c r="B26" i="3"/>
  <c r="A26" i="3"/>
  <c r="I25" i="3"/>
  <c r="H25" i="3"/>
  <c r="G25" i="3"/>
  <c r="F25" i="3"/>
  <c r="E25" i="3"/>
  <c r="D25" i="3"/>
  <c r="C25" i="3"/>
  <c r="B25" i="3"/>
  <c r="A25" i="3"/>
  <c r="I24" i="3"/>
  <c r="H24" i="3"/>
  <c r="G24" i="3"/>
  <c r="F24" i="3"/>
  <c r="E24" i="3"/>
  <c r="D24" i="3"/>
  <c r="C24" i="3"/>
  <c r="B24" i="3"/>
  <c r="A24" i="3"/>
  <c r="I23" i="3"/>
  <c r="H23" i="3"/>
  <c r="G23" i="3"/>
  <c r="F23" i="3"/>
  <c r="E23" i="3"/>
  <c r="D23" i="3"/>
  <c r="C23" i="3"/>
  <c r="B23" i="3"/>
  <c r="A23" i="3"/>
  <c r="B21" i="3"/>
  <c r="A21" i="3"/>
  <c r="B20" i="3"/>
  <c r="A20" i="3"/>
  <c r="I19" i="3"/>
  <c r="H19" i="3"/>
  <c r="G19" i="3"/>
  <c r="F19" i="3"/>
  <c r="E19" i="3"/>
  <c r="D19" i="3"/>
  <c r="C19" i="3"/>
  <c r="B19" i="3"/>
  <c r="A19" i="3"/>
  <c r="I18" i="3"/>
  <c r="H18" i="3"/>
  <c r="G18" i="3"/>
  <c r="F18" i="3"/>
  <c r="E18" i="3"/>
  <c r="D18" i="3"/>
  <c r="C18" i="3"/>
  <c r="B18" i="3"/>
  <c r="A18" i="3"/>
  <c r="I17" i="3"/>
  <c r="H17" i="3"/>
  <c r="G17" i="3"/>
  <c r="F17" i="3"/>
  <c r="E17" i="3"/>
  <c r="D17" i="3"/>
  <c r="C17" i="3"/>
  <c r="B17" i="3"/>
  <c r="A17" i="3"/>
  <c r="I16" i="3"/>
  <c r="H16" i="3"/>
  <c r="G16" i="3"/>
  <c r="F16" i="3"/>
  <c r="E16" i="3"/>
  <c r="D16" i="3"/>
  <c r="C16" i="3"/>
  <c r="B16" i="3"/>
  <c r="A16" i="3"/>
  <c r="I15" i="3"/>
  <c r="H15" i="3"/>
  <c r="G15" i="3"/>
  <c r="F15" i="3"/>
  <c r="E15" i="3"/>
  <c r="D15" i="3"/>
  <c r="C15" i="3"/>
  <c r="B15" i="3"/>
  <c r="A15" i="3"/>
  <c r="I14" i="3"/>
  <c r="H14" i="3"/>
  <c r="F14" i="3"/>
  <c r="E14" i="3"/>
  <c r="D14" i="3"/>
  <c r="C14" i="3"/>
  <c r="B14" i="3"/>
  <c r="A14" i="3"/>
  <c r="I13" i="3"/>
  <c r="H13" i="3"/>
  <c r="G13" i="3"/>
  <c r="F13" i="3"/>
  <c r="E13" i="3"/>
  <c r="D13" i="3"/>
  <c r="C13" i="3"/>
  <c r="B13" i="3"/>
  <c r="A13" i="3"/>
  <c r="A11" i="3"/>
  <c r="A10" i="3"/>
  <c r="I9" i="3"/>
  <c r="H9" i="3"/>
  <c r="G9" i="3"/>
  <c r="F9" i="3"/>
  <c r="E9" i="3"/>
  <c r="D9" i="3"/>
  <c r="C9" i="3"/>
  <c r="B9" i="3"/>
  <c r="A9" i="3"/>
  <c r="I8" i="3"/>
  <c r="H8" i="3"/>
  <c r="G8" i="3"/>
  <c r="F8" i="3"/>
  <c r="E8" i="3"/>
  <c r="D8" i="3"/>
  <c r="C8" i="3"/>
  <c r="B8" i="3"/>
  <c r="A8" i="3"/>
  <c r="I7" i="3"/>
  <c r="H7" i="3"/>
  <c r="G7" i="3"/>
  <c r="F7" i="3"/>
  <c r="E7" i="3"/>
  <c r="D7" i="3"/>
  <c r="C7" i="3"/>
  <c r="B7" i="3"/>
  <c r="A7" i="3"/>
  <c r="I6" i="3"/>
  <c r="H6" i="3"/>
  <c r="G6" i="3"/>
  <c r="F6" i="3"/>
  <c r="E6" i="3"/>
  <c r="D6" i="3"/>
  <c r="C6" i="3"/>
  <c r="B6" i="3"/>
  <c r="A6" i="3"/>
  <c r="C32" i="2" l="1"/>
  <c r="F24" i="2" l="1"/>
  <c r="F25" i="2"/>
  <c r="E27" i="2" s="1"/>
  <c r="F23" i="2"/>
  <c r="F22" i="2"/>
  <c r="F18" i="2"/>
  <c r="F20" i="2"/>
  <c r="F21" i="2"/>
  <c r="F19" i="2"/>
  <c r="J17" i="1" l="1"/>
  <c r="L17" i="1" s="1"/>
  <c r="M17" i="1" s="1"/>
  <c r="J18" i="1"/>
  <c r="L18" i="1" s="1"/>
  <c r="M18" i="1" s="1"/>
  <c r="J19" i="1"/>
  <c r="L19" i="1" s="1"/>
  <c r="M19" i="1" s="1"/>
  <c r="J20" i="1"/>
  <c r="L20" i="1" s="1"/>
  <c r="M20" i="1" s="1"/>
  <c r="J21" i="1"/>
  <c r="L21" i="1" s="1"/>
  <c r="M21" i="1" s="1"/>
  <c r="J22" i="1"/>
  <c r="L22" i="1" s="1"/>
  <c r="M22" i="1" s="1"/>
  <c r="J23" i="1"/>
  <c r="L23" i="1" s="1"/>
  <c r="M23" i="1" s="1"/>
  <c r="J24" i="1"/>
  <c r="L24" i="1" s="1"/>
  <c r="M24" i="1" s="1"/>
  <c r="J25" i="1"/>
  <c r="L25" i="1" s="1"/>
  <c r="M25" i="1" s="1"/>
  <c r="J26" i="1"/>
  <c r="L26" i="1" s="1"/>
  <c r="M26" i="1" s="1"/>
  <c r="J27" i="1"/>
  <c r="L27" i="1" s="1"/>
  <c r="M27" i="1" s="1"/>
  <c r="J28" i="1"/>
  <c r="L28" i="1" s="1"/>
  <c r="M28" i="1" s="1"/>
  <c r="J29" i="1"/>
  <c r="L29" i="1" s="1"/>
  <c r="M29" i="1" s="1"/>
  <c r="J30" i="1"/>
  <c r="L30" i="1" s="1"/>
  <c r="M30" i="1" s="1"/>
  <c r="J31" i="1"/>
  <c r="L31" i="1" s="1"/>
  <c r="M31" i="1" s="1"/>
  <c r="J32" i="1"/>
  <c r="L32" i="1" s="1"/>
  <c r="M32" i="1" s="1"/>
  <c r="J33" i="1"/>
  <c r="L33" i="1" s="1"/>
  <c r="M33" i="1" s="1"/>
  <c r="J34" i="1"/>
  <c r="L34" i="1" s="1"/>
  <c r="M34" i="1" s="1"/>
  <c r="J35" i="1"/>
  <c r="L35" i="1" s="1"/>
  <c r="M35" i="1" s="1"/>
  <c r="J36" i="1"/>
  <c r="L36" i="1" s="1"/>
  <c r="M36" i="1" s="1"/>
  <c r="J37" i="1"/>
  <c r="L37" i="1" s="1"/>
  <c r="M37" i="1" s="1"/>
  <c r="J38" i="1"/>
  <c r="L38" i="1" s="1"/>
  <c r="M38" i="1" s="1"/>
  <c r="J39" i="1"/>
  <c r="L39" i="1" s="1"/>
  <c r="M39" i="1" s="1"/>
  <c r="J40" i="1"/>
  <c r="L40" i="1" s="1"/>
  <c r="M40" i="1" s="1"/>
  <c r="J41" i="1"/>
  <c r="L41" i="1" s="1"/>
  <c r="M41" i="1" s="1"/>
  <c r="J42" i="1"/>
  <c r="L42" i="1" s="1"/>
  <c r="M42" i="1" s="1"/>
  <c r="J43" i="1"/>
  <c r="L43" i="1" s="1"/>
  <c r="M43" i="1" s="1"/>
  <c r="J44" i="1"/>
  <c r="L44" i="1" s="1"/>
  <c r="M44" i="1" s="1"/>
  <c r="J45" i="1"/>
  <c r="L45" i="1" s="1"/>
  <c r="M45" i="1" s="1"/>
  <c r="J46" i="1"/>
  <c r="L46" i="1" s="1"/>
  <c r="M46" i="1" s="1"/>
  <c r="J57" i="1"/>
  <c r="J56" i="1"/>
  <c r="J55" i="1"/>
  <c r="J50" i="1"/>
  <c r="J1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tc={73AD1CE4-D96E-4D19-8602-BE100D7893EB}</author>
  </authors>
  <commentList>
    <comment ref="C22" authorId="0" shapeId="0" xr:uid="{73AD1CE4-D96E-4D19-8602-BE100D7893EB}">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Incluye la mano de obra, no los materiales para realizar el servicio de estibado. </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Sandra Robles</author>
  </authors>
  <commentList>
    <comment ref="E8" authorId="0" shapeId="0" xr:uid="{A974322E-9AF0-4155-82AF-C3A798D9D516}">
      <text>
        <r>
          <rPr>
            <b/>
            <sz val="9"/>
            <color indexed="81"/>
            <rFont val="Tahoma"/>
            <family val="2"/>
          </rPr>
          <t>Sandra Robles:</t>
        </r>
        <r>
          <rPr>
            <sz val="9"/>
            <color indexed="81"/>
            <rFont val="Tahoma"/>
            <family val="2"/>
          </rPr>
          <t xml:space="preserve">
Acompañamiento Cartagena </t>
        </r>
      </text>
    </comment>
    <comment ref="E13" authorId="0" shapeId="0" xr:uid="{96CB33CB-5308-4BF3-8968-DC428B52B92A}">
      <text>
        <r>
          <rPr>
            <b/>
            <sz val="9"/>
            <color indexed="81"/>
            <rFont val="Tahoma"/>
            <family val="2"/>
          </rPr>
          <t>Sandra Robles:</t>
        </r>
        <r>
          <rPr>
            <sz val="9"/>
            <color indexed="81"/>
            <rFont val="Tahoma"/>
            <family val="2"/>
          </rPr>
          <t xml:space="preserve">
Pago cuota temporal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tc={DEECACD2-6622-42D1-AE0F-C632DDF8E537}</author>
    <author>tc={F7826E51-CF4A-423A-95CC-ECAAB6CF1907}</author>
    <author>tc={35AF7AE8-352D-4258-BBE4-5201D25E4A89}</author>
    <author>tc={E8EC8668-23B0-403D-B888-C0800EE9FE40}</author>
    <author>tc={9332A7F8-B38C-42EE-BBE3-203610CFD770}</author>
    <author>tc={F718EA81-1FDB-44A3-8762-81DABCC4D422}</author>
    <author>tc={516B020E-141F-4E50-B525-68DB215D8192}</author>
    <author>tc={520B4AB2-59BC-40AF-964D-E9F4691613C2}</author>
    <author>tc={BF72BF88-EF24-478B-8C22-12138BCA5BDD}</author>
    <author>tc={BBAABB33-0181-411A-B6DE-3BDE13F1B41B}</author>
    <author>tc={29150C74-0525-4B6C-86C7-2571204ED842}</author>
    <author>tc={0E4961D3-2639-4706-B60A-BB7E41439FDE}</author>
    <author>tc={9545AC14-2AB8-4022-A6EA-EC11844A179C}</author>
    <author>tc={84A5BE75-9657-4CBA-82FE-2C7455308680}</author>
    <author>tc={32E66C69-C5EE-40B1-922D-278BEA30A6B9}</author>
    <author>tc={D6119286-660D-43B2-9AA9-FB8492AAC978}</author>
    <author>tc={1E09CF7C-8CB1-4270-908D-50B5C0E8EE12}</author>
    <author>tc={32A03C26-76C2-43D3-8A40-1BDFE6F87CA8}</author>
  </authors>
  <commentList>
    <comment ref="G4" authorId="0" shapeId="0" xr:uid="{DEECACD2-6622-42D1-AE0F-C632DDF8E537}">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POL: Boston , vía New york- Miami , T-t. 16 días Dimensiones máximas permitidas: largo 3,50 metros; ancho 2 metros; alto 2,1 metros. Peso: 1500 Kg </t>
      </text>
    </comment>
    <comment ref="H4" authorId="1" shapeId="0" xr:uid="{F7826E51-CF4A-423A-95CC-ECAAB6CF1907}">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POL: Boston , via New york- Miami , T-t. 16 días Dimensiones máximas permitidas: largo 3,50 metros; ancho 2 metros; alto 2,1 metros. Peso: 1500 Kg 
Respuesta:
    Pendiente conocer dimensiones y peso para adicionar inland </t>
      </text>
    </comment>
    <comment ref="I4" authorId="2" shapeId="0" xr:uid="{35AF7AE8-352D-4258-BBE4-5201D25E4A89}">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Incluye el inland de USD 1200, y recargos EXW USD 300
Respuesta:
    Ruta vía Cleveland , Norfolk </t>
      </text>
    </comment>
    <comment ref="J4" authorId="3" shapeId="0" xr:uid="{E8EC8668-23B0-403D-B888-C0800EE9FE40}">
      <text>
        <t>[Comentario encadenado]
Su versión de Excel le permite leer este comentario encadenado; sin embargo, las ediciones que se apliquen se quitarán si el archivo se abre en una versión más reciente de Excel. Más información: https://go.microsoft.com/fwlink/?linkid=870924
Comentario:
    Incluye inland de contenedor USD 1200, Recargos EXW USD 300, Llenado de contenedor de USD 1100</t>
      </text>
    </comment>
    <comment ref="K4" authorId="4" shapeId="0" xr:uid="{9332A7F8-B38C-42EE-BBE3-203610CFD770}">
      <text>
        <t>[Comentario encadenado]
Su versión de Excel le permite leer este comentario encadenado; sin embargo, las ediciones que se apliquen se quitarán si el archivo se abre en una versión más reciente de Excel. Más información: https://go.microsoft.com/fwlink/?linkid=870924
Comentario:
    Incluye Inland de USD 1200 y recargos en origen de USD 300 (Gastos EXW)</t>
      </text>
    </comment>
    <comment ref="L4" authorId="5" shapeId="0" xr:uid="{F718EA81-1FDB-44A3-8762-81DABCC4D422}">
      <text>
        <t>[Comentario encadenado]
Su versión de Excel le permite leer este comentario encadenado; sin embargo, las ediciones que se apliquen se quitarán si el archivo se abre en una versión más reciente de Excel. Más información: https://go.microsoft.com/fwlink/?linkid=870924
Comentario:
    Incluye inland USD 1200, Recargos en origen USD 300, Llenado de contenedor y llenado de contenedor de USD 1100</t>
      </text>
    </comment>
    <comment ref="J5" authorId="6" shapeId="0" xr:uid="{516B020E-141F-4E50-B525-68DB215D8192}">
      <text>
        <t>[Comentario encadenado]
Su versión de Excel le permite leer este comentario encadenado; sin embargo, las ediciones que se apliquen se quitarán si el archivo se abre en una versión más reciente de Excel. Más información: https://go.microsoft.com/fwlink/?linkid=870924
Comentario:
    Incluye llenado de contenedor USD 917</t>
      </text>
    </comment>
    <comment ref="L5" authorId="7" shapeId="0" xr:uid="{520B4AB2-59BC-40AF-964D-E9F4691613C2}">
      <text>
        <t>[Comentario encadenado]
Su versión de Excel le permite leer este comentario encadenado; sin embargo, las ediciones que se apliquen se quitarán si el archivo se abre en una versión más reciente de Excel. Más información: https://go.microsoft.com/fwlink/?linkid=870924
Comentario:
    Incluye llenado de contenedor USD 1066</t>
      </text>
    </comment>
    <comment ref="I6" authorId="8" shapeId="0" xr:uid="{BF72BF88-EF24-478B-8C22-12138BCA5BDD}">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NAVIERA SEABOARD </t>
      </text>
    </comment>
    <comment ref="J6" authorId="9" shapeId="0" xr:uid="{BBAABB33-0181-411A-B6DE-3BDE13F1B41B}">
      <text>
        <t>[Comentario encadenado]
Su versión de Excel le permite leer este comentario encadenado; sin embargo, las ediciones que se apliquen se quitarán si el archivo se abre en una versión más reciente de Excel. Más información: https://go.microsoft.com/fwlink/?linkid=870924
Comentario:
    Incluye llenado del contenedor de USD 500 y Drayage hasta el puerto de USD 500</t>
      </text>
    </comment>
    <comment ref="K6" authorId="10" shapeId="0" xr:uid="{29150C74-0525-4B6C-86C7-2571204ED842}">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NAVIERA SEABOARD </t>
      </text>
    </comment>
    <comment ref="L6" authorId="11" shapeId="0" xr:uid="{0E4961D3-2639-4706-B60A-BB7E41439FDE}">
      <text>
        <t>[Comentario encadenado]
Su versión de Excel le permite leer este comentario encadenado; sin embargo, las ediciones que se apliquen se quitarán si el archivo se abre en una versión más reciente de Excel. Más información: https://go.microsoft.com/fwlink/?linkid=870924
Comentario:
    Incluye llenado de contenedor de USD 600 + Drayage hasta el puerto de USD 500</t>
      </text>
    </comment>
    <comment ref="J7" authorId="12" shapeId="0" xr:uid="{9545AC14-2AB8-4022-A6EA-EC11844A179C}">
      <text>
        <t>[Comentario encadenado]
Su versión de Excel le permite leer este comentario encadenado; sin embargo, las ediciones que se apliquen se quitarán si el archivo se abre en una versión más reciente de Excel. Más información: https://go.microsoft.com/fwlink/?linkid=870924
Comentario:
    Incluye llenado de contenedor de USD 1100</t>
      </text>
    </comment>
    <comment ref="L7" authorId="13" shapeId="0" xr:uid="{84A5BE75-9657-4CBA-82FE-2C7455308680}">
      <text>
        <t>[Comentario encadenado]
Su versión de Excel le permite leer este comentario encadenado; sin embargo, las ediciones que se apliquen se quitarán si el archivo se abre en una versión más reciente de Excel. Más información: https://go.microsoft.com/fwlink/?linkid=870924
Comentario:
    Incluye llenado de contenedor de USD 1100</t>
      </text>
    </comment>
    <comment ref="B19" authorId="14" shapeId="0" xr:uid="{32E66C69-C5EE-40B1-922D-278BEA30A6B9}">
      <text>
        <t>[Comentario encadenado]
Su versión de Excel le permite leer este comentario encadenado; sin embargo, las ediciones que se apliquen se quitarán si el archivo se abre en una versión más reciente de Excel. Más información: https://go.microsoft.com/fwlink/?linkid=870924
Comentario:
    Cobrado directo por el puerto a CMSA</t>
      </text>
    </comment>
    <comment ref="B20" authorId="15" shapeId="0" xr:uid="{D6119286-660D-43B2-9AA9-FB8492AAC978}">
      <text>
        <t>[Comentario encadenado]
Su versión de Excel le permite leer este comentario encadenado; sin embargo, las ediciones que se apliquen se quitarán si el archivo se abre en una versión más reciente de Excel. Más información: https://go.microsoft.com/fwlink/?linkid=870924
Comentario:
    Cobrado directo por el puerto a CMSA</t>
      </text>
    </comment>
    <comment ref="B21" authorId="16" shapeId="0" xr:uid="{1E09CF7C-8CB1-4270-908D-50B5C0E8EE12}">
      <text>
        <t>[Comentario encadenado]
Su versión de Excel le permite leer este comentario encadenado; sin embargo, las ediciones que se apliquen se quitarán si el archivo se abre en una versión más reciente de Excel. Más información: https://go.microsoft.com/fwlink/?linkid=870924
Comentario:
    Cobrado directo por el puerto a CMSA</t>
      </text>
    </comment>
    <comment ref="B22" authorId="17" shapeId="0" xr:uid="{32A03C26-76C2-43D3-8A40-1BDFE6F87CA8}">
      <text>
        <t>[Comentario encadenado]
Su versión de Excel le permite leer este comentario encadenado; sin embargo, las ediciones que se apliquen se quitarán si el archivo se abre en una versión más reciente de Excel. Más información: https://go.microsoft.com/fwlink/?linkid=870924
Comentario:
    Tarifa TON/M3- Minima USD 90</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tc={0F5B47A1-5994-4AE5-8483-B9733A1E654B}</author>
    <author>tc={BB131716-DD33-416D-BCE8-5800FC517CC0}</author>
    <author>tc={55425AB7-2F84-4083-98B5-006ABAD2C557}</author>
    <author>tc={D913ED6F-5CAF-4D82-9240-5C2FC7E90E57}</author>
    <author>tc={09EB7A64-3494-43F0-89D0-8FB54FE6859D}</author>
    <author>tc={5063ED24-E840-4CE0-AD3D-88B13DFC3336}</author>
    <author>tc={780E2914-71C9-4B42-AD9B-2CAC95F0211E}</author>
    <author>tc={78422924-67EB-4AB0-A3FB-86CE78BDBAFE}</author>
    <author>tc={62062B16-6EEC-4BFA-AE06-09A51ED6C400}</author>
    <author>tc={2AE0FDC9-1621-409A-91D4-B2DFC8110A42}</author>
    <author>tc={8FA239B9-A5C6-4F43-8FAD-87006A7EEF44}</author>
    <author>tc={46A3706D-47D9-4C38-8449-A6007B81A8C7}</author>
    <author>tc={0C4DAFBE-0013-4807-BB20-157122043F23}</author>
    <author>tc={99747C63-26FA-4EB7-A0C6-30077EAC5C43}</author>
    <author>tc={2A9B4CF6-AFA6-4D8E-9845-AC0BCB24D272}</author>
    <author>tc={A93BF5AD-33F7-4F31-9704-E78DAB587C26}</author>
    <author>tc={73A7FC3C-BFCB-4451-8568-652CFAB7D6D5}</author>
    <author>tc={AFA05F44-70C1-4B69-BF63-64C9F5309A7C}</author>
  </authors>
  <commentList>
    <comment ref="G4" authorId="0" shapeId="0" xr:uid="{0F5B47A1-5994-4AE5-8483-B9733A1E654B}">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Incluye recargos EXW:
 Pick  up USD 358.70 
 Navcan $7 MIN (0.07/KG)
Airport Transfer Fee $60 MIN (0.15/KG)
Customs Filing $50.00 
</t>
      </text>
    </comment>
    <comment ref="H4" authorId="1" shapeId="0" xr:uid="{BB131716-DD33-416D-BCE8-5800FC517CC0}">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Incluye:
 Navcan $7 MIN (0.07/KG)
Airport Transfer Fee $60 MIN (0.15/KG)
No incluye Pick up USD 360
Customs Filing $50.00 </t>
      </text>
    </comment>
    <comment ref="I4" authorId="2" shapeId="0" xr:uid="{55425AB7-2F84-4083-98B5-006ABAD2C557}">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Incluye:
 Navcan $7 MIN (0.07/KG)
Airport Transfer Fee $60 MIN (0.15/KG)
No incluye
 Pick up USD 360
Customs Filing $50.00 
</t>
      </text>
    </comment>
    <comment ref="J4" authorId="3" shapeId="0" xr:uid="{D913ED6F-5CAF-4D82-9240-5C2FC7E90E57}">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Incluye:
 Navcan $7 MIN (0.07/KG)
Airport Transfer Fee $60 MIN (0.15/KG)
No incluye:
 Pick up USD 360
Customs Filing $50.00 
</t>
      </text>
    </comment>
    <comment ref="K4" authorId="4" shapeId="0" xr:uid="{09EB7A64-3494-43F0-89D0-8FB54FE6859D}">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Incluye:
 Navcan $7 MIN (0.07/KG)
Airport Transfer Fee $60 MIN (0.15/KG)
No incluye:
Pick up USD 360
Customs Filing $50.00 
</t>
      </text>
    </comment>
    <comment ref="L4" authorId="5" shapeId="0" xr:uid="{5063ED24-E840-4CE0-AD3D-88B13DFC3336}">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Incluye:
 Navcan $7 MIN (0.07/KG)
Airport Transfer Fee $60 MIN (0.15/KG)
No incluye:
 Pick up USD 360
Customs Filing $50.00 
</t>
      </text>
    </comment>
    <comment ref="H5" authorId="6" shapeId="0" xr:uid="{780E2914-71C9-4B42-AD9B-2CAC95F0211E}">
      <text>
        <t>[Comentario encadenado]
Su versión de Excel le permite leer este comentario encadenado; sin embargo, las ediciones que se apliquen se quitarán si el archivo se abre en una versión más reciente de Excel. Más información: https://go.microsoft.com/fwlink/?linkid=870924
Comentario:
    Incluye:
Airport Transfer 0,10 p/kg
Cargo Screening USD 0,15p/kg 
USD 0,08 p/kg
 Security USD0,10p/kg</t>
      </text>
    </comment>
    <comment ref="I5" authorId="7" shapeId="0" xr:uid="{78422924-67EB-4AB0-A3FB-86CE78BDBAFE}">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Incluye:
Airport Transfer 0,10 p/kg
Cargo Screening USD 0,15p/kg 
USD 0,08 p/kg
 Security USD0,10p/kg
</t>
      </text>
    </comment>
    <comment ref="J5" authorId="8" shapeId="0" xr:uid="{62062B16-6EEC-4BFA-AE06-09A51ED6C400}">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Incluye:
Airport Transfer 0,10 p/kg
Cargo Screening USD 0,15p/kg 
USD 0,08 p/kg
 Security USD0,10p/kg
</t>
      </text>
    </comment>
    <comment ref="K5" authorId="9" shapeId="0" xr:uid="{2AE0FDC9-1621-409A-91D4-B2DFC8110A42}">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Incluye:
Airport Transfer 0,10 p/kg
Cargo Screening USD 0,15p/kg 
USD 0,08 p/kg
 Security USD0,10p/kg
</t>
      </text>
    </comment>
    <comment ref="L5" authorId="10" shapeId="0" xr:uid="{8FA239B9-A5C6-4F43-8FAD-87006A7EEF44}">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Incluye:
Airport Transfer 0,10 p/kg
Cargo Screening USD 0,15p/kg 
USD 0,08 p/kg
 Security USD0,10p/kg
</t>
      </text>
    </comment>
    <comment ref="H6" authorId="11" shapeId="0" xr:uid="{46A3706D-47D9-4C38-8449-A6007B81A8C7}">
      <text>
        <t>[Comentario encadenado]
Su versión de Excel le permite leer este comentario encadenado; sin embargo, las ediciones que se apliquen se quitarán si el archivo se abre en una versión más reciente de Excel. Más información: https://go.microsoft.com/fwlink/?linkid=870924
Comentario:
    Incluye el deliver to ariport USD 0,08/Kilo</t>
      </text>
    </comment>
    <comment ref="I6" authorId="12" shapeId="0" xr:uid="{0C4DAFBE-0013-4807-BB20-157122043F23}">
      <text>
        <t>[Comentario encadenado]
Su versión de Excel le permite leer este comentario encadenado; sin embargo, las ediciones que se apliquen se quitarán si el archivo se abre en una versión más reciente de Excel. Más información: https://go.microsoft.com/fwlink/?linkid=870924
Comentario:
    Incluye el deliver to ariport USD 0,08/Kilo</t>
      </text>
    </comment>
    <comment ref="J6" authorId="13" shapeId="0" xr:uid="{99747C63-26FA-4EB7-A0C6-30077EAC5C43}">
      <text>
        <t>[Comentario encadenado]
Su versión de Excel le permite leer este comentario encadenado; sin embargo, las ediciones que se apliquen se quitarán si el archivo se abre en una versión más reciente de Excel. Más información: https://go.microsoft.com/fwlink/?linkid=870924
Comentario:
    Incluye el deliver to ariport USD 0,08/Kilo</t>
      </text>
    </comment>
    <comment ref="K6" authorId="14" shapeId="0" xr:uid="{2A9B4CF6-AFA6-4D8E-9845-AC0BCB24D272}">
      <text>
        <t>[Comentario encadenado]
Su versión de Excel le permite leer este comentario encadenado; sin embargo, las ediciones que se apliquen se quitarán si el archivo se abre en una versión más reciente de Excel. Más información: https://go.microsoft.com/fwlink/?linkid=870924
Comentario:
    Incluye el deliver to ariport USD 0,08/Kilo</t>
      </text>
    </comment>
    <comment ref="L6" authorId="15" shapeId="0" xr:uid="{A93BF5AD-33F7-4F31-9704-E78DAB587C26}">
      <text>
        <t>[Comentario encadenado]
Su versión de Excel le permite leer este comentario encadenado; sin embargo, las ediciones que se apliquen se quitarán si el archivo se abre en una versión más reciente de Excel. Más información: https://go.microsoft.com/fwlink/?linkid=870924
Comentario:
    Incluye el deliver to ariport USD 0,08/Kilo</t>
      </text>
    </comment>
    <comment ref="B12" authorId="16" shapeId="0" xr:uid="{73A7FC3C-BFCB-4451-8568-652CFAB7D6D5}">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No incluye la mínima de deliver de USD 50 en caso que no aplique por Kilo </t>
      </text>
    </comment>
    <comment ref="B22" authorId="17" shapeId="0" xr:uid="{AFA05F44-70C1-4B69-BF63-64C9F5309A7C}">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Tarifa por Kilo para el traslado a deposito o descargue directo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tc={A096F026-B05F-40AE-BFAE-DF53F99C9690}</author>
    <author>tc={FF4B9DEF-AF35-476C-BB8F-18138E73FEDF}</author>
    <author>tc={A645A6BB-4C5C-40B7-825B-B9290DCFF22D}</author>
    <author>tc={5730AFF8-A449-4CAC-A0AB-DE8EF7E61F78}</author>
    <author>tc={6D284EE1-069E-4F09-BA04-EAE4540BF597}</author>
    <author>tc={88E6640B-075A-411C-ACDB-6AB62294AD94}</author>
    <author>tc={AAEAE418-DAB7-4B93-98CD-E658882C496F}</author>
    <author>tc={18482FA5-DA22-4D80-995E-DA5F8A40FBBC}</author>
    <author>tc={430521BF-C118-40C6-9FE2-DDB873212BD3}</author>
    <author>tc={83204BEA-FA44-4F5E-927D-BB07D1B90C11}</author>
    <author>tc={163DA2D8-0C77-4A46-97BC-E5F4B5E19ECD}</author>
    <author>tc={BFAE35C5-79D9-4585-8E07-F6708E9AE10E}</author>
    <author>tc={233078E5-CA67-43EF-B6EE-0D900F55D38E}</author>
    <author>tc={8D7D3ADB-AE97-4F55-9B4A-C0ABB520B120}</author>
    <author>tc={C72DF1FD-844E-4CCE-B2FB-519057654345}</author>
    <author>tc={33F0D92D-B8AF-4BBA-9825-3881E489C1C7}</author>
    <author>tc={50EA8C75-EA5D-4067-9E3A-0B9AAE4CEBD9}</author>
    <author>tc={8831283D-BA18-46B8-996B-DFF532F40CCE}</author>
    <author>tc={09DCA96B-C7B4-4674-909A-7F89B05857D8}</author>
    <author>tc={23B78F2E-B8F3-41A8-9268-D993EDB847FF}</author>
    <author>tc={8A7D713C-B8B1-4FBE-863C-35DCA402FB44}</author>
    <author>tc={595E7F7B-4C5F-4677-982B-80D292C99AA6}</author>
    <author>tc={EBB494A3-8F0F-4420-8C7A-E1A5D3A93BCC}</author>
    <author>tc={EB5087F8-BB44-4180-B5D4-665521E9A5BC}</author>
    <author>tc={9CAA3FE5-16F9-4EA0-8D65-87EE34C893EC}</author>
    <author>tc={7D067E0E-E568-4A59-BDDD-437CDD325641}</author>
  </authors>
  <commentList>
    <comment ref="I4" authorId="0" shapeId="0" xr:uid="{A096F026-B05F-40AE-BFAE-DF53F99C9690}">
      <text>
        <t>[Comentario encadenado]
Su versión de Excel le permite leer este comentario encadenado; sin embargo, las ediciones que se apliquen se quitarán si el archivo se abre en una versión más reciente de Excel. Más información: https://go.microsoft.com/fwlink/?linkid=870924
Comentario:
    Naviera maersk</t>
      </text>
    </comment>
    <comment ref="J4" authorId="1" shapeId="0" xr:uid="{FF4B9DEF-AF35-476C-BB8F-18138E73FEDF}">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Incluye llenado de contenedor USD 750 </t>
      </text>
    </comment>
    <comment ref="K4" authorId="2" shapeId="0" xr:uid="{A645A6BB-4C5C-40B7-825B-B9290DCFF22D}">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Naviera Maersk </t>
      </text>
    </comment>
    <comment ref="L4" authorId="3" shapeId="0" xr:uid="{5730AFF8-A449-4CAC-A0AB-DE8EF7E61F78}">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Incluye llenado de contenedor de USD 750 </t>
      </text>
    </comment>
    <comment ref="I5" authorId="4" shapeId="0" xr:uid="{6D284EE1-069E-4F09-BA04-EAE4540BF597}">
      <text>
        <t>[Comentario encadenado]
Su versión de Excel le permite leer este comentario encadenado; sin embargo, las ediciones que se apliquen se quitarán si el archivo se abre en una versión más reciente de Excel. Más información: https://go.microsoft.com/fwlink/?linkid=870924
Comentario:
    Naviera maersk</t>
      </text>
    </comment>
    <comment ref="J5" authorId="5" shapeId="0" xr:uid="{88E6640B-075A-411C-ACDB-6AB62294AD94}">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Incluye llenado de contenedor USD 750 </t>
      </text>
    </comment>
    <comment ref="K5" authorId="6" shapeId="0" xr:uid="{AAEAE418-DAB7-4B93-98CD-E658882C496F}">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Naviera Maersk </t>
      </text>
    </comment>
    <comment ref="L5" authorId="7" shapeId="0" xr:uid="{18482FA5-DA22-4D80-995E-DA5F8A40FBBC}">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Incluye llenado de contenedor de USD 750 </t>
      </text>
    </comment>
    <comment ref="I6" authorId="8" shapeId="0" xr:uid="{430521BF-C118-40C6-9FE2-DDB873212BD3}">
      <text>
        <t>[Comentario encadenado]
Su versión de Excel le permite leer este comentario encadenado; sin embargo, las ediciones que se apliquen se quitarán si el archivo se abre en una versión más reciente de Excel. Más información: https://go.microsoft.com/fwlink/?linkid=870924
Comentario:
    Naviera maersk</t>
      </text>
    </comment>
    <comment ref="J6" authorId="9" shapeId="0" xr:uid="{83204BEA-FA44-4F5E-927D-BB07D1B90C11}">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Incluye llenado de contenedor USD 750 </t>
      </text>
    </comment>
    <comment ref="K6" authorId="10" shapeId="0" xr:uid="{163DA2D8-0C77-4A46-97BC-E5F4B5E19ECD}">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Naviera Maersk </t>
      </text>
    </comment>
    <comment ref="L6" authorId="11" shapeId="0" xr:uid="{BFAE35C5-79D9-4585-8E07-F6708E9AE10E}">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Incluye llenado de contenedor de USD 750 </t>
      </text>
    </comment>
    <comment ref="I7" authorId="12" shapeId="0" xr:uid="{233078E5-CA67-43EF-B6EE-0D900F55D38E}">
      <text>
        <t>[Comentario encadenado]
Su versión de Excel le permite leer este comentario encadenado; sin embargo, las ediciones que se apliquen se quitarán si el archivo se abre en una versión más reciente de Excel. Más información: https://go.microsoft.com/fwlink/?linkid=870924
Comentario:
    Naviera CMA</t>
      </text>
    </comment>
    <comment ref="J7" authorId="13" shapeId="0" xr:uid="{8D7D3ADB-AE97-4F55-9B4A-C0ABB520B120}">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Incluye llenado de contenedor USD 750 </t>
      </text>
    </comment>
    <comment ref="K7" authorId="14" shapeId="0" xr:uid="{C72DF1FD-844E-4CCE-B2FB-519057654345}">
      <text>
        <t>[Comentario encadenado]
Su versión de Excel le permite leer este comentario encadenado; sin embargo, las ediciones que se apliquen se quitarán si el archivo se abre en una versión más reciente de Excel. Más información: https://go.microsoft.com/fwlink/?linkid=870924
Comentario:
    Naviera Cma</t>
      </text>
    </comment>
    <comment ref="L7" authorId="15" shapeId="0" xr:uid="{33F0D92D-B8AF-4BBA-9825-3881E489C1C7}">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Incluye llenado de contenedor de USD 750 </t>
      </text>
    </comment>
    <comment ref="I8" authorId="16" shapeId="0" xr:uid="{50EA8C75-EA5D-4067-9E3A-0B9AAE4CEBD9}">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Naviera Maersk 
</t>
      </text>
    </comment>
    <comment ref="J8" authorId="17" shapeId="0" xr:uid="{8831283D-BA18-46B8-996B-DFF532F40CCE}">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Incluye llenado de contenedor USD 750 </t>
      </text>
    </comment>
    <comment ref="K8" authorId="18" shapeId="0" xr:uid="{09DCA96B-C7B4-4674-909A-7F89B05857D8}">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Naviera Maersk </t>
      </text>
    </comment>
    <comment ref="L8" authorId="19" shapeId="0" xr:uid="{23B78F2E-B8F3-41A8-9268-D993EDB847FF}">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Incluye llenado de contenedor de USD 750 </t>
      </text>
    </comment>
    <comment ref="J9" authorId="20" shapeId="0" xr:uid="{8A7D713C-B8B1-4FBE-863C-35DCA402FB44}">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Incluye llenado de contenedor USD 750 </t>
      </text>
    </comment>
    <comment ref="L9" authorId="21" shapeId="0" xr:uid="{595E7F7B-4C5F-4677-982B-80D292C99AA6}">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Incluye llenado de contenedor de USD 750 </t>
      </text>
    </comment>
    <comment ref="J10" authorId="22" shapeId="0" xr:uid="{EBB494A3-8F0F-4420-8C7A-E1A5D3A93BCC}">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Incluye llenado de contenedor USD 750 </t>
      </text>
    </comment>
    <comment ref="L10" authorId="23" shapeId="0" xr:uid="{EB5087F8-BB44-4180-B5D4-665521E9A5BC}">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Incluye llenado de contenedor de USD 750 </t>
      </text>
    </comment>
    <comment ref="B23" authorId="24" shapeId="0" xr:uid="{9CAA3FE5-16F9-4EA0-8D65-87EE34C893EC}">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Aplica para FCL y LCL
</t>
      </text>
    </comment>
    <comment ref="B29" authorId="25" shapeId="0" xr:uid="{7D067E0E-E568-4A59-BDDD-437CDD325641}">
      <text>
        <t>[Comentario encadenado]
Su versión de Excel le permite leer este comentario encadenado; sin embargo, las ediciones que se apliquen se quitarán si el archivo se abre en una versión más reciente de Excel. Más información: https://go.microsoft.com/fwlink/?linkid=870924
Comentario:
    Tarifa ton /m3 - Minimo USD 70</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tc={18A427BF-9E84-4EE5-9D7A-4407C8030017}</author>
    <author>tc={D8E599DE-C8DD-4A88-844A-ADCD7A3AE821}</author>
    <author>tc={D770B09C-6ECE-4E4B-8692-6B68E83F62D0}</author>
    <author>tc={197E8F04-E8B3-49AC-9181-9BA5E8D425A4}</author>
    <author>tc={034DDF85-11C4-49F8-B3B1-E4D16C10FE1B}</author>
    <author>tc={03555164-53E5-4273-ABD5-ED3A2208B6D1}</author>
    <author>tc={09AF850E-0A57-4620-97E3-0CD6E7041C7A}</author>
    <author>tc={19239BDF-4C32-44D4-AE0E-AC5D77302121}</author>
    <author>tc={DC12A691-4FA7-4A9A-A7B8-66873B88E9CB}</author>
    <author>tc={77CA7D36-D7F4-4F11-BB7C-0B100A384155}</author>
    <author>tc={0225CBE1-5CC6-488D-93D5-CC259CD300E9}</author>
    <author>tc={996D604F-7195-4347-911E-6F27D0333F18}</author>
    <author>tc={46546FF6-763C-476F-A4CB-9C5622991DEF}</author>
    <author>tc={C27F2441-C206-45F4-A033-34F03FB7E0C0}</author>
    <author>tc={332BDF58-1C16-4463-851C-7550D16382DC}</author>
    <author>tc={B654C510-58BF-4778-8410-18F19C44EC6A}</author>
    <author>tc={C22BEDD2-96A1-4826-B723-B87BF46F8DCD}</author>
    <author>tc={7455BA38-5B1F-4DC1-81BA-7BC080D0CA74}</author>
    <author>tc={81923094-E379-4D42-BFFD-F2743D5B61D8}</author>
    <author>tc={47DE51AF-B939-499E-8B10-41DC8E16486C}</author>
    <author>tc={44726C41-55F9-4D24-96CB-C07EE8B06F49}</author>
  </authors>
  <commentList>
    <comment ref="G6" authorId="0" shapeId="0" xr:uid="{18A427BF-9E84-4EE5-9D7A-4407C8030017}">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Salida desde Muc, se debe sumar el pick up, cuando tengamos dimensiones y peso </t>
      </text>
    </comment>
    <comment ref="H6" authorId="1" shapeId="0" xr:uid="{D8E599DE-C8DD-4A88-844A-ADCD7A3AE821}">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Salida desde Muc, se debe sumar el pick up, cuando tengamos dimensiones y peso </t>
      </text>
    </comment>
    <comment ref="I6" authorId="2" shapeId="0" xr:uid="{D770B09C-6ECE-4E4B-8692-6B68E83F62D0}">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Salida desde Muc, se debe sumar el pick up, cuando tengamos dimensiones y peso </t>
      </text>
    </comment>
    <comment ref="J6" authorId="3" shapeId="0" xr:uid="{197E8F04-E8B3-49AC-9181-9BA5E8D425A4}">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Salida desde Muc, se debe sumar el pick up, cuando tengamos dimensiones y peso </t>
      </text>
    </comment>
    <comment ref="K6" authorId="4" shapeId="0" xr:uid="{034DDF85-11C4-49F8-B3B1-E4D16C10FE1B}">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Salida desde Muc, se debe sumar el pick up, cuando tengamos dimensiones y peso </t>
      </text>
    </comment>
    <comment ref="L6" authorId="5" shapeId="0" xr:uid="{03555164-53E5-4273-ABD5-ED3A2208B6D1}">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Salida desde Muc, se debe sumar el pick up, cuando tengamos dimensiones y peso </t>
      </text>
    </comment>
    <comment ref="G8" authorId="6" shapeId="0" xr:uid="{09AF850E-0A57-4620-97E3-0CD6E7041C7A}">
      <text>
        <t>[Comentario encadenado]
Su versión de Excel le permite leer este comentario encadenado; sin embargo, las ediciones que se apliquen se quitarán si el archivo se abre en una versión más reciente de Excel. Más información: https://go.microsoft.com/fwlink/?linkid=870924
Comentario:
    Aeropuerto de salida Milan, no incluye el inland al aeropuerto.</t>
      </text>
    </comment>
    <comment ref="H8" authorId="7" shapeId="0" xr:uid="{19239BDF-4C32-44D4-AE0E-AC5D77302121}">
      <text>
        <t>[Comentario encadenado]
Su versión de Excel le permite leer este comentario encadenado; sin embargo, las ediciones que se apliquen se quitarán si el archivo se abre en una versión más reciente de Excel. Más información: https://go.microsoft.com/fwlink/?linkid=870924
Comentario:
    Aeropuerto de salida Milan, no incluye el inland al aeropuerto.</t>
      </text>
    </comment>
    <comment ref="I8" authorId="8" shapeId="0" xr:uid="{DC12A691-4FA7-4A9A-A7B8-66873B88E9CB}">
      <text>
        <t>[Comentario encadenado]
Su versión de Excel le permite leer este comentario encadenado; sin embargo, las ediciones que se apliquen se quitarán si el archivo se abre en una versión más reciente de Excel. Más información: https://go.microsoft.com/fwlink/?linkid=870924
Comentario:
    Aeropuerto de salida Milan, no incluye el inland al aeropuerto.</t>
      </text>
    </comment>
    <comment ref="J8" authorId="9" shapeId="0" xr:uid="{77CA7D36-D7F4-4F11-BB7C-0B100A384155}">
      <text>
        <t>[Comentario encadenado]
Su versión de Excel le permite leer este comentario encadenado; sin embargo, las ediciones que se apliquen se quitarán si el archivo se abre en una versión más reciente de Excel. Más información: https://go.microsoft.com/fwlink/?linkid=870924
Comentario:
    Aeropuerto de salida Milan, no incluye el inland al aeropuerto.</t>
      </text>
    </comment>
    <comment ref="K8" authorId="10" shapeId="0" xr:uid="{0225CBE1-5CC6-488D-93D5-CC259CD300E9}">
      <text>
        <t>[Comentario encadenado]
Su versión de Excel le permite leer este comentario encadenado; sin embargo, las ediciones que se apliquen se quitarán si el archivo se abre en una versión más reciente de Excel. Más información: https://go.microsoft.com/fwlink/?linkid=870924
Comentario:
    Aeropuerto de salida Milan, no incluye el inland al aeropuerto.</t>
      </text>
    </comment>
    <comment ref="L8" authorId="11" shapeId="0" xr:uid="{996D604F-7195-4347-911E-6F27D0333F18}">
      <text>
        <t>[Comentario encadenado]
Su versión de Excel le permite leer este comentario encadenado; sin embargo, las ediciones que se apliquen se quitarán si el archivo se abre en una versión más reciente de Excel. Más información: https://go.microsoft.com/fwlink/?linkid=870924
Comentario:
    Aeropuerto de salida Milan, no incluye el inland al aeropuerto.</t>
      </text>
    </comment>
    <comment ref="G10" authorId="12" shapeId="0" xr:uid="{46546FF6-763C-476F-A4CB-9C5622991DEF}">
      <text>
        <t>[Comentario encadenado]
Su versión de Excel le permite leer este comentario encadenado; sin embargo, las ediciones que se apliquen se quitarán si el archivo se abre en una versión más reciente de Excel. Más información: https://go.microsoft.com/fwlink/?linkid=870924
Comentario:
    Salidas desde Muc , se debe sumar el pick up cuando tengamos dimensiones y peso</t>
      </text>
    </comment>
    <comment ref="G11" authorId="13" shapeId="0" xr:uid="{C27F2441-C206-45F4-A033-34F03FB7E0C0}">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Vía Ámsterdam, falta el pick up de acuerdo a dimensiones y peso </t>
      </text>
    </comment>
    <comment ref="H11" authorId="14" shapeId="0" xr:uid="{332BDF58-1C16-4463-851C-7550D16382DC}">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Vía Ámsterdam, falta el pick up de acuerdo a dimensiones y peso </t>
      </text>
    </comment>
    <comment ref="I11" authorId="15" shapeId="0" xr:uid="{B654C510-58BF-4778-8410-18F19C44EC6A}">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Vía Ámsterdam, falta el pick up de acuerdo a dimensiones y peso </t>
      </text>
    </comment>
    <comment ref="J11" authorId="16" shapeId="0" xr:uid="{C22BEDD2-96A1-4826-B723-B87BF46F8DCD}">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Vía Ámsterdam, falta el pick up de acuerdo a dimensiones y peso </t>
      </text>
    </comment>
    <comment ref="K11" authorId="17" shapeId="0" xr:uid="{7455BA38-5B1F-4DC1-81BA-7BC080D0CA74}">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Vía Ámsterdam, falta el pick up de acuerdo a dimensiones y peso </t>
      </text>
    </comment>
    <comment ref="L11" authorId="18" shapeId="0" xr:uid="{81923094-E379-4D42-BFFD-F2743D5B61D8}">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Vía Ámsterdam, falta el pick up de acuerdo a dimensiones y peso </t>
      </text>
    </comment>
    <comment ref="B17" authorId="19" shapeId="0" xr:uid="{47DE51AF-B939-499E-8B10-41DC8E16486C}">
      <text>
        <t>[Comentario encadenado]
Su versión de Excel le permite leer este comentario encadenado; sin embargo, las ediciones que se apliquen se quitarán si el archivo se abre en una versión más reciente de Excel. Más información: https://go.microsoft.com/fwlink/?linkid=870924
Comentario:
    Por kilo</t>
      </text>
    </comment>
    <comment ref="B26" authorId="20" shapeId="0" xr:uid="{44726C41-55F9-4D24-96CB-C07EE8B06F49}">
      <text>
        <t>[Comentario encadenado]
Su versión de Excel le permite leer este comentario encadenado; sin embargo, las ediciones que se apliquen se quitarán si el archivo se abre en una versión más reciente de Excel. Más información: https://go.microsoft.com/fwlink/?linkid=870924
Comentario:
    Por kilo</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tc={9426F3CF-97E1-49E8-9AE6-54C119F956EF}</author>
    <author>tc={5919CF10-89DC-4D9A-891A-DCFB0BD6FB83}</author>
    <author>tc={9711A1C9-8CB2-44F5-80E7-A31AE77DDEE3}</author>
    <author>tc={36902D32-6F18-43EE-BD92-FC86BBD286B1}</author>
    <author>Sandra Robles</author>
  </authors>
  <commentList>
    <comment ref="G6" authorId="0" shapeId="0" xr:uid="{9426F3CF-97E1-49E8-9AE6-54C119F956EF}">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No incluye recogida de la carga, pendiente conocer pesos y dimensiones </t>
      </text>
    </comment>
    <comment ref="H6" authorId="1" shapeId="0" xr:uid="{5919CF10-89DC-4D9A-891A-DCFB0BD6FB83}">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No incluye recogida de la carga, pendiente conocer pesos y dimensiones 
</t>
      </text>
    </comment>
    <comment ref="I6" authorId="2" shapeId="0" xr:uid="{9711A1C9-8CB2-44F5-80E7-A31AE77DDEE3}">
      <text>
        <t>[Comentario encadenado]
Su versión de Excel le permite leer este comentario encadenado; sin embargo, las ediciones que se apliquen se quitarán si el archivo se abre en una versión más reciente de Excel. Más información: https://go.microsoft.com/fwlink/?linkid=870924
Comentario:
    Incluye recogida y gastos EXW USD 1959</t>
      </text>
    </comment>
    <comment ref="K6" authorId="3" shapeId="0" xr:uid="{36902D32-6F18-43EE-BD92-FC86BBD286B1}">
      <text>
        <t>[Comentario encadenado]
Su versión de Excel le permite leer este comentario encadenado; sin embargo, las ediciones que se apliquen se quitarán si el archivo se abre en una versión más reciente de Excel. Más información: https://go.microsoft.com/fwlink/?linkid=870924
Comentario:
    Incluye recogida y gastos EXW USD 1959</t>
      </text>
    </comment>
    <comment ref="B17" authorId="4" shapeId="0" xr:uid="{C39EA210-2D50-4FC6-B0DA-F6B20EA136FB}">
      <text>
        <r>
          <rPr>
            <b/>
            <sz val="9"/>
            <color indexed="81"/>
            <rFont val="Tahoma"/>
            <family val="2"/>
          </rPr>
          <t>Sandra Robles:</t>
        </r>
        <r>
          <rPr>
            <sz val="9"/>
            <color indexed="81"/>
            <rFont val="Tahoma"/>
            <family val="2"/>
          </rPr>
          <t xml:space="preserve">
En caso de ser EXW USD 220</t>
        </r>
      </text>
    </comment>
    <comment ref="B20" authorId="4" shapeId="0" xr:uid="{DF40687A-BB30-4191-9EAF-746498472DD9}">
      <text>
        <r>
          <rPr>
            <b/>
            <sz val="9"/>
            <color indexed="81"/>
            <rFont val="Tahoma"/>
            <family val="2"/>
          </rPr>
          <t>Sandra Robles:</t>
        </r>
        <r>
          <rPr>
            <sz val="9"/>
            <color indexed="81"/>
            <rFont val="Tahoma"/>
            <family val="2"/>
          </rPr>
          <t xml:space="preserve">
En caso de ser EXW USD 300
</t>
        </r>
      </text>
    </comment>
    <comment ref="B25" authorId="4" shapeId="0" xr:uid="{781BD9D6-533C-4AD8-9BE8-7EAC4D0FA874}">
      <text>
        <r>
          <rPr>
            <b/>
            <sz val="9"/>
            <color indexed="81"/>
            <rFont val="Tahoma"/>
            <family val="2"/>
          </rPr>
          <t>Sandra Robles:</t>
        </r>
        <r>
          <rPr>
            <sz val="9"/>
            <color indexed="81"/>
            <rFont val="Tahoma"/>
            <family val="2"/>
          </rPr>
          <t xml:space="preserve">
Desconsolidación en ton/m3 , con una minima de USD 90</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tc={49DEE5BB-97D8-416C-8D3D-EEB5C00E85E3}</author>
    <author>tc={06B8E5C4-7088-4507-8E90-F1E86CAEB334}</author>
    <author>tc={7432622E-E361-4736-BBD7-24FFD45FCD86}</author>
    <author>tc={72001E82-9F49-4B3C-B3CA-5328FFBD741F}</author>
    <author>tc={2D154B29-5148-447D-874B-D44A066E5DBE}</author>
    <author>tc={7BCA7016-D986-4C56-9AF0-10DF1084D7E4}</author>
    <author>tc={AD90CDF7-9383-4CCE-98EA-4A3BD04B765C}</author>
    <author>tc={D268CBF6-C643-4494-A9BC-5163D6C7FB8C}</author>
    <author>tc={CE1A1A18-180E-42FB-A652-7718FE7796F2}</author>
    <author>tc={D28D6895-B832-4E30-AEB7-73DB4FC58D7D}</author>
    <author>tc={39F7D1D1-A766-4B67-BF50-4C7F4A223CEB}</author>
    <author>tc={BE1E0A71-37B8-4B1D-A37C-CAD87CD43201}</author>
    <author>tc={38155E01-BBDB-4DE8-BD90-793D71C2B69E}</author>
  </authors>
  <commentList>
    <comment ref="G5" authorId="0" shapeId="0" xr:uid="{49DEE5BB-97D8-416C-8D3D-EEB5C00E85E3}">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Incluye, pick up para cargas pequeñas y aduana en origen </t>
      </text>
    </comment>
    <comment ref="H5" authorId="1" shapeId="0" xr:uid="{06B8E5C4-7088-4507-8E90-F1E86CAEB334}">
      <text>
        <t>[Comentario encadenado]
Su versión de Excel le permite leer este comentario encadenado; sin embargo, las ediciones que se apliquen se quitarán si el archivo se abre en una versión más reciente de Excel. Más información: https://go.microsoft.com/fwlink/?linkid=870924
Comentario:
    Incluye pick up de 0,1/kilo</t>
      </text>
    </comment>
    <comment ref="I5" authorId="2" shapeId="0" xr:uid="{7432622E-E361-4736-BBD7-24FFD45FCD86}">
      <text>
        <t>[Comentario encadenado]
Su versión de Excel le permite leer este comentario encadenado; sin embargo, las ediciones que se apliquen se quitarán si el archivo se abre en una versión más reciente de Excel. Más información: https://go.microsoft.com/fwlink/?linkid=870924
Comentario:
    Incluye pick up de 0,1/kilo</t>
      </text>
    </comment>
    <comment ref="J5" authorId="3" shapeId="0" xr:uid="{72001E82-9F49-4B3C-B3CA-5328FFBD741F}">
      <text>
        <t>[Comentario encadenado]
Su versión de Excel le permite leer este comentario encadenado; sin embargo, las ediciones que se apliquen se quitarán si el archivo se abre en una versión más reciente de Excel. Más información: https://go.microsoft.com/fwlink/?linkid=870924
Comentario:
    Incluye pick up de 0,1/kilo</t>
      </text>
    </comment>
    <comment ref="K5" authorId="4" shapeId="0" xr:uid="{2D154B29-5148-447D-874B-D44A066E5DBE}">
      <text>
        <t>[Comentario encadenado]
Su versión de Excel le permite leer este comentario encadenado; sin embargo, las ediciones que se apliquen se quitarán si el archivo se abre en una versión más reciente de Excel. Más información: https://go.microsoft.com/fwlink/?linkid=870924
Comentario:
    Incluye pick up de 0,1/kilo</t>
      </text>
    </comment>
    <comment ref="L5" authorId="5" shapeId="0" xr:uid="{7BCA7016-D986-4C56-9AF0-10DF1084D7E4}">
      <text>
        <t>[Comentario encadenado]
Su versión de Excel le permite leer este comentario encadenado; sin embargo, las ediciones que se apliquen se quitarán si el archivo se abre en una versión más reciente de Excel. Más información: https://go.microsoft.com/fwlink/?linkid=870924
Comentario:
    Incluye pick up de 0,1/kilo</t>
      </text>
    </comment>
    <comment ref="H6" authorId="6" shapeId="0" xr:uid="{AD90CDF7-9383-4CCE-98EA-4A3BD04B765C}">
      <text>
        <t>[Comentario encadenado]
Su versión de Excel le permite leer este comentario encadenado; sin embargo, las ediciones que se apliquen se quitarán si el archivo se abre en una versión más reciente de Excel. Más información: https://go.microsoft.com/fwlink/?linkid=870924
Comentario:
    Incluye pick up de 0,1/kilo</t>
      </text>
    </comment>
    <comment ref="I6" authorId="7" shapeId="0" xr:uid="{D268CBF6-C643-4494-A9BC-5163D6C7FB8C}">
      <text>
        <t>[Comentario encadenado]
Su versión de Excel le permite leer este comentario encadenado; sin embargo, las ediciones que se apliquen se quitarán si el archivo se abre en una versión más reciente de Excel. Más información: https://go.microsoft.com/fwlink/?linkid=870924
Comentario:
    Incluye pick up de 0,1/kilo</t>
      </text>
    </comment>
    <comment ref="J6" authorId="8" shapeId="0" xr:uid="{CE1A1A18-180E-42FB-A652-7718FE7796F2}">
      <text>
        <t>[Comentario encadenado]
Su versión de Excel le permite leer este comentario encadenado; sin embargo, las ediciones que se apliquen se quitarán si el archivo se abre en una versión más reciente de Excel. Más información: https://go.microsoft.com/fwlink/?linkid=870924
Comentario:
    Incluye pick up de 0,1/kilo</t>
      </text>
    </comment>
    <comment ref="K6" authorId="9" shapeId="0" xr:uid="{D28D6895-B832-4E30-AEB7-73DB4FC58D7D}">
      <text>
        <t>[Comentario encadenado]
Su versión de Excel le permite leer este comentario encadenado; sin embargo, las ediciones que se apliquen se quitarán si el archivo se abre en una versión más reciente de Excel. Más información: https://go.microsoft.com/fwlink/?linkid=870924
Comentario:
    Incluye pick up de 0,1/kilo</t>
      </text>
    </comment>
    <comment ref="L6" authorId="10" shapeId="0" xr:uid="{39F7D1D1-A766-4B67-BF50-4C7F4A223CEB}">
      <text>
        <t>[Comentario encadenado]
Su versión de Excel le permite leer este comentario encadenado; sin embargo, las ediciones que se apliquen se quitarán si el archivo se abre en una versión más reciente de Excel. Más información: https://go.microsoft.com/fwlink/?linkid=870924
Comentario:
    Incluye pick up de 0,1/kilo</t>
      </text>
    </comment>
    <comment ref="B13" authorId="11" shapeId="0" xr:uid="{BE1E0A71-37B8-4B1D-A37C-CAD87CD43201}">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USD 110  en caso que aplique para cargas EXW </t>
      </text>
    </comment>
    <comment ref="B22" authorId="12" shapeId="0" xr:uid="{38155E01-BBDB-4DE8-BD90-793D71C2B69E}">
      <text>
        <t>[Comentario encadenado]
Su versión de Excel le permite leer este comentario encadenado; sin embargo, las ediciones que se apliquen se quitarán si el archivo se abre en una versión más reciente de Excel. Más información: https://go.microsoft.com/fwlink/?linkid=870924
Comentario:
    Tarifa por kilo</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tc={62DAC13B-557E-44AB-858E-5165E7A5292F}</author>
    <author>tc={C61CF3F5-4A7A-4815-A916-209C9FDDCA5D}</author>
    <author>tc={3DEC391E-9DBB-4F1F-A9B6-EEC005D1037B}</author>
    <author>tc={DA869B9D-2956-413A-92D7-AA7A8A9F7D6B}</author>
    <author>tc={E66DFC30-39ED-4964-8881-321B5299E0D5}</author>
    <author>tc={A991386D-5F96-4E80-AB9D-460E94A768A4}</author>
    <author>tc={05CE7398-0915-4A4A-94BC-5DBCC3C4B44D}</author>
    <author>tc={39C36EF8-10FE-4DBC-BFC1-F8BB99D3EE7D}</author>
    <author>tc={EBC8A66E-642A-4BFE-B06E-9F3BD9251BA0}</author>
    <author>tc={8FF07283-0812-485F-81B8-BEB84455E4C6}</author>
    <author>tc={4F3D4A8D-B977-4BF3-A48F-52FFD0D94DE0}</author>
    <author>tc={6DC7332D-26AD-4782-B016-97E77DFD97A5}</author>
    <author>tc={A3112C8E-300E-4E40-ACFB-36276A60606B}</author>
    <author>tc={CA3C71D8-449F-41FE-B43B-80268879CF3A}</author>
    <author>tc={36D560BF-3EEC-4F97-9813-793EA52F36F0}</author>
    <author>tc={FD7F1A4A-246E-4B5D-8167-DDCE12FB58F1}</author>
  </authors>
  <commentList>
    <comment ref="J4" authorId="0" shapeId="0" xr:uid="{62DAC13B-557E-44AB-858E-5165E7A5292F}">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Incluye el llenado del contenedor
No incluye el drayage hasta el puerto </t>
      </text>
    </comment>
    <comment ref="L4" authorId="1" shapeId="0" xr:uid="{C61CF3F5-4A7A-4815-A916-209C9FDDCA5D}">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Incluye el llenado del contenedor, no incluye el drayage hasta el puerto </t>
      </text>
    </comment>
    <comment ref="J5" authorId="2" shapeId="0" xr:uid="{3DEC391E-9DBB-4F1F-A9B6-EEC005D1037B}">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Incluye el llenado del contenedor
No incluye el drayage hasta el puerto 
</t>
      </text>
    </comment>
    <comment ref="L5" authorId="3" shapeId="0" xr:uid="{DA869B9D-2956-413A-92D7-AA7A8A9F7D6B}">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Incluye el llenado del contenedor, no incluye el drayage hasta el puerto 
</t>
      </text>
    </comment>
    <comment ref="J6" authorId="4" shapeId="0" xr:uid="{E66DFC30-39ED-4964-8881-321B5299E0D5}">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Incluye el llenado del contenedor
No incluye el drayage hasta el puerto 
</t>
      </text>
    </comment>
    <comment ref="L6" authorId="5" shapeId="0" xr:uid="{A991386D-5F96-4E80-AB9D-460E94A768A4}">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Incluye el llenado del contenedor, no incluye el drayage hasta el puerto 
</t>
      </text>
    </comment>
    <comment ref="J7" authorId="6" shapeId="0" xr:uid="{05CE7398-0915-4A4A-94BC-5DBCC3C4B44D}">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Incluye el llenado del contenedor
No incluye el drayage hasta el puerto 
</t>
      </text>
    </comment>
    <comment ref="L7" authorId="7" shapeId="0" xr:uid="{39C36EF8-10FE-4DBC-BFC1-F8BB99D3EE7D}">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Incluye el llenado del contenedor, 
no incluye el drayage hasta el puerto 
</t>
      </text>
    </comment>
    <comment ref="J8" authorId="8" shapeId="0" xr:uid="{EBC8A66E-642A-4BFE-B06E-9F3BD9251BA0}">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Incluye el llenado del contenedor
No incluye el drayage hasta el puerto 
</t>
      </text>
    </comment>
    <comment ref="L8" authorId="9" shapeId="0" xr:uid="{8FF07283-0812-485F-81B8-BEB84455E4C6}">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Incluye el llenado del contenedor, 
no incluye el drayage hasta el puerto 
</t>
      </text>
    </comment>
    <comment ref="J9" authorId="10" shapeId="0" xr:uid="{4F3D4A8D-B977-4BF3-A48F-52FFD0D94DE0}">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Incluye el llenado del contenedor
No incluye el drayage hasta el puerto 
</t>
      </text>
    </comment>
    <comment ref="L9" authorId="11" shapeId="0" xr:uid="{6DC7332D-26AD-4782-B016-97E77DFD97A5}">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Incluye el llenado del contenedor, 
no incluye el drayage hasta el puerto 
</t>
      </text>
    </comment>
    <comment ref="J10" authorId="12" shapeId="0" xr:uid="{A3112C8E-300E-4E40-ACFB-36276A60606B}">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Incluye el llenado del contenedor
No incluye el drayage hasta el puerto 
</t>
      </text>
    </comment>
    <comment ref="L10" authorId="13" shapeId="0" xr:uid="{CA3C71D8-449F-41FE-B43B-80268879CF3A}">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Incluye el llenado del contenedor,
 no incluye el drayage hasta el puerto 
</t>
      </text>
    </comment>
    <comment ref="B22" authorId="14" shapeId="0" xr:uid="{36D560BF-3EEC-4F97-9813-793EA52F36F0}">
      <text>
        <t>[Comentario encadenado]
Su versión de Excel le permite leer este comentario encadenado; sin embargo, las ediciones que se apliquen se quitarán si el archivo se abre en una versión más reciente de Excel. Más información: https://go.microsoft.com/fwlink/?linkid=870924
Comentario:
    APLICA PARA LCL Y FCL</t>
      </text>
    </comment>
    <comment ref="B28" authorId="15" shapeId="0" xr:uid="{FD7F1A4A-246E-4B5D-8167-DDCE12FB58F1}">
      <text>
        <t>[Comentario encadenado]
Su versión de Excel le permite leer este comentario encadenado; sin embargo, las ediciones que se apliquen se quitarán si el archivo se abre en una versión más reciente de Excel. Más información: https://go.microsoft.com/fwlink/?linkid=870924
Comentario:
    POR TON/M3</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tc={02B008EA-3FD3-4792-878F-E05764787373}</author>
    <author>tc={B590FD4A-DFDA-4BD3-84AC-8C4E1321A66D}</author>
  </authors>
  <commentList>
    <comment ref="B11" authorId="0" shapeId="0" xr:uid="{02B008EA-3FD3-4792-878F-E05764787373}">
      <text>
        <t>[Comentario encadenado]
Su versión de Excel le permite leer este comentario encadenado; sin embargo, las ediciones que se apliquen se quitarán si el archivo se abre en una versión más reciente de Excel. Más información: https://go.microsoft.com/fwlink/?linkid=870924
Comentario:
    POR KILO</t>
      </text>
    </comment>
    <comment ref="B19" authorId="1" shapeId="0" xr:uid="{B590FD4A-DFDA-4BD3-84AC-8C4E1321A66D}">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POR KILO
</t>
      </text>
    </comment>
  </commentList>
</comments>
</file>

<file path=xl/sharedStrings.xml><?xml version="1.0" encoding="utf-8"?>
<sst xmlns="http://schemas.openxmlformats.org/spreadsheetml/2006/main" count="1643" uniqueCount="353">
  <si>
    <t>SERVICIO DE TRANSPORTE TERRESTRE DE CARGA</t>
  </si>
  <si>
    <t>CUADRO RESUMEN DE COTIZACIÓN</t>
  </si>
  <si>
    <t xml:space="preserve">EEsta hoja contiene el detalle por tarifa de la Propuesta económica, de manera que el Proponente deberá alimentar las casillas de este cuadro de resumen, sin embargo es necesario introducir manualmente los valores para la Utilidad (U) y los Imprevistos (I). </t>
  </si>
  <si>
    <t>DESCRICPCION DE LOS SERVICIOS</t>
  </si>
  <si>
    <t>1.1. TARIFAS CARGA VARIA</t>
  </si>
  <si>
    <t>ORIGEN</t>
  </si>
  <si>
    <t>DESTINO</t>
  </si>
  <si>
    <t>TO (12 Meses)</t>
  </si>
  <si>
    <t>#VIAJES</t>
  </si>
  <si>
    <t>UNIDAD</t>
  </si>
  <si>
    <t>TIPO VEHICULO</t>
  </si>
  <si>
    <t>CAPACIDAD</t>
  </si>
  <si>
    <t>VALOR TARIFA VIAJE</t>
  </si>
  <si>
    <t>VALOR AUI</t>
  </si>
  <si>
    <t>VALOR TARIFA INCLUIDO AUI</t>
  </si>
  <si>
    <t>VALOR TARIFA TON</t>
  </si>
  <si>
    <t>MONEDA</t>
  </si>
  <si>
    <t>SOGAMOSO</t>
  </si>
  <si>
    <t>MONTELIBANO</t>
  </si>
  <si>
    <t>VIAJE</t>
  </si>
  <si>
    <t>TM</t>
  </si>
  <si>
    <t>TON</t>
  </si>
  <si>
    <t>COP</t>
  </si>
  <si>
    <t>BARRANQUILLA</t>
  </si>
  <si>
    <t>BOGOTA</t>
  </si>
  <si>
    <t>BUENAVENTURA</t>
  </si>
  <si>
    <t>CALI</t>
  </si>
  <si>
    <t>CARTAGENA D.T.</t>
  </si>
  <si>
    <t>MEDELLIN</t>
  </si>
  <si>
    <t>RIO CLARO</t>
  </si>
  <si>
    <t>TOLUVIEJO</t>
  </si>
  <si>
    <t>MONTERIA</t>
  </si>
  <si>
    <t>SENCILLO</t>
  </si>
  <si>
    <t>TURBO</t>
  </si>
  <si>
    <t>1.2 TARIFAS FENI</t>
  </si>
  <si>
    <t xml:space="preserve">VALOR TARIFA </t>
  </si>
  <si>
    <t>OBSERVACIONES</t>
  </si>
  <si>
    <t>1.3 TARIFAS ALQUILER DE TRACTOMULA</t>
  </si>
  <si>
    <t>Hora</t>
  </si>
  <si>
    <t>Tractomula; FeNi y Carga Varia</t>
  </si>
  <si>
    <t>Día</t>
  </si>
  <si>
    <t>Mes</t>
  </si>
  <si>
    <t>Patineta con conductor</t>
  </si>
  <si>
    <t>1.4 ALMACENAJE (BODEGA)</t>
  </si>
  <si>
    <t>CIUDAD</t>
  </si>
  <si>
    <t>UBICACIÓN - DIRECCION</t>
  </si>
  <si>
    <t>CAPACIDAD (M3)</t>
  </si>
  <si>
    <t>Para almacenaje de Carga Varia</t>
  </si>
  <si>
    <t>Nota: El tiempo de transito de FeNi es mínimo 24 horas máximo 36</t>
  </si>
  <si>
    <t>Carga varia tiempo de consolidación máximo de 6 días.</t>
  </si>
  <si>
    <t>Tiempo de transito 24 horas a 36 horas</t>
  </si>
  <si>
    <t>SERVICIO DE OPERACIÓN LOGISTICA DE DISTRIBUCION DE FENI E IMPORTACIONES (OPERACIÓN CARTAGENA)</t>
  </si>
  <si>
    <t xml:space="preserve">Esta hoja contiene el detalle por tarifa de la Propuesta económica, de manera que el Proponente deberá alimentar las casillas de este cuadro de resumen, sin embargo es necesario introducir manualmente los valores para la Utilidad (U) y los Imprevistos (I). </t>
  </si>
  <si>
    <t xml:space="preserve">CELDAS FORMULADAS </t>
  </si>
  <si>
    <t>CELDAS A DILIGENCIAR POR EL PROPONENTE</t>
  </si>
  <si>
    <t>DESCRIPCIÓN DEL SERVICIO</t>
  </si>
  <si>
    <t>UNIDAD DE MEDIDA</t>
  </si>
  <si>
    <t>COSTO UNITARIO</t>
  </si>
  <si>
    <t>CANTIDAD PROMEDIO MES</t>
  </si>
  <si>
    <t>COSTO UNITARIO 
Mes</t>
  </si>
  <si>
    <t>TOTAL COSTO PROMEDIO MES +AUI</t>
  </si>
  <si>
    <t>OPERACIÓN LOGISTICA DE FENI</t>
  </si>
  <si>
    <t>Por Contenedor</t>
  </si>
  <si>
    <t>Servicio integral de Transporte, cargue, descargue, vaciado, y devolución contenedor vacío de 20' (IMPORTACIONES)</t>
  </si>
  <si>
    <t>Servicio integral de Transporte, cargue, descargue, vaciado, y devolución contenedor vacío de 40' (IMPORTACIONES)</t>
  </si>
  <si>
    <t>Etiquetado Bolsas FeNi (imprimir hoja de seguridad y ubicar en bolsillo lateral de la bolsa)</t>
  </si>
  <si>
    <t xml:space="preserve">Unidad </t>
  </si>
  <si>
    <t>Servicio de Estibado por Tonelada Metrica  (IMPORTACIONES)</t>
  </si>
  <si>
    <t>Ton</t>
  </si>
  <si>
    <t>Serv Int Carga Suelta Granel - Tarifa Mínima (IMPORTACIONES)</t>
  </si>
  <si>
    <t>Viaje</t>
  </si>
  <si>
    <t>Almacenamiento (si solo si aplica)</t>
  </si>
  <si>
    <t>TOTAL COSTO MES</t>
  </si>
  <si>
    <t>VALOR DE LA PROPUESTA</t>
  </si>
  <si>
    <t>*</t>
  </si>
  <si>
    <t>A</t>
  </si>
  <si>
    <t>I</t>
  </si>
  <si>
    <t>U</t>
  </si>
  <si>
    <t>AIU</t>
  </si>
  <si>
    <t>NOTA</t>
  </si>
  <si>
    <t>Las cantidades entregadas son para efectos de guía y de poder calcular el valor estimado mensual y del contrato pero NO es vinculante y CMSA NO se compromete a mantener esos volúmenes. Por lo anterior, de acuerdo con lo revisado en la visita de obra se debe calcular un costo fijo por bajo volumen proyectado.</t>
  </si>
  <si>
    <t>Resumen Tarifas</t>
  </si>
  <si>
    <t>Agenciamiento de carga Internacional y Agenciamiento Aduanero</t>
  </si>
  <si>
    <t>MARÍTIMO</t>
  </si>
  <si>
    <t>Tarifa Minima $</t>
  </si>
  <si>
    <t>Tarifa por TON/M3</t>
  </si>
  <si>
    <t>1 X 20'  FCL/FCL</t>
  </si>
  <si>
    <t>1 X 20'  LCL/FCL</t>
  </si>
  <si>
    <t>1 X 40'  FCL/FCL</t>
  </si>
  <si>
    <t>1 X 40'  LCL/FCL</t>
  </si>
  <si>
    <t>USA - CANADÁ</t>
  </si>
  <si>
    <t>País</t>
  </si>
  <si>
    <t>Incoterm</t>
  </si>
  <si>
    <t>USD$</t>
  </si>
  <si>
    <t>EUROPA</t>
  </si>
  <si>
    <t>LATINOAMÉRICA</t>
  </si>
  <si>
    <t>OTROS</t>
  </si>
  <si>
    <t>AÉREO</t>
  </si>
  <si>
    <t xml:space="preserve">Tarifa Minima </t>
  </si>
  <si>
    <t xml:space="preserve">Tarifa por Kilo (Entre 0 y 45 Kilos) </t>
  </si>
  <si>
    <t xml:space="preserve">Tarifa por Kilo (Entre 46 y 100 Kilos) </t>
  </si>
  <si>
    <t xml:space="preserve">Tarifa por Kilo (Entre 101 y 500 Kilos) </t>
  </si>
  <si>
    <t xml:space="preserve">Tarifa por Kilo (Entre 501 y 1000 Kilos) </t>
  </si>
  <si>
    <t xml:space="preserve">Tarifa por Kilo (Más de 1001 Kilos) </t>
  </si>
  <si>
    <t>ADUANERO IMPO-EXPO</t>
  </si>
  <si>
    <t>TARIFA</t>
  </si>
  <si>
    <t>Comisión de importación (Valor CIF/Importado)</t>
  </si>
  <si>
    <t>%</t>
  </si>
  <si>
    <t>Tarifa mínima por nacionalización B/L o Guía aérea</t>
  </si>
  <si>
    <t>DO</t>
  </si>
  <si>
    <t>Tarifa máxima por nacionalización B/L o Guía aérea</t>
  </si>
  <si>
    <t>Elaboración declaración de importación o Subpartida</t>
  </si>
  <si>
    <t>Doc</t>
  </si>
  <si>
    <t xml:space="preserve">Elaboración declaración de valor cada una </t>
  </si>
  <si>
    <t>Reconocimiento mercancía para clasificación arancelaria por DO</t>
  </si>
  <si>
    <t>Clasificación arancelaria por ítem</t>
  </si>
  <si>
    <t>Item</t>
  </si>
  <si>
    <t xml:space="preserve">Elaboración de registro de importación cada 1.800 caracteres (VUCE-VoBo’s) </t>
  </si>
  <si>
    <t>Hoja</t>
  </si>
  <si>
    <t xml:space="preserve">Etiquetado hasta 40 etiquetas </t>
  </si>
  <si>
    <t>Etiqueta</t>
  </si>
  <si>
    <t>Etiquetado (etiqueta adicional)</t>
  </si>
  <si>
    <t>Elaboración cuota de temporal</t>
  </si>
  <si>
    <t>Servicio de entrega urgente por Medellín</t>
  </si>
  <si>
    <t>UN</t>
  </si>
  <si>
    <t>Sello de contenedor cada uno</t>
  </si>
  <si>
    <t xml:space="preserve">Tarifa por DEX (FeNi) </t>
  </si>
  <si>
    <t>DEX</t>
  </si>
  <si>
    <t xml:space="preserve">Comisión de exportación (No FeNi) </t>
  </si>
  <si>
    <t>Tarifa mínima por exportación (no FeNi)</t>
  </si>
  <si>
    <t>Tarifa por DEX (No FeNi)</t>
  </si>
  <si>
    <t>Servicio a la carga / Hora hombre</t>
  </si>
  <si>
    <t>Tarifas</t>
  </si>
  <si>
    <t>PUERTO ORIGEN ORIGEN</t>
  </si>
  <si>
    <t>CODIGO PAIS</t>
  </si>
  <si>
    <t>PAIS DE DESPACHO</t>
  </si>
  <si>
    <t>Puerto de Destino</t>
  </si>
  <si>
    <t>INCOTERM</t>
  </si>
  <si>
    <t>VIA</t>
  </si>
  <si>
    <t>Tarifa Minima US$</t>
  </si>
  <si>
    <t>Tarifa por TON/M3 (US$)</t>
  </si>
  <si>
    <t>1 X 20'  FCL/FCL (US$)</t>
  </si>
  <si>
    <t>1 X 20'  LCL/FCL (US$)</t>
  </si>
  <si>
    <t>1 X 40'  FCL/FCL (US$)</t>
  </si>
  <si>
    <t>1 X 40'  LCL/FCL (US$)</t>
  </si>
  <si>
    <t>DESTREHAN</t>
  </si>
  <si>
    <t>US</t>
  </si>
  <si>
    <t>USA</t>
  </si>
  <si>
    <t>CTG</t>
  </si>
  <si>
    <t>EXW</t>
  </si>
  <si>
    <t>MARITIMA</t>
  </si>
  <si>
    <t>HOUSTON</t>
  </si>
  <si>
    <t>FCA</t>
  </si>
  <si>
    <t>MIAMI</t>
  </si>
  <si>
    <t>NEW YORK</t>
  </si>
  <si>
    <t>GASTOS EN ORIGEN (Tarifa Única USD)</t>
  </si>
  <si>
    <t>Inventario / por cada Pedido</t>
  </si>
  <si>
    <t>DPL screening</t>
  </si>
  <si>
    <t>SED</t>
  </si>
  <si>
    <t>Documentation / Handling</t>
  </si>
  <si>
    <t>COBRO MIQ COL</t>
  </si>
  <si>
    <t>Handling 1SAP / por PO en c/embarque</t>
  </si>
  <si>
    <t>GASTOS EN DESTINO (Tarifa Única USD)</t>
  </si>
  <si>
    <t>Uso de instalaciones 1x20</t>
  </si>
  <si>
    <t>Uso de instalaciones 1x40</t>
  </si>
  <si>
    <t>Traslado cargue y descargue 20/40</t>
  </si>
  <si>
    <t>Descons/op. portuaria/radicac/instal  LCL</t>
  </si>
  <si>
    <t>Emision BL/doc  fee / Radicacion SPRC  FCL</t>
  </si>
  <si>
    <t>Manejo THC</t>
  </si>
  <si>
    <t>Composición Tarifa ALL IN</t>
  </si>
  <si>
    <t>EXW   Porcentaje (%)</t>
  </si>
  <si>
    <t>FCA    Porcentaje (%)</t>
  </si>
  <si>
    <t>Inland Freight</t>
  </si>
  <si>
    <t>Flete</t>
  </si>
  <si>
    <t>Bunker/BAF</t>
  </si>
  <si>
    <t>Pre-Carriage</t>
  </si>
  <si>
    <t>Fuel Surcharge</t>
  </si>
  <si>
    <t>Transfer fee</t>
  </si>
  <si>
    <t>Traslado a depósito</t>
  </si>
  <si>
    <t>Administración</t>
  </si>
  <si>
    <t>Imprevistos</t>
  </si>
  <si>
    <t>Utilidad</t>
  </si>
  <si>
    <t>Drayage</t>
  </si>
  <si>
    <t>Stufinfg</t>
  </si>
  <si>
    <t>Total</t>
  </si>
  <si>
    <t>Deben ser Igual al 100%</t>
  </si>
  <si>
    <t>Aeropuerto de Destino</t>
  </si>
  <si>
    <t>Tarifa por Kilo (Entre 0 y 45 Kilos) (US$)</t>
  </si>
  <si>
    <t>Tarifa por Kilo (Entre 46 y 100 Kilos) (US$)</t>
  </si>
  <si>
    <t>Tarifa por Kilo (Entre 101 y 500 Kilos) (US$)</t>
  </si>
  <si>
    <t>Tarifa por Kilo (Entre 501 y 1000 Kilos) (US$)</t>
  </si>
  <si>
    <t>Tarifa por Kilo (Más de 1001 Kilos) (US$)</t>
  </si>
  <si>
    <t>MONTREAL</t>
  </si>
  <si>
    <t>CA</t>
  </si>
  <si>
    <t>CANADA</t>
  </si>
  <si>
    <t>BOG</t>
  </si>
  <si>
    <t>AEREA</t>
  </si>
  <si>
    <t>CHICAGO</t>
  </si>
  <si>
    <t>DPL</t>
  </si>
  <si>
    <t>Handling</t>
  </si>
  <si>
    <t>Inventory / MR</t>
  </si>
  <si>
    <t>Liberacion</t>
  </si>
  <si>
    <t>Fijo 2</t>
  </si>
  <si>
    <t>Fijo 3</t>
  </si>
  <si>
    <t>Otros Fijos</t>
  </si>
  <si>
    <t>Variable 1</t>
  </si>
  <si>
    <t>Otros Variables</t>
  </si>
  <si>
    <t>Inland freight</t>
  </si>
  <si>
    <t>Diesel transporte interno</t>
  </si>
  <si>
    <t>PUERTO ORIGEN</t>
  </si>
  <si>
    <t>ANTWERPEN</t>
  </si>
  <si>
    <t>BEL</t>
  </si>
  <si>
    <t>BELGICA</t>
  </si>
  <si>
    <t>MARITIMO</t>
  </si>
  <si>
    <t>LE HAVRE</t>
  </si>
  <si>
    <t>FR</t>
  </si>
  <si>
    <t>FRANCIA</t>
  </si>
  <si>
    <t>FOB</t>
  </si>
  <si>
    <t>HAMBURG</t>
  </si>
  <si>
    <t>AL</t>
  </si>
  <si>
    <t>ALEMANIA</t>
  </si>
  <si>
    <t>GENOVA</t>
  </si>
  <si>
    <t>IT</t>
  </si>
  <si>
    <t>ITALIA</t>
  </si>
  <si>
    <t>ROTTERDAM</t>
  </si>
  <si>
    <t>NL</t>
  </si>
  <si>
    <t>PAISES BAJOS</t>
  </si>
  <si>
    <t>BARCELONA</t>
  </si>
  <si>
    <t>SP</t>
  </si>
  <si>
    <t>ESPAÑA</t>
  </si>
  <si>
    <t>VALENCIA</t>
  </si>
  <si>
    <t>THC</t>
  </si>
  <si>
    <t>ISPS</t>
  </si>
  <si>
    <t>BL</t>
  </si>
  <si>
    <t>HANDLING X BL</t>
  </si>
  <si>
    <t>Doc fee  + Emision BL en Colombia FCL</t>
  </si>
  <si>
    <t>THC  FCL</t>
  </si>
  <si>
    <t>Dismounting FCL</t>
  </si>
  <si>
    <t>Comodato + Adecuaciones FCL</t>
  </si>
  <si>
    <t>Demoras x día FCL</t>
  </si>
  <si>
    <t>Drop Off FCL</t>
  </si>
  <si>
    <t>Desconsolidacion  Min 55 Max 155 + IVA carga LCL</t>
  </si>
  <si>
    <t xml:space="preserve">Liberacion - endoso y emsion BL en ColombiaCarga LCL    </t>
  </si>
  <si>
    <t>Radicación Carga LCL</t>
  </si>
  <si>
    <t>CAF carga LCL 2%</t>
  </si>
  <si>
    <t>Collect Fee Carga LCL 2%</t>
  </si>
  <si>
    <t>Uso Instalaciones Carga LCL Min USD 15</t>
  </si>
  <si>
    <t>Handling MIQ Colombia</t>
  </si>
  <si>
    <t>Diesel</t>
  </si>
  <si>
    <t>Tarifa por Kilo (Entre 0 y 45 Kilos)</t>
  </si>
  <si>
    <t>Tarifa por Kilo (Entre 46 y 100 Kilos)</t>
  </si>
  <si>
    <t>Tarifa por Kilo (Entre 101 y 500 Kilos)</t>
  </si>
  <si>
    <t>Tarifa por Kilo (Entre 501 y 1000 Kilos)</t>
  </si>
  <si>
    <t>Tarifa por Kilo (Más de 1001 Kilos)</t>
  </si>
  <si>
    <t>MARSELLA</t>
  </si>
  <si>
    <t>AEREO</t>
  </si>
  <si>
    <t>DÜSSELDORF</t>
  </si>
  <si>
    <t>ENSHEIM</t>
  </si>
  <si>
    <t>FRANKFURT</t>
  </si>
  <si>
    <t>RAVENNA</t>
  </si>
  <si>
    <t>AMSTERDAM</t>
  </si>
  <si>
    <t>ARLANDA</t>
  </si>
  <si>
    <t>SW</t>
  </si>
  <si>
    <t>SUECIA</t>
  </si>
  <si>
    <t>OSLO</t>
  </si>
  <si>
    <t>NW</t>
  </si>
  <si>
    <t>NORUEGA</t>
  </si>
  <si>
    <t>RAC Fee/AWB/Compliance/AMS Alemania</t>
  </si>
  <si>
    <t>handling</t>
  </si>
  <si>
    <t>THC ( minimum EUR 50 / max 170 cm height  )</t>
  </si>
  <si>
    <t>customs document ( incl.1HS code/ each more + 5€)  if need</t>
  </si>
  <si>
    <t>LIBERACION</t>
  </si>
  <si>
    <t>DOCUMENTACION</t>
  </si>
  <si>
    <t>COLLECT FEE 3%</t>
  </si>
  <si>
    <t>TRASLADO DEPOSITO USD 0.083 X KG</t>
  </si>
  <si>
    <t>HANDLING MIQ</t>
  </si>
  <si>
    <t>Security Surcharge</t>
  </si>
  <si>
    <t>Warning Surcharge</t>
  </si>
  <si>
    <t xml:space="preserve">Cartage (haulage) fee </t>
  </si>
  <si>
    <t>Otros?, Cuales?</t>
  </si>
  <si>
    <t>BUENOS AIRES</t>
  </si>
  <si>
    <t>AR</t>
  </si>
  <si>
    <t>ARGENTINA</t>
  </si>
  <si>
    <t>RIO DE JANEIRO</t>
  </si>
  <si>
    <t>BR</t>
  </si>
  <si>
    <t>BRASIL</t>
  </si>
  <si>
    <t>SANTOS</t>
  </si>
  <si>
    <t>VITORIA</t>
  </si>
  <si>
    <t>ALTAMIRA</t>
  </si>
  <si>
    <t>MX</t>
  </si>
  <si>
    <t>MEXICO</t>
  </si>
  <si>
    <t>VERACRUZ</t>
  </si>
  <si>
    <t>Documentacion</t>
  </si>
  <si>
    <t xml:space="preserve">AMS </t>
  </si>
  <si>
    <t>Documentation</t>
  </si>
  <si>
    <t>capatazia + Loading minimo USD 40</t>
  </si>
  <si>
    <t>ISPS Min USD 16</t>
  </si>
  <si>
    <t xml:space="preserve">BL Fee + Aduana </t>
  </si>
  <si>
    <t>Doc fee  + Emision BL en Colombia</t>
  </si>
  <si>
    <t xml:space="preserve">THC </t>
  </si>
  <si>
    <t xml:space="preserve">Dismounting </t>
  </si>
  <si>
    <t xml:space="preserve">Comodato + Adecuaciones </t>
  </si>
  <si>
    <t xml:space="preserve">Demoras x día </t>
  </si>
  <si>
    <t xml:space="preserve">Drop Off </t>
  </si>
  <si>
    <t>handling MIQ Colombia</t>
  </si>
  <si>
    <t>FOB        Porcentaje (%)</t>
  </si>
  <si>
    <t>SAO PAULO</t>
  </si>
  <si>
    <t>VIRACOPOS</t>
  </si>
  <si>
    <t>LIMA</t>
  </si>
  <si>
    <t>PR</t>
  </si>
  <si>
    <t>PERU</t>
  </si>
  <si>
    <t>AWB Fee</t>
  </si>
  <si>
    <t>ADM fee</t>
  </si>
  <si>
    <t>Aduana</t>
  </si>
  <si>
    <t>DBC Fee</t>
  </si>
  <si>
    <t>Storage Brasil Min</t>
  </si>
  <si>
    <t>Security surcharge</t>
  </si>
  <si>
    <t>BRISBANE</t>
  </si>
  <si>
    <t>AU</t>
  </si>
  <si>
    <t>AUSTRALIA</t>
  </si>
  <si>
    <t>TENGY INDUSTRIAL PARK, ZHUJI</t>
  </si>
  <si>
    <t>ZHEJIANG TENGY ENVIROMENTAL</t>
  </si>
  <si>
    <t>China</t>
  </si>
  <si>
    <t>ZHEJIANG</t>
  </si>
  <si>
    <t>SYDNEY</t>
  </si>
  <si>
    <t>CHITTAGONG</t>
  </si>
  <si>
    <t>BANGLADESH</t>
  </si>
  <si>
    <t>NHAVA SHEVA</t>
  </si>
  <si>
    <t>IN</t>
  </si>
  <si>
    <t>INDIA</t>
  </si>
  <si>
    <t>DALIAN</t>
  </si>
  <si>
    <t>CH</t>
  </si>
  <si>
    <t>CHINA</t>
  </si>
  <si>
    <t>SHANGHAI</t>
  </si>
  <si>
    <t>TIANJIN</t>
  </si>
  <si>
    <t>Handling Oficina Origen</t>
  </si>
  <si>
    <t>PERTH</t>
  </si>
  <si>
    <t>BEIJING</t>
  </si>
  <si>
    <t>CN</t>
  </si>
  <si>
    <t>DONGGUANG</t>
  </si>
  <si>
    <t>EDF  + AWB</t>
  </si>
  <si>
    <t>ADUANA</t>
  </si>
  <si>
    <t>CTO MIN USD 15</t>
  </si>
  <si>
    <t>PHL + SCREEN</t>
  </si>
  <si>
    <t>FUEL  X KILO PICK UP</t>
  </si>
  <si>
    <t>HANDLING</t>
  </si>
  <si>
    <t xml:space="preserve">Transfer fee </t>
  </si>
  <si>
    <t>Cartage</t>
  </si>
  <si>
    <t>Nro.</t>
  </si>
  <si>
    <t>Descripción Ítem</t>
  </si>
  <si>
    <t>UM</t>
  </si>
  <si>
    <t>Valor Unitario</t>
  </si>
  <si>
    <t>PATINETA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</si>
</sst>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41" formatCode="_-* #,##0_-;\-* #,##0_-;_-* &quot;-&quot;_-;_-@_-"/>
    <numFmt numFmtId="164" formatCode="_(* #,##0.00_);_(* \(#,##0.00\);_(* &quot;-&quot;??_);_(@_)"/>
    <numFmt numFmtId="165" formatCode="_-&quot;$&quot;\ * #,##0_-;\-&quot;$&quot;\ * #,##0_-;_-&quot;$&quot;\ * &quot;-&quot;_-;_-@_-"/>
    <numFmt numFmtId="166" formatCode="_(&quot;$&quot;\ * #,##0.00_);_(&quot;$&quot;\ * \(#,##0.00\);_(&quot;$&quot;\ * &quot;-&quot;??_);_(@_)"/>
    <numFmt numFmtId="167" formatCode="[$$-2C0A]#,##0"/>
    <numFmt numFmtId="168" formatCode="_(&quot;$&quot;* #,##0_);_(&quot;$&quot;* \(#,##0\);_(&quot;$&quot;* &quot;-&quot;??_);_(@_)"/>
    <numFmt numFmtId="169" formatCode="_ * #,##0.00_ ;_ * \-#,##0.00_ ;_ * &quot;-&quot;??_ ;_ @_ "/>
    <numFmt numFmtId="170" formatCode="[$USD]\ #,##0.00"/>
    <numFmt numFmtId="171" formatCode="[$USD]\ #,##0"/>
    <numFmt numFmtId="172" formatCode="&quot;$&quot;\ #,##0.00"/>
    <numFmt numFmtId="173" formatCode="&quot;$&quot;\ #,##0"/>
    <numFmt numFmtId="174" formatCode="&quot;$&quot;#,##0.00"/>
    <numFmt numFmtId="175" formatCode="_([$USD]\ * #,##0.00_);_([$USD]\ * \(#,##0.00\);_([$USD]\ * &quot;-&quot;??_);_(@_)"/>
    <numFmt numFmtId="176" formatCode="#,##0.00_ ;\-#,##0.00\ "/>
    <numFmt numFmtId="177" formatCode="#,##0_ ;\-#,##0\ "/>
    <numFmt numFmtId="178" formatCode="_(&quot;$&quot;\ * #,##0_);_(&quot;$&quot;\ * \(#,##0\);_(&quot;$&quot;\ * &quot;-&quot;??_);_(@_)"/>
    <numFmt numFmtId="179" formatCode="#,##0.00\ _€"/>
    <numFmt numFmtId="180" formatCode="_-* #,##0.00\ _€_-;\-* #,##0.00\ _€_-;_-* &quot;-&quot;??\ _€_-;_-@_-"/>
  </numFmts>
  <fonts count="31" x14ac:knownFonts="1">
    <font>
      <sz val="11"/>
      <color theme="1"/>
      <name val="Arial"/>
      <family val="2"/>
    </font>
    <font>
      <sz val="10"/>
      <name val="MS Sans Serif"/>
      <family val="2"/>
    </font>
    <font>
      <b/>
      <sz val="11"/>
      <name val="Arial"/>
      <family val="2"/>
    </font>
    <font>
      <sz val="11"/>
      <color theme="1"/>
      <name val="Arial"/>
      <family val="2"/>
    </font>
    <font>
      <b/>
      <sz val="11"/>
      <color theme="0"/>
      <name val="Arial"/>
      <family val="2"/>
    </font>
    <font>
      <sz val="11"/>
      <name val="Arial"/>
      <family val="2"/>
    </font>
    <font>
      <b/>
      <sz val="11"/>
      <color rgb="FF000000"/>
      <name val="Arial"/>
      <family val="2"/>
    </font>
    <font>
      <sz val="11"/>
      <color rgb="FF000000"/>
      <name val="Arial"/>
      <family val="2"/>
    </font>
    <font>
      <b/>
      <sz val="11"/>
      <color indexed="9"/>
      <name val="Arial"/>
      <family val="2"/>
    </font>
    <font>
      <b/>
      <sz val="11"/>
      <color theme="1"/>
      <name val="Arial"/>
      <family val="2"/>
    </font>
    <font>
      <sz val="10"/>
      <name val="Arial"/>
      <family val="2"/>
    </font>
    <font>
      <sz val="10"/>
      <color indexed="21"/>
      <name val="Arial"/>
      <family val="2"/>
    </font>
    <font>
      <b/>
      <sz val="10"/>
      <name val="Arial"/>
      <family val="2"/>
    </font>
    <font>
      <sz val="10"/>
      <color indexed="12"/>
      <name val="Arial"/>
      <family val="2"/>
    </font>
    <font>
      <b/>
      <sz val="9"/>
      <color indexed="9"/>
      <name val="Arial"/>
      <family val="2"/>
    </font>
    <font>
      <b/>
      <sz val="8"/>
      <color indexed="9"/>
      <name val="Arial"/>
      <family val="2"/>
    </font>
    <font>
      <b/>
      <sz val="10"/>
      <color rgb="FFFF0000"/>
      <name val="Arial"/>
      <family val="2"/>
    </font>
    <font>
      <b/>
      <sz val="20"/>
      <color rgb="FFFF0000"/>
      <name val="Arial"/>
      <family val="2"/>
    </font>
    <font>
      <b/>
      <sz val="11"/>
      <color theme="3" tint="0.39997558519241921"/>
      <name val="Arial"/>
      <family val="2"/>
    </font>
    <font>
      <sz val="10"/>
      <name val="Arial"/>
      <family val="2"/>
    </font>
    <font>
      <b/>
      <sz val="16"/>
      <color indexed="9"/>
      <name val="Arial"/>
      <family val="2"/>
    </font>
    <font>
      <b/>
      <sz val="10"/>
      <color indexed="9"/>
      <name val="Arial"/>
      <family val="2"/>
    </font>
    <font>
      <b/>
      <sz val="10"/>
      <color theme="0"/>
      <name val="Arial"/>
      <family val="2"/>
    </font>
    <font>
      <sz val="10"/>
      <color theme="0"/>
      <name val="Arial"/>
      <family val="2"/>
    </font>
    <font>
      <sz val="10"/>
      <color rgb="FF0070C0"/>
      <name val="Arial"/>
      <family val="2"/>
    </font>
    <font>
      <sz val="11"/>
      <name val="Calibri"/>
      <family val="2"/>
    </font>
    <font>
      <sz val="22"/>
      <color rgb="FFFF0000"/>
      <name val="Arial"/>
      <family val="2"/>
    </font>
    <font>
      <sz val="8"/>
      <name val="Arial"/>
      <family val="2"/>
    </font>
    <font>
      <sz val="10"/>
      <color rgb="FFFF0000"/>
      <name val="Arial"/>
      <family val="2"/>
    </font>
    <font>
      <sz val="9"/>
      <color indexed="81"/>
      <name val="Tahoma"/>
      <family val="2"/>
    </font>
    <font>
      <b/>
      <sz val="9"/>
      <color indexed="81"/>
      <name val="Tahoma"/>
      <family val="2"/>
    </font>
  </fonts>
  <fills count="21">
    <fill>
      <patternFill patternType="none"/>
    </fill>
    <fill>
      <patternFill patternType="gray125"/>
    </fill>
    <fill>
      <patternFill patternType="solid">
        <fgColor theme="0"/>
        <bgColor indexed="64"/>
      </patternFill>
    </fill>
    <fill>
      <patternFill patternType="solid">
        <fgColor theme="1" tint="0.499984740745262"/>
        <bgColor indexed="64"/>
      </patternFill>
    </fill>
    <fill>
      <patternFill patternType="solid">
        <fgColor theme="0" tint="-0.14999847407452621"/>
        <bgColor indexed="64"/>
      </patternFill>
    </fill>
    <fill>
      <patternFill patternType="solid">
        <fgColor theme="0"/>
        <bgColor theme="4" tint="0.79998168889431442"/>
      </patternFill>
    </fill>
    <fill>
      <patternFill patternType="solid">
        <fgColor indexed="63"/>
        <bgColor indexed="64"/>
      </patternFill>
    </fill>
    <fill>
      <patternFill patternType="solid">
        <fgColor rgb="FFFFFF66"/>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rgb="FFFFFFCC"/>
        <bgColor indexed="64"/>
      </patternFill>
    </fill>
    <fill>
      <patternFill patternType="solid">
        <fgColor theme="2" tint="-0.249977111117893"/>
        <bgColor indexed="64"/>
      </patternFill>
    </fill>
    <fill>
      <patternFill patternType="solid">
        <fgColor theme="1" tint="0.34998626667073579"/>
        <bgColor indexed="64"/>
      </patternFill>
    </fill>
    <fill>
      <patternFill patternType="solid">
        <fgColor indexed="22"/>
        <bgColor indexed="64"/>
      </patternFill>
    </fill>
    <fill>
      <patternFill patternType="solid">
        <fgColor indexed="43"/>
        <bgColor indexed="64"/>
      </patternFill>
    </fill>
    <fill>
      <patternFill patternType="solid">
        <fgColor rgb="FFFFFF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rgb="FFC0C0C0"/>
        <bgColor rgb="FF000000"/>
      </patternFill>
    </fill>
    <fill>
      <patternFill patternType="solid">
        <fgColor rgb="FFBFBFBF"/>
        <bgColor rgb="FF000000"/>
      </patternFill>
    </fill>
  </fills>
  <borders count="43">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indexed="64"/>
      </right>
      <top/>
      <bottom style="medium">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thin">
        <color auto="1"/>
      </left>
      <right/>
      <top style="thin">
        <color auto="1"/>
      </top>
      <bottom/>
      <diagonal/>
    </border>
    <border>
      <left/>
      <right/>
      <top style="thin">
        <color auto="1"/>
      </top>
      <bottom/>
      <diagonal/>
    </border>
    <border>
      <left style="thin">
        <color auto="1"/>
      </left>
      <right style="thin">
        <color auto="1"/>
      </right>
      <top style="thin">
        <color auto="1"/>
      </top>
      <bottom style="thin">
        <color auto="1"/>
      </bottom>
      <diagonal/>
    </border>
    <border>
      <left style="thin">
        <color indexed="64"/>
      </left>
      <right/>
      <top/>
      <bottom/>
      <diagonal/>
    </border>
    <border>
      <left/>
      <right style="thin">
        <color indexed="64"/>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diagonal/>
    </border>
    <border>
      <left style="medium">
        <color auto="1"/>
      </left>
      <right style="thin">
        <color auto="1"/>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diagonal/>
    </border>
  </borders>
  <cellStyleXfs count="9">
    <xf numFmtId="0" fontId="0" fillId="0" borderId="0"/>
    <xf numFmtId="0" fontId="1" fillId="0" borderId="0"/>
    <xf numFmtId="0" fontId="10" fillId="0" borderId="0"/>
    <xf numFmtId="41" fontId="10" fillId="0" borderId="0" applyFont="0" applyFill="0" applyBorder="0" applyAlignment="0" applyProtection="0"/>
    <xf numFmtId="9" fontId="10" fillId="0" borderId="0" applyFont="0" applyFill="0" applyBorder="0" applyAlignment="0" applyProtection="0"/>
    <xf numFmtId="0" fontId="19" fillId="0" borderId="0"/>
    <xf numFmtId="0" fontId="3" fillId="0" borderId="0"/>
    <xf numFmtId="0" fontId="10" fillId="0" borderId="0"/>
    <xf numFmtId="169" fontId="19" fillId="0" borderId="0" applyFont="0" applyFill="0" applyBorder="0" applyAlignment="0" applyProtection="0"/>
  </cellStyleXfs>
  <cellXfs count="350">
    <xf numFmtId="0" fontId="0" fillId="0" borderId="0" xfId="0"/>
    <xf numFmtId="0" fontId="3" fillId="2" borderId="0" xfId="0" applyFont="1" applyFill="1"/>
    <xf numFmtId="0" fontId="5" fillId="2" borderId="0" xfId="0" applyFont="1" applyFill="1"/>
    <xf numFmtId="0" fontId="6" fillId="2" borderId="14" xfId="0" applyFont="1" applyFill="1" applyBorder="1" applyAlignment="1">
      <alignment horizontal="center" vertical="center" wrapText="1"/>
    </xf>
    <xf numFmtId="0" fontId="6" fillId="2" borderId="11" xfId="0" applyFont="1" applyFill="1" applyBorder="1" applyAlignment="1">
      <alignment horizontal="center" vertical="center" wrapText="1"/>
    </xf>
    <xf numFmtId="0" fontId="7" fillId="4" borderId="16" xfId="0" applyFont="1" applyFill="1" applyBorder="1" applyAlignment="1">
      <alignment horizontal="center" vertical="center"/>
    </xf>
    <xf numFmtId="0" fontId="7" fillId="2" borderId="16" xfId="0" applyFont="1" applyFill="1" applyBorder="1" applyAlignment="1">
      <alignment horizontal="center" vertical="center"/>
    </xf>
    <xf numFmtId="49" fontId="8" fillId="2" borderId="0" xfId="0" applyNumberFormat="1" applyFont="1" applyFill="1" applyAlignment="1">
      <alignment horizontal="center" vertical="center"/>
    </xf>
    <xf numFmtId="49" fontId="8" fillId="2" borderId="0" xfId="0" applyNumberFormat="1" applyFont="1" applyFill="1" applyAlignment="1">
      <alignment horizontal="center" vertical="center" wrapText="1"/>
    </xf>
    <xf numFmtId="167" fontId="8" fillId="2" borderId="0" xfId="0" applyNumberFormat="1" applyFont="1" applyFill="1" applyAlignment="1">
      <alignment horizontal="center" vertical="center" wrapText="1"/>
    </xf>
    <xf numFmtId="0" fontId="9" fillId="5" borderId="14" xfId="0" applyFont="1" applyFill="1" applyBorder="1" applyAlignment="1">
      <alignment horizontal="center"/>
    </xf>
    <xf numFmtId="0" fontId="9" fillId="2" borderId="14" xfId="0" applyFont="1" applyFill="1" applyBorder="1" applyAlignment="1">
      <alignment horizontal="center" vertical="center"/>
    </xf>
    <xf numFmtId="0" fontId="3" fillId="2" borderId="14" xfId="0" applyFont="1" applyFill="1" applyBorder="1"/>
    <xf numFmtId="0" fontId="3" fillId="2" borderId="14" xfId="0" applyFont="1" applyFill="1" applyBorder="1" applyAlignment="1">
      <alignment horizontal="center"/>
    </xf>
    <xf numFmtId="168" fontId="3" fillId="4" borderId="14" xfId="0" applyNumberFormat="1" applyFont="1" applyFill="1" applyBorder="1"/>
    <xf numFmtId="0" fontId="6" fillId="2" borderId="17" xfId="0" applyFont="1" applyFill="1" applyBorder="1" applyAlignment="1">
      <alignment horizontal="center" vertical="center" wrapText="1"/>
    </xf>
    <xf numFmtId="0" fontId="9" fillId="5" borderId="17" xfId="0" applyFont="1" applyFill="1" applyBorder="1" applyAlignment="1">
      <alignment horizontal="center"/>
    </xf>
    <xf numFmtId="0" fontId="9" fillId="2" borderId="17" xfId="0" applyFont="1" applyFill="1" applyBorder="1" applyAlignment="1">
      <alignment horizontal="center" vertical="center"/>
    </xf>
    <xf numFmtId="0" fontId="3" fillId="2" borderId="12" xfId="0" applyFont="1" applyFill="1" applyBorder="1"/>
    <xf numFmtId="0" fontId="3" fillId="2" borderId="13" xfId="0" applyFont="1" applyFill="1" applyBorder="1"/>
    <xf numFmtId="0" fontId="3" fillId="2" borderId="13" xfId="0" applyFont="1" applyFill="1" applyBorder="1" applyAlignment="1">
      <alignment horizontal="center"/>
    </xf>
    <xf numFmtId="168" fontId="3" fillId="4" borderId="13" xfId="0" applyNumberFormat="1" applyFont="1" applyFill="1" applyBorder="1"/>
    <xf numFmtId="0" fontId="3" fillId="2" borderId="15" xfId="0" applyFont="1" applyFill="1" applyBorder="1"/>
    <xf numFmtId="0" fontId="3" fillId="2" borderId="0" xfId="0" applyFont="1" applyFill="1" applyAlignment="1">
      <alignment horizontal="center"/>
    </xf>
    <xf numFmtId="168" fontId="3" fillId="4" borderId="0" xfId="0" applyNumberFormat="1" applyFont="1" applyFill="1"/>
    <xf numFmtId="0" fontId="3" fillId="2" borderId="18" xfId="0" applyFont="1" applyFill="1" applyBorder="1"/>
    <xf numFmtId="0" fontId="3" fillId="2" borderId="19" xfId="0" applyFont="1" applyFill="1" applyBorder="1"/>
    <xf numFmtId="0" fontId="3" fillId="2" borderId="19" xfId="0" applyFont="1" applyFill="1" applyBorder="1" applyAlignment="1">
      <alignment horizontal="center"/>
    </xf>
    <xf numFmtId="166" fontId="5" fillId="4" borderId="19" xfId="0" applyNumberFormat="1" applyFont="1" applyFill="1" applyBorder="1" applyAlignment="1">
      <alignment horizontal="center"/>
    </xf>
    <xf numFmtId="0" fontId="5" fillId="4" borderId="19" xfId="0" applyFont="1" applyFill="1" applyBorder="1" applyAlignment="1">
      <alignment horizontal="center"/>
    </xf>
    <xf numFmtId="168" fontId="3" fillId="4" borderId="19" xfId="0" applyNumberFormat="1" applyFont="1" applyFill="1" applyBorder="1"/>
    <xf numFmtId="0" fontId="5" fillId="2" borderId="19" xfId="0" applyFont="1" applyFill="1" applyBorder="1" applyAlignment="1">
      <alignment horizontal="center"/>
    </xf>
    <xf numFmtId="0" fontId="7" fillId="2" borderId="15" xfId="0" applyFont="1" applyFill="1" applyBorder="1" applyAlignment="1">
      <alignment vertical="center"/>
    </xf>
    <xf numFmtId="166" fontId="7" fillId="4" borderId="11" xfId="0" applyNumberFormat="1" applyFont="1" applyFill="1" applyBorder="1" applyAlignment="1">
      <alignment horizontal="center" vertical="center"/>
    </xf>
    <xf numFmtId="0" fontId="7" fillId="2" borderId="18" xfId="0" applyFont="1" applyFill="1" applyBorder="1" applyAlignment="1">
      <alignment vertical="center"/>
    </xf>
    <xf numFmtId="0" fontId="7" fillId="2" borderId="19" xfId="0" applyFont="1" applyFill="1" applyBorder="1" applyAlignment="1">
      <alignment vertical="center"/>
    </xf>
    <xf numFmtId="0" fontId="7" fillId="2" borderId="19" xfId="0" applyFont="1" applyFill="1" applyBorder="1" applyAlignment="1">
      <alignment horizontal="center" vertical="center"/>
    </xf>
    <xf numFmtId="166" fontId="7" fillId="4" borderId="19" xfId="0" applyNumberFormat="1" applyFont="1" applyFill="1" applyBorder="1" applyAlignment="1">
      <alignment horizontal="center" vertical="center"/>
    </xf>
    <xf numFmtId="0" fontId="7" fillId="4" borderId="20" xfId="0" applyFont="1" applyFill="1" applyBorder="1" applyAlignment="1">
      <alignment horizontal="center" vertical="center"/>
    </xf>
    <xf numFmtId="0" fontId="7" fillId="2" borderId="20" xfId="0" applyFont="1" applyFill="1" applyBorder="1" applyAlignment="1">
      <alignment horizontal="center" vertical="center"/>
    </xf>
    <xf numFmtId="49" fontId="8" fillId="2" borderId="14" xfId="0" applyNumberFormat="1" applyFont="1" applyFill="1" applyBorder="1" applyAlignment="1">
      <alignment horizontal="center" vertical="center"/>
    </xf>
    <xf numFmtId="49" fontId="8" fillId="2" borderId="14" xfId="0" applyNumberFormat="1" applyFont="1" applyFill="1" applyBorder="1" applyAlignment="1">
      <alignment horizontal="center" vertical="center" wrapText="1"/>
    </xf>
    <xf numFmtId="167" fontId="8" fillId="2" borderId="14" xfId="0" applyNumberFormat="1" applyFont="1" applyFill="1" applyBorder="1" applyAlignment="1">
      <alignment horizontal="center" vertical="center" wrapText="1"/>
    </xf>
    <xf numFmtId="0" fontId="5" fillId="2" borderId="14" xfId="0" applyFont="1" applyFill="1" applyBorder="1"/>
    <xf numFmtId="0" fontId="10" fillId="0" borderId="0" xfId="2"/>
    <xf numFmtId="0" fontId="10" fillId="0" borderId="4" xfId="2" applyBorder="1" applyAlignment="1">
      <alignment horizontal="left" vertical="top" wrapText="1"/>
    </xf>
    <xf numFmtId="0" fontId="10" fillId="0" borderId="0" xfId="2" applyAlignment="1">
      <alignment horizontal="left" vertical="top" wrapText="1"/>
    </xf>
    <xf numFmtId="0" fontId="12" fillId="0" borderId="0" xfId="2" applyFont="1"/>
    <xf numFmtId="49" fontId="14" fillId="6" borderId="14" xfId="2" applyNumberFormat="1" applyFont="1" applyFill="1" applyBorder="1" applyAlignment="1">
      <alignment horizontal="center" vertical="center"/>
    </xf>
    <xf numFmtId="49" fontId="14" fillId="6" borderId="21" xfId="2" applyNumberFormat="1" applyFont="1" applyFill="1" applyBorder="1" applyAlignment="1">
      <alignment horizontal="center" vertical="center"/>
    </xf>
    <xf numFmtId="49" fontId="15" fillId="6" borderId="26" xfId="2" applyNumberFormat="1" applyFont="1" applyFill="1" applyBorder="1" applyAlignment="1">
      <alignment horizontal="center" vertical="center" wrapText="1"/>
    </xf>
    <xf numFmtId="167" fontId="15" fillId="6" borderId="26" xfId="2" applyNumberFormat="1" applyFont="1" applyFill="1" applyBorder="1" applyAlignment="1">
      <alignment horizontal="center" vertical="center" wrapText="1"/>
    </xf>
    <xf numFmtId="165" fontId="10" fillId="0" borderId="0" xfId="3" applyNumberFormat="1" applyFont="1" applyFill="1" applyBorder="1" applyAlignment="1">
      <alignment horizontal="center"/>
    </xf>
    <xf numFmtId="164" fontId="10" fillId="0" borderId="0" xfId="2" applyNumberFormat="1"/>
    <xf numFmtId="0" fontId="16" fillId="0" borderId="0" xfId="2" applyFont="1" applyAlignment="1">
      <alignment horizontal="center" vertical="center" wrapText="1"/>
    </xf>
    <xf numFmtId="165" fontId="10" fillId="0" borderId="0" xfId="2" applyNumberFormat="1" applyAlignment="1">
      <alignment horizontal="center" vertical="center"/>
    </xf>
    <xf numFmtId="0" fontId="12" fillId="0" borderId="0" xfId="2" applyFont="1" applyAlignment="1">
      <alignment horizontal="right"/>
    </xf>
    <xf numFmtId="165" fontId="10" fillId="7" borderId="14" xfId="2" applyNumberFormat="1" applyFill="1" applyBorder="1" applyAlignment="1">
      <alignment horizontal="center" vertical="center"/>
    </xf>
    <xf numFmtId="41" fontId="17" fillId="0" borderId="0" xfId="3" applyFont="1"/>
    <xf numFmtId="41" fontId="10" fillId="0" borderId="0" xfId="3" applyFont="1"/>
    <xf numFmtId="0" fontId="10" fillId="0" borderId="27" xfId="2" applyBorder="1" applyAlignment="1">
      <alignment horizontal="right"/>
    </xf>
    <xf numFmtId="0" fontId="10" fillId="0" borderId="28" xfId="2" applyBorder="1" applyAlignment="1">
      <alignment horizontal="right"/>
    </xf>
    <xf numFmtId="49" fontId="12" fillId="0" borderId="0" xfId="2" applyNumberFormat="1" applyFont="1" applyAlignment="1">
      <alignment horizontal="center" vertical="center"/>
    </xf>
    <xf numFmtId="0" fontId="10" fillId="2" borderId="0" xfId="2" applyFill="1"/>
    <xf numFmtId="0" fontId="10" fillId="0" borderId="30" xfId="2" applyBorder="1" applyAlignment="1">
      <alignment horizontal="right"/>
    </xf>
    <xf numFmtId="0" fontId="10" fillId="0" borderId="10" xfId="2" applyBorder="1" applyAlignment="1">
      <alignment horizontal="right"/>
    </xf>
    <xf numFmtId="9" fontId="12" fillId="8" borderId="31" xfId="4" applyFont="1" applyFill="1" applyBorder="1" applyAlignment="1">
      <alignment horizontal="center" vertical="center"/>
    </xf>
    <xf numFmtId="0" fontId="10" fillId="0" borderId="32" xfId="2" applyBorder="1" applyAlignment="1">
      <alignment horizontal="right"/>
    </xf>
    <xf numFmtId="0" fontId="10" fillId="0" borderId="33" xfId="2" applyBorder="1" applyAlignment="1">
      <alignment horizontal="right"/>
    </xf>
    <xf numFmtId="9" fontId="12" fillId="7" borderId="34" xfId="4" applyFont="1" applyFill="1" applyBorder="1" applyAlignment="1">
      <alignment horizontal="center" vertical="center"/>
    </xf>
    <xf numFmtId="0" fontId="13" fillId="8" borderId="22" xfId="1" applyFont="1" applyFill="1" applyBorder="1" applyAlignment="1">
      <alignment horizontal="center"/>
    </xf>
    <xf numFmtId="0" fontId="13" fillId="8" borderId="23" xfId="1" applyFont="1" applyFill="1" applyBorder="1" applyAlignment="1">
      <alignment horizontal="center"/>
    </xf>
    <xf numFmtId="0" fontId="12" fillId="2" borderId="17" xfId="2" applyFont="1" applyFill="1" applyBorder="1" applyAlignment="1">
      <alignment vertical="center" wrapText="1"/>
    </xf>
    <xf numFmtId="165" fontId="10" fillId="2" borderId="9" xfId="2" applyNumberFormat="1" applyFill="1" applyBorder="1" applyAlignment="1">
      <alignment horizontal="center" vertical="center"/>
    </xf>
    <xf numFmtId="0" fontId="10" fillId="2" borderId="9" xfId="2" applyFill="1" applyBorder="1" applyAlignment="1">
      <alignment horizontal="center" vertical="center"/>
    </xf>
    <xf numFmtId="0" fontId="12" fillId="2" borderId="14" xfId="2" applyFont="1" applyFill="1" applyBorder="1" applyAlignment="1">
      <alignment vertical="center" wrapText="1"/>
    </xf>
    <xf numFmtId="165" fontId="10" fillId="2" borderId="14" xfId="2" applyNumberFormat="1" applyFill="1" applyBorder="1" applyAlignment="1">
      <alignment horizontal="center" vertical="center"/>
    </xf>
    <xf numFmtId="0" fontId="10" fillId="2" borderId="14" xfId="2" applyFill="1" applyBorder="1" applyAlignment="1">
      <alignment horizontal="center"/>
    </xf>
    <xf numFmtId="0" fontId="11" fillId="10" borderId="22" xfId="1" applyFont="1" applyFill="1" applyBorder="1"/>
    <xf numFmtId="0" fontId="11" fillId="10" borderId="23" xfId="1" applyFont="1" applyFill="1" applyBorder="1"/>
    <xf numFmtId="9" fontId="12" fillId="11" borderId="29" xfId="4" applyFont="1" applyFill="1" applyBorder="1" applyAlignment="1">
      <alignment horizontal="center" vertical="center"/>
    </xf>
    <xf numFmtId="0" fontId="10" fillId="10" borderId="14" xfId="2" applyFill="1" applyBorder="1" applyAlignment="1">
      <alignment horizontal="center"/>
    </xf>
    <xf numFmtId="0" fontId="20" fillId="6" borderId="0" xfId="5" applyFont="1" applyFill="1"/>
    <xf numFmtId="0" fontId="19" fillId="6" borderId="0" xfId="5" applyFill="1"/>
    <xf numFmtId="0" fontId="19" fillId="0" borderId="0" xfId="5"/>
    <xf numFmtId="0" fontId="21" fillId="6" borderId="0" xfId="5" applyFont="1" applyFill="1"/>
    <xf numFmtId="0" fontId="12" fillId="6" borderId="0" xfId="5" applyFont="1" applyFill="1"/>
    <xf numFmtId="0" fontId="8" fillId="6" borderId="14" xfId="5" applyFont="1" applyFill="1" applyBorder="1" applyAlignment="1">
      <alignment horizontal="center" vertical="center" wrapText="1"/>
    </xf>
    <xf numFmtId="0" fontId="12" fillId="13" borderId="14" xfId="5" applyFont="1" applyFill="1" applyBorder="1" applyAlignment="1">
      <alignment horizontal="left" vertical="center" wrapText="1"/>
    </xf>
    <xf numFmtId="0" fontId="10" fillId="13" borderId="14" xfId="5" applyFont="1" applyFill="1" applyBorder="1" applyAlignment="1">
      <alignment horizontal="center" vertical="center" wrapText="1"/>
    </xf>
    <xf numFmtId="0" fontId="2" fillId="13" borderId="14" xfId="5" applyFont="1" applyFill="1" applyBorder="1" applyAlignment="1">
      <alignment horizontal="center" vertical="center" wrapText="1"/>
    </xf>
    <xf numFmtId="0" fontId="10" fillId="0" borderId="14" xfId="5" applyFont="1" applyBorder="1"/>
    <xf numFmtId="49" fontId="10" fillId="0" borderId="14" xfId="5" applyNumberFormat="1" applyFont="1" applyBorder="1"/>
    <xf numFmtId="170" fontId="19" fillId="14" borderId="14" xfId="5" applyNumberFormat="1" applyFill="1" applyBorder="1" applyAlignment="1">
      <alignment horizontal="center"/>
    </xf>
    <xf numFmtId="49" fontId="12" fillId="0" borderId="9" xfId="5" applyNumberFormat="1" applyFont="1" applyBorder="1"/>
    <xf numFmtId="171" fontId="12" fillId="14" borderId="14" xfId="5" applyNumberFormat="1" applyFont="1" applyFill="1" applyBorder="1"/>
    <xf numFmtId="172" fontId="19" fillId="0" borderId="12" xfId="5" applyNumberFormat="1" applyBorder="1"/>
    <xf numFmtId="172" fontId="19" fillId="0" borderId="13" xfId="5" applyNumberFormat="1" applyBorder="1"/>
    <xf numFmtId="172" fontId="19" fillId="0" borderId="18" xfId="5" applyNumberFormat="1" applyBorder="1"/>
    <xf numFmtId="172" fontId="19" fillId="0" borderId="19" xfId="5" applyNumberFormat="1" applyBorder="1"/>
    <xf numFmtId="0" fontId="19" fillId="13" borderId="14" xfId="5" applyFill="1" applyBorder="1"/>
    <xf numFmtId="0" fontId="19" fillId="0" borderId="14" xfId="5" applyBorder="1"/>
    <xf numFmtId="49" fontId="19" fillId="0" borderId="14" xfId="5" applyNumberFormat="1" applyBorder="1"/>
    <xf numFmtId="170" fontId="12" fillId="13" borderId="14" xfId="5" applyNumberFormat="1" applyFont="1" applyFill="1" applyBorder="1" applyAlignment="1">
      <alignment horizontal="center" vertical="center" wrapText="1"/>
    </xf>
    <xf numFmtId="173" fontId="12" fillId="14" borderId="9" xfId="5" applyNumberFormat="1" applyFont="1" applyFill="1" applyBorder="1"/>
    <xf numFmtId="172" fontId="19" fillId="0" borderId="15" xfId="5" applyNumberFormat="1" applyBorder="1"/>
    <xf numFmtId="172" fontId="19" fillId="0" borderId="0" xfId="5" applyNumberFormat="1"/>
    <xf numFmtId="49" fontId="19" fillId="0" borderId="0" xfId="5" applyNumberFormat="1"/>
    <xf numFmtId="0" fontId="2" fillId="13" borderId="11" xfId="5" applyFont="1" applyFill="1" applyBorder="1" applyAlignment="1">
      <alignment horizontal="center" vertical="center" wrapText="1"/>
    </xf>
    <xf numFmtId="172" fontId="19" fillId="14" borderId="14" xfId="5" applyNumberFormat="1" applyFill="1" applyBorder="1"/>
    <xf numFmtId="49" fontId="12" fillId="14" borderId="9" xfId="5" applyNumberFormat="1" applyFont="1" applyFill="1" applyBorder="1"/>
    <xf numFmtId="0" fontId="21" fillId="6" borderId="19" xfId="5" applyFont="1" applyFill="1" applyBorder="1" applyAlignment="1">
      <alignment horizontal="center" vertical="center"/>
    </xf>
    <xf numFmtId="0" fontId="10" fillId="2" borderId="14" xfId="5" applyFont="1" applyFill="1" applyBorder="1" applyAlignment="1">
      <alignment horizontal="justify" vertical="center" wrapText="1"/>
    </xf>
    <xf numFmtId="0" fontId="10" fillId="0" borderId="14" xfId="5" applyFont="1" applyBorder="1" applyAlignment="1">
      <alignment horizontal="center" vertical="center" wrapText="1"/>
    </xf>
    <xf numFmtId="2" fontId="19" fillId="2" borderId="0" xfId="5" applyNumberFormat="1" applyFill="1"/>
    <xf numFmtId="0" fontId="10" fillId="0" borderId="14" xfId="5" applyFont="1" applyBorder="1" applyAlignment="1">
      <alignment horizontal="center"/>
    </xf>
    <xf numFmtId="0" fontId="19" fillId="2" borderId="0" xfId="5" applyFill="1"/>
    <xf numFmtId="0" fontId="10" fillId="0" borderId="14" xfId="5" applyFont="1" applyBorder="1" applyAlignment="1">
      <alignment horizontal="justify" vertical="center" wrapText="1"/>
    </xf>
    <xf numFmtId="0" fontId="19" fillId="0" borderId="0" xfId="5" applyAlignment="1">
      <alignment horizontal="center"/>
    </xf>
    <xf numFmtId="0" fontId="21" fillId="6" borderId="14" xfId="5" applyFont="1" applyFill="1" applyBorder="1" applyAlignment="1">
      <alignment horizontal="center" vertical="center"/>
    </xf>
    <xf numFmtId="0" fontId="21" fillId="6" borderId="14" xfId="5" applyFont="1" applyFill="1" applyBorder="1" applyAlignment="1">
      <alignment horizontal="center" vertical="center" wrapText="1"/>
    </xf>
    <xf numFmtId="0" fontId="12" fillId="0" borderId="0" xfId="5" applyFont="1" applyAlignment="1">
      <alignment horizontal="center" vertical="center"/>
    </xf>
    <xf numFmtId="0" fontId="10" fillId="15" borderId="14" xfId="5" applyFont="1" applyFill="1" applyBorder="1"/>
    <xf numFmtId="49" fontId="10" fillId="0" borderId="14" xfId="5" applyNumberFormat="1" applyFont="1" applyBorder="1" applyAlignment="1">
      <alignment horizontal="left"/>
    </xf>
    <xf numFmtId="0" fontId="10" fillId="0" borderId="14" xfId="5" applyFont="1" applyBorder="1" applyAlignment="1">
      <alignment horizontal="left"/>
    </xf>
    <xf numFmtId="0" fontId="19" fillId="0" borderId="14" xfId="5" applyBorder="1" applyAlignment="1">
      <alignment horizontal="left"/>
    </xf>
    <xf numFmtId="170" fontId="19" fillId="13" borderId="14" xfId="5" applyNumberFormat="1" applyFill="1" applyBorder="1"/>
    <xf numFmtId="49" fontId="19" fillId="0" borderId="14" xfId="5" applyNumberFormat="1" applyBorder="1" applyAlignment="1">
      <alignment horizontal="center"/>
    </xf>
    <xf numFmtId="49" fontId="19" fillId="0" borderId="14" xfId="5" applyNumberFormat="1" applyBorder="1" applyAlignment="1">
      <alignment horizontal="left"/>
    </xf>
    <xf numFmtId="0" fontId="19" fillId="0" borderId="21" xfId="5" applyBorder="1"/>
    <xf numFmtId="49" fontId="19" fillId="0" borderId="0" xfId="5" applyNumberFormat="1" applyAlignment="1">
      <alignment horizontal="center"/>
    </xf>
    <xf numFmtId="49" fontId="19" fillId="0" borderId="0" xfId="5" applyNumberFormat="1" applyAlignment="1">
      <alignment horizontal="left"/>
    </xf>
    <xf numFmtId="0" fontId="21" fillId="6" borderId="0" xfId="5" applyFont="1" applyFill="1" applyAlignment="1">
      <alignment horizontal="center"/>
    </xf>
    <xf numFmtId="49" fontId="21" fillId="6" borderId="22" xfId="5" applyNumberFormat="1" applyFont="1" applyFill="1" applyBorder="1" applyAlignment="1">
      <alignment horizontal="left"/>
    </xf>
    <xf numFmtId="0" fontId="19" fillId="16" borderId="14" xfId="5" applyFill="1" applyBorder="1"/>
    <xf numFmtId="172" fontId="10" fillId="13" borderId="14" xfId="5" applyNumberFormat="1" applyFont="1" applyFill="1" applyBorder="1" applyAlignment="1">
      <alignment horizontal="center"/>
    </xf>
    <xf numFmtId="0" fontId="22" fillId="17" borderId="14" xfId="5" applyFont="1" applyFill="1" applyBorder="1"/>
    <xf numFmtId="0" fontId="10" fillId="16" borderId="14" xfId="5" applyFont="1" applyFill="1" applyBorder="1"/>
    <xf numFmtId="172" fontId="19" fillId="0" borderId="0" xfId="5" applyNumberFormat="1" applyAlignment="1">
      <alignment horizontal="center"/>
    </xf>
    <xf numFmtId="0" fontId="21" fillId="6" borderId="0" xfId="5" applyFont="1" applyFill="1" applyAlignment="1">
      <alignment horizontal="center" vertical="center" wrapText="1"/>
    </xf>
    <xf numFmtId="10" fontId="19" fillId="13" borderId="14" xfId="5" applyNumberFormat="1" applyFill="1" applyBorder="1" applyAlignment="1">
      <alignment horizontal="center"/>
    </xf>
    <xf numFmtId="0" fontId="19" fillId="14" borderId="14" xfId="5" applyFill="1" applyBorder="1"/>
    <xf numFmtId="0" fontId="12" fillId="0" borderId="9" xfId="5" applyFont="1" applyBorder="1"/>
    <xf numFmtId="9" fontId="12" fillId="14" borderId="22" xfId="5" applyNumberFormat="1" applyFont="1" applyFill="1" applyBorder="1" applyAlignment="1">
      <alignment horizontal="center"/>
    </xf>
    <xf numFmtId="9" fontId="12" fillId="14" borderId="25" xfId="5" applyNumberFormat="1" applyFont="1" applyFill="1" applyBorder="1" applyAlignment="1">
      <alignment horizontal="center"/>
    </xf>
    <xf numFmtId="0" fontId="8" fillId="6" borderId="21" xfId="5" applyFont="1" applyFill="1" applyBorder="1" applyAlignment="1">
      <alignment horizontal="center" vertical="center" wrapText="1"/>
    </xf>
    <xf numFmtId="0" fontId="3" fillId="15" borderId="0" xfId="6" applyFill="1"/>
    <xf numFmtId="173" fontId="12" fillId="14" borderId="22" xfId="5" applyNumberFormat="1" applyFont="1" applyFill="1" applyBorder="1" applyAlignment="1">
      <alignment horizontal="center"/>
    </xf>
    <xf numFmtId="173" fontId="10" fillId="13" borderId="21" xfId="5" applyNumberFormat="1" applyFont="1" applyFill="1" applyBorder="1" applyAlignment="1">
      <alignment horizontal="center"/>
    </xf>
    <xf numFmtId="173" fontId="10" fillId="13" borderId="14" xfId="5" applyNumberFormat="1" applyFont="1" applyFill="1" applyBorder="1" applyAlignment="1">
      <alignment horizontal="center"/>
    </xf>
    <xf numFmtId="173" fontId="10" fillId="16" borderId="14" xfId="5" applyNumberFormat="1" applyFont="1" applyFill="1" applyBorder="1" applyAlignment="1">
      <alignment horizontal="center"/>
    </xf>
    <xf numFmtId="173" fontId="22" fillId="17" borderId="14" xfId="5" applyNumberFormat="1" applyFont="1" applyFill="1" applyBorder="1" applyAlignment="1">
      <alignment horizontal="center"/>
    </xf>
    <xf numFmtId="0" fontId="10" fillId="0" borderId="21" xfId="5" applyFont="1" applyBorder="1"/>
    <xf numFmtId="0" fontId="19" fillId="15" borderId="14" xfId="5" applyFill="1" applyBorder="1"/>
    <xf numFmtId="170" fontId="10" fillId="13" borderId="14" xfId="5" applyNumberFormat="1" applyFont="1" applyFill="1" applyBorder="1"/>
    <xf numFmtId="49" fontId="19" fillId="15" borderId="14" xfId="5" applyNumberFormat="1" applyFill="1" applyBorder="1"/>
    <xf numFmtId="173" fontId="10" fillId="0" borderId="0" xfId="5" applyNumberFormat="1" applyFont="1" applyAlignment="1">
      <alignment horizontal="center"/>
    </xf>
    <xf numFmtId="0" fontId="10" fillId="0" borderId="26" xfId="5" applyFont="1" applyBorder="1"/>
    <xf numFmtId="0" fontId="21" fillId="6" borderId="23" xfId="5" applyFont="1" applyFill="1" applyBorder="1" applyAlignment="1">
      <alignment horizontal="center" vertical="center" wrapText="1"/>
    </xf>
    <xf numFmtId="0" fontId="21" fillId="6" borderId="24" xfId="5" applyFont="1" applyFill="1" applyBorder="1" applyAlignment="1">
      <alignment horizontal="center" vertical="center" wrapText="1"/>
    </xf>
    <xf numFmtId="49" fontId="10" fillId="15" borderId="14" xfId="5" applyNumberFormat="1" applyFont="1" applyFill="1" applyBorder="1"/>
    <xf numFmtId="0" fontId="24" fillId="0" borderId="21" xfId="5" applyFont="1" applyBorder="1"/>
    <xf numFmtId="173" fontId="24" fillId="13" borderId="21" xfId="5" applyNumberFormat="1" applyFont="1" applyFill="1" applyBorder="1" applyAlignment="1">
      <alignment horizontal="center"/>
    </xf>
    <xf numFmtId="0" fontId="24" fillId="0" borderId="14" xfId="5" applyFont="1" applyBorder="1"/>
    <xf numFmtId="173" fontId="24" fillId="13" borderId="14" xfId="5" applyNumberFormat="1" applyFont="1" applyFill="1" applyBorder="1" applyAlignment="1">
      <alignment horizontal="center"/>
    </xf>
    <xf numFmtId="0" fontId="12" fillId="13" borderId="25" xfId="5" applyFont="1" applyFill="1" applyBorder="1"/>
    <xf numFmtId="0" fontId="21" fillId="6" borderId="27" xfId="5" applyFont="1" applyFill="1" applyBorder="1" applyAlignment="1">
      <alignment horizontal="center" vertical="center"/>
    </xf>
    <xf numFmtId="0" fontId="21" fillId="6" borderId="39" xfId="5" applyFont="1" applyFill="1" applyBorder="1" applyAlignment="1">
      <alignment horizontal="center" vertical="center" wrapText="1"/>
    </xf>
    <xf numFmtId="0" fontId="21" fillId="6" borderId="39" xfId="5" applyFont="1" applyFill="1" applyBorder="1" applyAlignment="1">
      <alignment horizontal="center" vertical="center"/>
    </xf>
    <xf numFmtId="0" fontId="21" fillId="6" borderId="40" xfId="5" applyFont="1" applyFill="1" applyBorder="1" applyAlignment="1">
      <alignment horizontal="center" vertical="center" wrapText="1"/>
    </xf>
    <xf numFmtId="0" fontId="5" fillId="0" borderId="30" xfId="5" applyFont="1" applyBorder="1" applyAlignment="1">
      <alignment horizontal="justify" vertical="center" wrapText="1"/>
    </xf>
    <xf numFmtId="0" fontId="5" fillId="2" borderId="14" xfId="5" applyFont="1" applyFill="1" applyBorder="1" applyAlignment="1">
      <alignment horizontal="justify" vertical="center" wrapText="1"/>
    </xf>
    <xf numFmtId="0" fontId="5" fillId="0" borderId="14" xfId="5" applyFont="1" applyBorder="1" applyAlignment="1">
      <alignment horizontal="justify" vertical="center" wrapText="1"/>
    </xf>
    <xf numFmtId="49" fontId="21" fillId="6" borderId="14" xfId="5" applyNumberFormat="1" applyFont="1" applyFill="1" applyBorder="1" applyAlignment="1">
      <alignment horizontal="left"/>
    </xf>
    <xf numFmtId="0" fontId="26" fillId="0" borderId="0" xfId="5" applyFont="1"/>
    <xf numFmtId="0" fontId="10" fillId="15" borderId="14" xfId="5" applyFont="1" applyFill="1" applyBorder="1" applyAlignment="1">
      <alignment vertical="center"/>
    </xf>
    <xf numFmtId="49" fontId="10" fillId="0" borderId="14" xfId="5" applyNumberFormat="1" applyFont="1" applyBorder="1" applyAlignment="1">
      <alignment horizontal="center" vertical="center"/>
    </xf>
    <xf numFmtId="49" fontId="10" fillId="0" borderId="14" xfId="5" applyNumberFormat="1" applyFont="1" applyBorder="1" applyAlignment="1">
      <alignment horizontal="left" vertical="center"/>
    </xf>
    <xf numFmtId="0" fontId="19" fillId="0" borderId="14" xfId="5" applyBorder="1" applyAlignment="1">
      <alignment vertical="center"/>
    </xf>
    <xf numFmtId="0" fontId="10" fillId="0" borderId="14" xfId="5" applyFont="1" applyBorder="1" applyAlignment="1">
      <alignment horizontal="left" vertical="center"/>
    </xf>
    <xf numFmtId="0" fontId="19" fillId="0" borderId="14" xfId="5" applyBorder="1" applyAlignment="1">
      <alignment horizontal="left" vertical="center"/>
    </xf>
    <xf numFmtId="0" fontId="3" fillId="15" borderId="0" xfId="6" applyFill="1" applyAlignment="1">
      <alignment vertical="center"/>
    </xf>
    <xf numFmtId="0" fontId="10" fillId="0" borderId="14" xfId="5" applyFont="1" applyBorder="1" applyAlignment="1">
      <alignment horizontal="center" vertical="center"/>
    </xf>
    <xf numFmtId="0" fontId="10" fillId="0" borderId="0" xfId="5" applyFont="1" applyAlignment="1">
      <alignment wrapText="1"/>
    </xf>
    <xf numFmtId="0" fontId="19" fillId="15" borderId="14" xfId="5" applyFill="1" applyBorder="1" applyAlignment="1">
      <alignment vertical="center"/>
    </xf>
    <xf numFmtId="49" fontId="19" fillId="0" borderId="14" xfId="5" applyNumberFormat="1" applyBorder="1" applyAlignment="1">
      <alignment horizontal="center" vertical="center"/>
    </xf>
    <xf numFmtId="49" fontId="19" fillId="0" borderId="14" xfId="5" applyNumberFormat="1" applyBorder="1" applyAlignment="1">
      <alignment horizontal="left" vertical="center"/>
    </xf>
    <xf numFmtId="0" fontId="10" fillId="0" borderId="14" xfId="5" applyFont="1" applyBorder="1" applyAlignment="1">
      <alignment vertical="center"/>
    </xf>
    <xf numFmtId="0" fontId="27" fillId="0" borderId="0" xfId="5" applyFont="1" applyAlignment="1">
      <alignment wrapText="1"/>
    </xf>
    <xf numFmtId="0" fontId="27" fillId="0" borderId="0" xfId="5" applyFont="1" applyAlignment="1">
      <alignment horizontal="left" wrapText="1"/>
    </xf>
    <xf numFmtId="0" fontId="27" fillId="0" borderId="0" xfId="5" applyFont="1" applyAlignment="1">
      <alignment horizontal="left" vertical="top" wrapText="1"/>
    </xf>
    <xf numFmtId="49" fontId="10" fillId="0" borderId="0" xfId="5" applyNumberFormat="1" applyFont="1" applyAlignment="1">
      <alignment horizontal="center"/>
    </xf>
    <xf numFmtId="0" fontId="10" fillId="0" borderId="0" xfId="5" applyFont="1"/>
    <xf numFmtId="0" fontId="10" fillId="0" borderId="0" xfId="5" applyFont="1" applyAlignment="1">
      <alignment horizontal="left"/>
    </xf>
    <xf numFmtId="0" fontId="19" fillId="0" borderId="0" xfId="5" applyAlignment="1">
      <alignment horizontal="left"/>
    </xf>
    <xf numFmtId="170" fontId="19" fillId="0" borderId="0" xfId="5" applyNumberFormat="1"/>
    <xf numFmtId="170" fontId="10" fillId="0" borderId="0" xfId="5" applyNumberFormat="1" applyFont="1"/>
    <xf numFmtId="49" fontId="10" fillId="0" borderId="0" xfId="5" applyNumberFormat="1" applyFont="1"/>
    <xf numFmtId="49" fontId="19" fillId="15" borderId="14" xfId="5" applyNumberFormat="1" applyFill="1" applyBorder="1" applyAlignment="1">
      <alignment vertical="top"/>
    </xf>
    <xf numFmtId="0" fontId="10" fillId="0" borderId="14" xfId="5" applyFont="1" applyBorder="1" applyAlignment="1">
      <alignment horizontal="center" vertical="top"/>
    </xf>
    <xf numFmtId="49" fontId="19" fillId="0" borderId="14" xfId="5" applyNumberFormat="1" applyBorder="1" applyAlignment="1">
      <alignment horizontal="left" vertical="top"/>
    </xf>
    <xf numFmtId="0" fontId="10" fillId="0" borderId="14" xfId="5" applyFont="1" applyBorder="1" applyAlignment="1">
      <alignment vertical="top"/>
    </xf>
    <xf numFmtId="0" fontId="10" fillId="0" borderId="14" xfId="5" applyFont="1" applyBorder="1" applyAlignment="1">
      <alignment horizontal="left" vertical="top"/>
    </xf>
    <xf numFmtId="0" fontId="10" fillId="0" borderId="0" xfId="5" applyFont="1" applyAlignment="1">
      <alignment horizontal="center" vertical="top"/>
    </xf>
    <xf numFmtId="49" fontId="19" fillId="0" borderId="14" xfId="5" applyNumberFormat="1" applyBorder="1" applyAlignment="1">
      <alignment horizontal="center" vertical="top"/>
    </xf>
    <xf numFmtId="0" fontId="19" fillId="0" borderId="14" xfId="5" applyBorder="1" applyAlignment="1">
      <alignment horizontal="left" vertical="top"/>
    </xf>
    <xf numFmtId="49" fontId="10" fillId="15" borderId="14" xfId="5" applyNumberFormat="1" applyFont="1" applyFill="1" applyBorder="1" applyAlignment="1">
      <alignment vertical="top"/>
    </xf>
    <xf numFmtId="49" fontId="10" fillId="0" borderId="14" xfId="5" applyNumberFormat="1" applyFont="1" applyBorder="1" applyAlignment="1">
      <alignment horizontal="center" vertical="top"/>
    </xf>
    <xf numFmtId="173" fontId="21" fillId="2" borderId="0" xfId="5" applyNumberFormat="1" applyFont="1" applyFill="1" applyAlignment="1">
      <alignment horizontal="center" vertical="center"/>
    </xf>
    <xf numFmtId="170" fontId="10" fillId="19" borderId="14" xfId="0" applyNumberFormat="1" applyFont="1" applyFill="1" applyBorder="1" applyAlignment="1">
      <alignment vertical="center"/>
    </xf>
    <xf numFmtId="170" fontId="19" fillId="13" borderId="9" xfId="5" applyNumberFormat="1" applyFill="1" applyBorder="1"/>
    <xf numFmtId="170" fontId="10" fillId="19" borderId="9" xfId="0" applyNumberFormat="1" applyFont="1" applyFill="1" applyBorder="1" applyAlignment="1">
      <alignment vertical="center"/>
    </xf>
    <xf numFmtId="174" fontId="19" fillId="0" borderId="0" xfId="5" applyNumberFormat="1"/>
    <xf numFmtId="0" fontId="21" fillId="6" borderId="41" xfId="5" applyFont="1" applyFill="1" applyBorder="1" applyAlignment="1">
      <alignment horizontal="center" vertical="center"/>
    </xf>
    <xf numFmtId="0" fontId="21" fillId="6" borderId="41" xfId="5" applyFont="1" applyFill="1" applyBorder="1" applyAlignment="1">
      <alignment horizontal="center" vertical="center" wrapText="1"/>
    </xf>
    <xf numFmtId="0" fontId="8" fillId="6" borderId="41" xfId="5" applyFont="1" applyFill="1" applyBorder="1" applyAlignment="1">
      <alignment horizontal="center" vertical="center" wrapText="1"/>
    </xf>
    <xf numFmtId="0" fontId="10" fillId="15" borderId="41" xfId="5" applyFont="1" applyFill="1" applyBorder="1" applyAlignment="1">
      <alignment vertical="center"/>
    </xf>
    <xf numFmtId="49" fontId="10" fillId="0" borderId="41" xfId="5" applyNumberFormat="1" applyFont="1" applyBorder="1" applyAlignment="1">
      <alignment horizontal="center" vertical="center"/>
    </xf>
    <xf numFmtId="49" fontId="10" fillId="0" borderId="41" xfId="5" applyNumberFormat="1" applyFont="1" applyBorder="1" applyAlignment="1">
      <alignment horizontal="left" vertical="center"/>
    </xf>
    <xf numFmtId="0" fontId="19" fillId="0" borderId="41" xfId="5" applyBorder="1" applyAlignment="1">
      <alignment vertical="center"/>
    </xf>
    <xf numFmtId="0" fontId="10" fillId="0" borderId="41" xfId="5" applyFont="1" applyBorder="1" applyAlignment="1">
      <alignment horizontal="left" vertical="center"/>
    </xf>
    <xf numFmtId="0" fontId="19" fillId="0" borderId="41" xfId="5" applyBorder="1" applyAlignment="1">
      <alignment horizontal="left" vertical="center"/>
    </xf>
    <xf numFmtId="175" fontId="10" fillId="19" borderId="14" xfId="0" applyNumberFormat="1" applyFont="1" applyFill="1" applyBorder="1"/>
    <xf numFmtId="175" fontId="10" fillId="19" borderId="11" xfId="0" applyNumberFormat="1" applyFont="1" applyFill="1" applyBorder="1"/>
    <xf numFmtId="175" fontId="10" fillId="19" borderId="10" xfId="0" applyNumberFormat="1" applyFont="1" applyFill="1" applyBorder="1"/>
    <xf numFmtId="175" fontId="10" fillId="19" borderId="26" xfId="0" applyNumberFormat="1" applyFont="1" applyFill="1" applyBorder="1"/>
    <xf numFmtId="175" fontId="10" fillId="19" borderId="16" xfId="0" applyNumberFormat="1" applyFont="1" applyFill="1" applyBorder="1"/>
    <xf numFmtId="175" fontId="10" fillId="19" borderId="0" xfId="0" applyNumberFormat="1" applyFont="1" applyFill="1"/>
    <xf numFmtId="170" fontId="10" fillId="19" borderId="41" xfId="0" applyNumberFormat="1" applyFont="1" applyFill="1" applyBorder="1" applyAlignment="1">
      <alignment horizontal="right" vertical="center"/>
    </xf>
    <xf numFmtId="175" fontId="10" fillId="19" borderId="14" xfId="0" applyNumberFormat="1" applyFont="1" applyFill="1" applyBorder="1" applyAlignment="1">
      <alignment horizontal="left" vertical="center"/>
    </xf>
    <xf numFmtId="175" fontId="10" fillId="19" borderId="21" xfId="0" applyNumberFormat="1" applyFont="1" applyFill="1" applyBorder="1"/>
    <xf numFmtId="175" fontId="10" fillId="19" borderId="20" xfId="0" applyNumberFormat="1" applyFont="1" applyFill="1" applyBorder="1"/>
    <xf numFmtId="175" fontId="10" fillId="20" borderId="14" xfId="0" applyNumberFormat="1" applyFont="1" applyFill="1" applyBorder="1" applyAlignment="1">
      <alignment horizontal="left" vertical="center"/>
    </xf>
    <xf numFmtId="175" fontId="10" fillId="19" borderId="14" xfId="0" applyNumberFormat="1" applyFont="1" applyFill="1" applyBorder="1" applyAlignment="1">
      <alignment vertical="center"/>
    </xf>
    <xf numFmtId="175" fontId="10" fillId="20" borderId="14" xfId="0" applyNumberFormat="1" applyFont="1" applyFill="1" applyBorder="1" applyAlignment="1">
      <alignment vertical="center"/>
    </xf>
    <xf numFmtId="175" fontId="10" fillId="0" borderId="14" xfId="0" applyNumberFormat="1" applyFont="1" applyBorder="1" applyAlignment="1">
      <alignment horizontal="center" vertical="top"/>
    </xf>
    <xf numFmtId="175" fontId="10" fillId="0" borderId="14" xfId="0" applyNumberFormat="1" applyFont="1" applyBorder="1" applyAlignment="1">
      <alignment vertical="top"/>
    </xf>
    <xf numFmtId="175" fontId="19" fillId="0" borderId="0" xfId="5" applyNumberFormat="1"/>
    <xf numFmtId="175" fontId="10" fillId="19" borderId="14" xfId="0" applyNumberFormat="1" applyFont="1" applyFill="1" applyBorder="1" applyAlignment="1">
      <alignment horizontal="center" vertical="center"/>
    </xf>
    <xf numFmtId="0" fontId="28" fillId="0" borderId="14" xfId="5" applyFont="1" applyBorder="1" applyAlignment="1">
      <alignment horizontal="left"/>
    </xf>
    <xf numFmtId="175" fontId="10" fillId="20" borderId="14" xfId="0" applyNumberFormat="1" applyFont="1" applyFill="1" applyBorder="1" applyAlignment="1">
      <alignment horizontal="center" vertical="center"/>
    </xf>
    <xf numFmtId="0" fontId="19" fillId="13" borderId="14" xfId="5" applyFill="1" applyBorder="1" applyAlignment="1">
      <alignment horizontal="center"/>
    </xf>
    <xf numFmtId="49" fontId="19" fillId="15" borderId="14" xfId="5" applyNumberFormat="1" applyFill="1" applyBorder="1" applyAlignment="1">
      <alignment horizontal="center" vertical="center"/>
    </xf>
    <xf numFmtId="170" fontId="12" fillId="0" borderId="0" xfId="5" applyNumberFormat="1" applyFont="1" applyAlignment="1">
      <alignment horizontal="center" vertical="center"/>
    </xf>
    <xf numFmtId="172" fontId="12" fillId="14" borderId="22" xfId="7" applyNumberFormat="1" applyFont="1" applyFill="1" applyBorder="1" applyAlignment="1">
      <alignment horizontal="center"/>
    </xf>
    <xf numFmtId="172" fontId="10" fillId="13" borderId="14" xfId="7" applyNumberFormat="1" applyFill="1" applyBorder="1" applyAlignment="1">
      <alignment horizontal="center"/>
    </xf>
    <xf numFmtId="172" fontId="23" fillId="17" borderId="14" xfId="7" applyNumberFormat="1" applyFont="1" applyFill="1" applyBorder="1" applyAlignment="1">
      <alignment horizontal="center"/>
    </xf>
    <xf numFmtId="172" fontId="10" fillId="16" borderId="14" xfId="7" applyNumberFormat="1" applyFill="1" applyBorder="1" applyAlignment="1">
      <alignment horizontal="center"/>
    </xf>
    <xf numFmtId="172" fontId="10" fillId="13" borderId="21" xfId="7" applyNumberFormat="1" applyFill="1" applyBorder="1" applyAlignment="1">
      <alignment horizontal="center"/>
    </xf>
    <xf numFmtId="10" fontId="10" fillId="13" borderId="14" xfId="7" applyNumberFormat="1" applyFill="1" applyBorder="1" applyAlignment="1">
      <alignment horizontal="center"/>
    </xf>
    <xf numFmtId="173" fontId="12" fillId="14" borderId="22" xfId="7" applyNumberFormat="1" applyFont="1" applyFill="1" applyBorder="1" applyAlignment="1">
      <alignment horizontal="center"/>
    </xf>
    <xf numFmtId="173" fontId="10" fillId="13" borderId="21" xfId="7" applyNumberFormat="1" applyFill="1" applyBorder="1" applyAlignment="1">
      <alignment horizontal="center"/>
    </xf>
    <xf numFmtId="173" fontId="10" fillId="13" borderId="14" xfId="7" applyNumberFormat="1" applyFill="1" applyBorder="1" applyAlignment="1">
      <alignment horizontal="center"/>
    </xf>
    <xf numFmtId="4" fontId="10" fillId="13" borderId="14" xfId="7" applyNumberFormat="1" applyFill="1" applyBorder="1" applyAlignment="1">
      <alignment horizontal="center"/>
    </xf>
    <xf numFmtId="173" fontId="10" fillId="13" borderId="37" xfId="7" applyNumberFormat="1" applyFill="1" applyBorder="1" applyAlignment="1">
      <alignment horizontal="center" vertical="center"/>
    </xf>
    <xf numFmtId="173" fontId="10" fillId="13" borderId="26" xfId="7" applyNumberFormat="1" applyFill="1" applyBorder="1" applyAlignment="1">
      <alignment horizontal="center" vertical="center"/>
    </xf>
    <xf numFmtId="173" fontId="10" fillId="13" borderId="21" xfId="7" applyNumberFormat="1" applyFill="1" applyBorder="1" applyAlignment="1">
      <alignment horizontal="center" vertical="center"/>
    </xf>
    <xf numFmtId="173" fontId="10" fillId="13" borderId="26" xfId="7" applyNumberFormat="1" applyFill="1" applyBorder="1" applyAlignment="1">
      <alignment horizontal="center"/>
    </xf>
    <xf numFmtId="4" fontId="10" fillId="13" borderId="14" xfId="5" applyNumberFormat="1" applyFont="1" applyFill="1" applyBorder="1" applyAlignment="1">
      <alignment horizontal="center"/>
    </xf>
    <xf numFmtId="4" fontId="25" fillId="18" borderId="38" xfId="7" applyNumberFormat="1" applyFont="1" applyFill="1" applyBorder="1" applyAlignment="1">
      <alignment horizontal="center" vertical="center" wrapText="1"/>
    </xf>
    <xf numFmtId="3" fontId="25" fillId="18" borderId="38" xfId="8" applyNumberFormat="1" applyFont="1" applyFill="1" applyBorder="1" applyAlignment="1">
      <alignment horizontal="center" vertical="center" wrapText="1"/>
    </xf>
    <xf numFmtId="3" fontId="25" fillId="18" borderId="38" xfId="7" applyNumberFormat="1" applyFont="1" applyFill="1" applyBorder="1" applyAlignment="1">
      <alignment horizontal="center" vertical="center" wrapText="1"/>
    </xf>
    <xf numFmtId="176" fontId="25" fillId="18" borderId="38" xfId="8" applyNumberFormat="1" applyFont="1" applyFill="1" applyBorder="1" applyAlignment="1">
      <alignment horizontal="center" vertical="center" wrapText="1"/>
    </xf>
    <xf numFmtId="177" fontId="25" fillId="18" borderId="38" xfId="8" applyNumberFormat="1" applyFont="1" applyFill="1" applyBorder="1" applyAlignment="1">
      <alignment horizontal="center" vertical="center" wrapText="1"/>
    </xf>
    <xf numFmtId="177" fontId="25" fillId="18" borderId="14" xfId="8" applyNumberFormat="1" applyFont="1" applyFill="1" applyBorder="1" applyAlignment="1">
      <alignment horizontal="center" vertical="center" wrapText="1"/>
    </xf>
    <xf numFmtId="178" fontId="7" fillId="4" borderId="19" xfId="0" applyNumberFormat="1" applyFont="1" applyFill="1" applyBorder="1" applyAlignment="1">
      <alignment horizontal="center" vertical="center"/>
    </xf>
    <xf numFmtId="0" fontId="9" fillId="5" borderId="12" xfId="0" applyFont="1" applyFill="1" applyBorder="1" applyAlignment="1">
      <alignment horizontal="center"/>
    </xf>
    <xf numFmtId="0" fontId="3" fillId="2" borderId="26" xfId="0" applyFont="1" applyFill="1" applyBorder="1" applyAlignment="1">
      <alignment horizontal="center"/>
    </xf>
    <xf numFmtId="0" fontId="3" fillId="2" borderId="21" xfId="0" applyFont="1" applyFill="1" applyBorder="1" applyAlignment="1">
      <alignment horizontal="center"/>
    </xf>
    <xf numFmtId="0" fontId="3" fillId="2" borderId="17" xfId="0" applyFont="1" applyFill="1" applyBorder="1" applyAlignment="1">
      <alignment horizontal="center"/>
    </xf>
    <xf numFmtId="3" fontId="10" fillId="8" borderId="14" xfId="1" applyNumberFormat="1" applyFont="1" applyFill="1" applyBorder="1" applyAlignment="1">
      <alignment horizontal="center"/>
    </xf>
    <xf numFmtId="3" fontId="10" fillId="8" borderId="9" xfId="1" applyNumberFormat="1" applyFont="1" applyFill="1" applyBorder="1" applyAlignment="1">
      <alignment horizontal="center"/>
    </xf>
    <xf numFmtId="3" fontId="10" fillId="10" borderId="14" xfId="3" applyNumberFormat="1" applyFont="1" applyFill="1" applyBorder="1" applyAlignment="1">
      <alignment horizontal="center"/>
    </xf>
    <xf numFmtId="49" fontId="10" fillId="15" borderId="14" xfId="5" applyNumberFormat="1" applyFont="1" applyFill="1" applyBorder="1" applyAlignment="1">
      <alignment horizontal="center" vertical="center"/>
    </xf>
    <xf numFmtId="49" fontId="10" fillId="0" borderId="14" xfId="5" applyNumberFormat="1" applyFont="1" applyBorder="1" applyAlignment="1">
      <alignment horizontal="center"/>
    </xf>
    <xf numFmtId="166" fontId="5" fillId="4" borderId="14" xfId="0" applyNumberFormat="1" applyFont="1" applyFill="1" applyBorder="1" applyAlignment="1">
      <alignment horizontal="center" vertical="center"/>
    </xf>
    <xf numFmtId="168" fontId="5" fillId="4" borderId="0" xfId="0" applyNumberFormat="1" applyFont="1" applyFill="1"/>
    <xf numFmtId="3" fontId="7" fillId="4" borderId="19" xfId="0" applyNumberFormat="1" applyFont="1" applyFill="1" applyBorder="1" applyAlignment="1">
      <alignment horizontal="center" vertical="center"/>
    </xf>
    <xf numFmtId="4" fontId="3" fillId="4" borderId="13" xfId="0" applyNumberFormat="1" applyFont="1" applyFill="1" applyBorder="1"/>
    <xf numFmtId="4" fontId="3" fillId="4" borderId="0" xfId="0" applyNumberFormat="1" applyFont="1" applyFill="1"/>
    <xf numFmtId="4" fontId="5" fillId="4" borderId="19" xfId="0" applyNumberFormat="1" applyFont="1" applyFill="1" applyBorder="1" applyAlignment="1">
      <alignment horizontal="right"/>
    </xf>
    <xf numFmtId="4" fontId="10" fillId="0" borderId="14" xfId="5" applyNumberFormat="1" applyFont="1" applyBorder="1"/>
    <xf numFmtId="179" fontId="3" fillId="4" borderId="13" xfId="0" applyNumberFormat="1" applyFont="1" applyFill="1" applyBorder="1"/>
    <xf numFmtId="49" fontId="4" fillId="3" borderId="14" xfId="0" applyNumberFormat="1" applyFont="1" applyFill="1" applyBorder="1" applyAlignment="1">
      <alignment horizontal="left" vertical="center"/>
    </xf>
    <xf numFmtId="0" fontId="6" fillId="2" borderId="17" xfId="0" applyFont="1" applyFill="1" applyBorder="1" applyAlignment="1">
      <alignment horizontal="center" vertical="center" wrapText="1"/>
    </xf>
    <xf numFmtId="0" fontId="3" fillId="2" borderId="13" xfId="0" applyFont="1" applyFill="1" applyBorder="1" applyAlignment="1">
      <alignment horizontal="center" wrapText="1"/>
    </xf>
    <xf numFmtId="0" fontId="3" fillId="2" borderId="0" xfId="0" applyFont="1" applyFill="1" applyAlignment="1">
      <alignment horizontal="center" wrapText="1"/>
    </xf>
    <xf numFmtId="0" fontId="3" fillId="2" borderId="19" xfId="0" applyFont="1" applyFill="1" applyBorder="1" applyAlignment="1">
      <alignment horizontal="center"/>
    </xf>
    <xf numFmtId="0" fontId="4" fillId="12" borderId="14" xfId="1" applyFont="1" applyFill="1" applyBorder="1" applyAlignment="1">
      <alignment horizontal="center" vertical="center" wrapText="1"/>
    </xf>
    <xf numFmtId="0" fontId="5" fillId="2" borderId="14" xfId="0" applyFont="1" applyFill="1" applyBorder="1" applyAlignment="1">
      <alignment horizontal="center" vertical="top" wrapText="1"/>
    </xf>
    <xf numFmtId="0" fontId="6" fillId="2" borderId="14" xfId="0" applyFont="1" applyFill="1" applyBorder="1" applyAlignment="1">
      <alignment horizontal="center" vertical="center" wrapText="1"/>
    </xf>
    <xf numFmtId="0" fontId="3" fillId="2" borderId="9" xfId="0" applyFont="1" applyFill="1" applyBorder="1" applyAlignment="1">
      <alignment horizontal="center"/>
    </xf>
    <xf numFmtId="0" fontId="3" fillId="2" borderId="11" xfId="0" applyFont="1" applyFill="1" applyBorder="1" applyAlignment="1">
      <alignment horizontal="center"/>
    </xf>
    <xf numFmtId="0" fontId="4" fillId="2" borderId="4" xfId="0" applyFont="1" applyFill="1" applyBorder="1" applyAlignment="1">
      <alignment horizontal="center" vertical="center"/>
    </xf>
    <xf numFmtId="0" fontId="4" fillId="2" borderId="0" xfId="0" applyFont="1" applyFill="1" applyAlignment="1">
      <alignment horizontal="center" vertical="center"/>
    </xf>
    <xf numFmtId="49" fontId="4" fillId="3" borderId="17" xfId="0" applyNumberFormat="1" applyFont="1" applyFill="1" applyBorder="1" applyAlignment="1">
      <alignment horizontal="left" vertical="center"/>
    </xf>
    <xf numFmtId="0" fontId="2" fillId="10" borderId="15" xfId="0" applyFont="1" applyFill="1" applyBorder="1" applyAlignment="1">
      <alignment horizontal="center"/>
    </xf>
    <xf numFmtId="0" fontId="2" fillId="10" borderId="0" xfId="0" applyFont="1" applyFill="1" applyAlignment="1">
      <alignment horizontal="center"/>
    </xf>
    <xf numFmtId="49" fontId="4" fillId="3" borderId="18" xfId="0" applyNumberFormat="1" applyFont="1" applyFill="1" applyBorder="1" applyAlignment="1">
      <alignment horizontal="left" vertical="center"/>
    </xf>
    <xf numFmtId="49" fontId="4" fillId="3" borderId="19" xfId="0" applyNumberFormat="1" applyFont="1" applyFill="1" applyBorder="1" applyAlignment="1">
      <alignment horizontal="left" vertical="center"/>
    </xf>
    <xf numFmtId="0" fontId="12" fillId="7" borderId="14" xfId="2" applyFont="1" applyFill="1" applyBorder="1" applyAlignment="1">
      <alignment horizontal="center" vertical="center" wrapText="1"/>
    </xf>
    <xf numFmtId="0" fontId="12" fillId="7" borderId="21" xfId="2" applyFont="1" applyFill="1" applyBorder="1" applyAlignment="1">
      <alignment horizontal="center" vertical="center" wrapText="1"/>
    </xf>
    <xf numFmtId="0" fontId="18" fillId="9" borderId="0" xfId="2" applyFont="1" applyFill="1" applyAlignment="1">
      <alignment horizontal="center" vertical="center" wrapText="1"/>
    </xf>
    <xf numFmtId="0" fontId="4" fillId="12" borderId="1" xfId="1" applyFont="1" applyFill="1" applyBorder="1" applyAlignment="1">
      <alignment horizontal="center" vertical="center" wrapText="1"/>
    </xf>
    <xf numFmtId="0" fontId="4" fillId="12" borderId="2" xfId="1" applyFont="1" applyFill="1" applyBorder="1" applyAlignment="1">
      <alignment horizontal="center" vertical="center" wrapText="1"/>
    </xf>
    <xf numFmtId="0" fontId="4" fillId="12" borderId="3" xfId="1" applyFont="1" applyFill="1" applyBorder="1" applyAlignment="1">
      <alignment horizontal="center" vertical="center" wrapText="1"/>
    </xf>
    <xf numFmtId="0" fontId="4" fillId="12" borderId="4" xfId="1" applyFont="1" applyFill="1" applyBorder="1" applyAlignment="1">
      <alignment horizontal="center" vertical="center" wrapText="1"/>
    </xf>
    <xf numFmtId="0" fontId="4" fillId="12" borderId="0" xfId="1" applyFont="1" applyFill="1" applyAlignment="1">
      <alignment horizontal="center" vertical="center" wrapText="1"/>
    </xf>
    <xf numFmtId="0" fontId="4" fillId="12" borderId="5" xfId="1" applyFont="1" applyFill="1" applyBorder="1" applyAlignment="1">
      <alignment horizontal="center" vertical="center" wrapText="1"/>
    </xf>
    <xf numFmtId="0" fontId="4" fillId="12" borderId="6" xfId="1" applyFont="1" applyFill="1" applyBorder="1" applyAlignment="1">
      <alignment horizontal="center" vertical="center" wrapText="1"/>
    </xf>
    <xf numFmtId="0" fontId="4" fillId="12" borderId="7" xfId="1" applyFont="1" applyFill="1" applyBorder="1" applyAlignment="1">
      <alignment horizontal="center" vertical="center" wrapText="1"/>
    </xf>
    <xf numFmtId="0" fontId="4" fillId="12" borderId="8" xfId="1" applyFont="1" applyFill="1" applyBorder="1" applyAlignment="1">
      <alignment horizontal="center" vertical="center" wrapText="1"/>
    </xf>
    <xf numFmtId="0" fontId="4" fillId="12" borderId="23" xfId="2" applyFont="1" applyFill="1" applyBorder="1" applyAlignment="1">
      <alignment horizontal="center" vertical="center"/>
    </xf>
    <xf numFmtId="0" fontId="4" fillId="12" borderId="24" xfId="2" applyFont="1" applyFill="1" applyBorder="1" applyAlignment="1">
      <alignment horizontal="center" vertical="center"/>
    </xf>
    <xf numFmtId="0" fontId="4" fillId="12" borderId="25" xfId="2" applyFont="1" applyFill="1" applyBorder="1" applyAlignment="1">
      <alignment horizontal="center" vertical="center"/>
    </xf>
    <xf numFmtId="0" fontId="10" fillId="0" borderId="1" xfId="2" applyBorder="1" applyAlignment="1">
      <alignment horizontal="left" vertical="top" wrapText="1"/>
    </xf>
    <xf numFmtId="0" fontId="10" fillId="0" borderId="2" xfId="2" applyBorder="1" applyAlignment="1">
      <alignment horizontal="left" vertical="top" wrapText="1"/>
    </xf>
    <xf numFmtId="0" fontId="10" fillId="0" borderId="3" xfId="2" applyBorder="1" applyAlignment="1">
      <alignment horizontal="left" vertical="top" wrapText="1"/>
    </xf>
    <xf numFmtId="0" fontId="10" fillId="0" borderId="4" xfId="2" applyBorder="1" applyAlignment="1">
      <alignment horizontal="left" vertical="top" wrapText="1"/>
    </xf>
    <xf numFmtId="0" fontId="10" fillId="0" borderId="0" xfId="2" applyAlignment="1">
      <alignment horizontal="left" vertical="top" wrapText="1"/>
    </xf>
    <xf numFmtId="0" fontId="10" fillId="0" borderId="5" xfId="2" applyBorder="1" applyAlignment="1">
      <alignment horizontal="left" vertical="top" wrapText="1"/>
    </xf>
    <xf numFmtId="0" fontId="10" fillId="0" borderId="6" xfId="2" applyBorder="1" applyAlignment="1">
      <alignment horizontal="left" vertical="top" wrapText="1"/>
    </xf>
    <xf numFmtId="0" fontId="10" fillId="0" borderId="7" xfId="2" applyBorder="1" applyAlignment="1">
      <alignment horizontal="left" vertical="top" wrapText="1"/>
    </xf>
    <xf numFmtId="0" fontId="10" fillId="0" borderId="8" xfId="2" applyBorder="1" applyAlignment="1">
      <alignment horizontal="left" vertical="top" wrapText="1"/>
    </xf>
    <xf numFmtId="0" fontId="12" fillId="0" borderId="23" xfId="2" applyFont="1" applyBorder="1" applyAlignment="1">
      <alignment horizontal="left"/>
    </xf>
    <xf numFmtId="0" fontId="12" fillId="0" borderId="24" xfId="2" applyFont="1" applyBorder="1" applyAlignment="1">
      <alignment horizontal="left"/>
    </xf>
    <xf numFmtId="0" fontId="12" fillId="0" borderId="25" xfId="2" applyFont="1" applyBorder="1" applyAlignment="1">
      <alignment horizontal="left"/>
    </xf>
    <xf numFmtId="0" fontId="10" fillId="15" borderId="0" xfId="5" applyFont="1" applyFill="1" applyAlignment="1">
      <alignment horizontal="center"/>
    </xf>
    <xf numFmtId="0" fontId="19" fillId="15" borderId="0" xfId="5" applyFill="1" applyAlignment="1">
      <alignment horizontal="center"/>
    </xf>
    <xf numFmtId="0" fontId="12" fillId="13" borderId="35" xfId="5" applyFont="1" applyFill="1" applyBorder="1" applyAlignment="1">
      <alignment horizontal="center"/>
    </xf>
    <xf numFmtId="0" fontId="12" fillId="13" borderId="36" xfId="5" applyFont="1" applyFill="1" applyBorder="1" applyAlignment="1">
      <alignment horizontal="center"/>
    </xf>
    <xf numFmtId="0" fontId="10" fillId="15" borderId="23" xfId="5" applyFont="1" applyFill="1" applyBorder="1" applyAlignment="1">
      <alignment horizontal="center"/>
    </xf>
    <xf numFmtId="0" fontId="19" fillId="15" borderId="24" xfId="5" applyFill="1" applyBorder="1" applyAlignment="1">
      <alignment horizontal="center"/>
    </xf>
    <xf numFmtId="0" fontId="19" fillId="15" borderId="25" xfId="5" applyFill="1" applyBorder="1" applyAlignment="1">
      <alignment horizontal="center"/>
    </xf>
    <xf numFmtId="0" fontId="12" fillId="13" borderId="23" xfId="5" applyFont="1" applyFill="1" applyBorder="1" applyAlignment="1">
      <alignment horizontal="center"/>
    </xf>
    <xf numFmtId="0" fontId="12" fillId="13" borderId="25" xfId="5" applyFont="1" applyFill="1" applyBorder="1" applyAlignment="1">
      <alignment horizontal="center"/>
    </xf>
    <xf numFmtId="0" fontId="12" fillId="13" borderId="24" xfId="5" applyFont="1" applyFill="1" applyBorder="1" applyAlignment="1">
      <alignment horizontal="center"/>
    </xf>
    <xf numFmtId="178" fontId="7" fillId="4" borderId="0" xfId="0" applyNumberFormat="1" applyFont="1" applyFill="1" applyBorder="1" applyAlignment="1">
      <alignment horizontal="center" vertical="center"/>
    </xf>
    <xf numFmtId="0" fontId="7" fillId="2" borderId="12" xfId="0" applyFont="1" applyFill="1" applyBorder="1" applyAlignment="1">
      <alignment vertical="center"/>
    </xf>
    <xf numFmtId="0" fontId="7" fillId="2" borderId="13" xfId="0" applyFont="1" applyFill="1" applyBorder="1" applyAlignment="1">
      <alignment vertical="center"/>
    </xf>
    <xf numFmtId="0" fontId="7" fillId="2" borderId="13" xfId="0" applyFont="1" applyFill="1" applyBorder="1" applyAlignment="1">
      <alignment horizontal="center" vertical="center"/>
    </xf>
    <xf numFmtId="178" fontId="7" fillId="4" borderId="13" xfId="0" applyNumberFormat="1" applyFont="1" applyFill="1" applyBorder="1" applyAlignment="1">
      <alignment horizontal="center" vertical="center"/>
    </xf>
    <xf numFmtId="166" fontId="7" fillId="4" borderId="13" xfId="0" applyNumberFormat="1" applyFont="1" applyFill="1" applyBorder="1" applyAlignment="1">
      <alignment horizontal="center" vertical="center"/>
    </xf>
    <xf numFmtId="3" fontId="7" fillId="4" borderId="13" xfId="0" applyNumberFormat="1" applyFont="1" applyFill="1" applyBorder="1" applyAlignment="1">
      <alignment horizontal="center" vertical="center"/>
    </xf>
    <xf numFmtId="0" fontId="7" fillId="2" borderId="42" xfId="0" applyFont="1" applyFill="1" applyBorder="1" applyAlignment="1">
      <alignment horizontal="center" vertical="center"/>
    </xf>
    <xf numFmtId="0" fontId="7" fillId="2" borderId="0" xfId="0" applyFont="1" applyFill="1" applyBorder="1" applyAlignment="1">
      <alignment vertical="center"/>
    </xf>
    <xf numFmtId="0" fontId="7" fillId="2" borderId="0" xfId="0" applyFont="1" applyFill="1" applyBorder="1" applyAlignment="1">
      <alignment horizontal="center" vertical="center"/>
    </xf>
    <xf numFmtId="166" fontId="7" fillId="4" borderId="0" xfId="0" applyNumberFormat="1" applyFont="1" applyFill="1" applyBorder="1" applyAlignment="1">
      <alignment horizontal="center" vertical="center"/>
    </xf>
    <xf numFmtId="3" fontId="7" fillId="4" borderId="0" xfId="0" applyNumberFormat="1" applyFont="1" applyFill="1" applyBorder="1" applyAlignment="1">
      <alignment horizontal="center" vertical="center"/>
    </xf>
    <xf numFmtId="180" fontId="7" fillId="4" borderId="42" xfId="0" applyNumberFormat="1" applyFont="1" applyFill="1" applyBorder="1" applyAlignment="1">
      <alignment horizontal="center" vertical="center"/>
    </xf>
  </cellXfs>
  <cellStyles count="9">
    <cellStyle name="Millares [0] 2" xfId="3" xr:uid="{588B8225-87FA-490E-9C81-4D15C27B242F}"/>
    <cellStyle name="Millares 2" xfId="8" xr:uid="{AE1770F1-7026-4C6D-A998-E9B20E0B9423}"/>
    <cellStyle name="Normal" xfId="0" builtinId="0"/>
    <cellStyle name="Normal 2" xfId="2" xr:uid="{33A433F0-8BC9-4B1E-A5D6-1E5D53BC20F8}"/>
    <cellStyle name="Normal 2 2" xfId="6" xr:uid="{B423ED6D-423C-4809-BEF0-3801A69C3388}"/>
    <cellStyle name="Normal 3" xfId="5" xr:uid="{0FE7C47C-93EA-4DF4-813E-D16229A4C1FB}"/>
    <cellStyle name="Normal 3 4" xfId="7" xr:uid="{A2015E8B-C359-43E0-A5AF-60F591082532}"/>
    <cellStyle name="Normal_APU" xfId="1" xr:uid="{ACE60839-7C42-41F4-8A90-5CDAD2CAE064}"/>
    <cellStyle name="Porcentaje 2" xfId="4" xr:uid="{CEE9E1EC-C7F7-4893-B21A-B5957A30FEE0}"/>
  </cellStyles>
  <dxfs count="0"/>
  <tableStyles count="0" defaultTableStyle="TableStyleMedium2" defaultPivotStyle="PivotStyleLight16"/>
  <colors>
    <mruColors>
      <color rgb="FF0000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11</xdr:col>
      <xdr:colOff>855471</xdr:colOff>
      <xdr:row>0</xdr:row>
      <xdr:rowOff>0</xdr:rowOff>
    </xdr:from>
    <xdr:to>
      <xdr:col>14</xdr:col>
      <xdr:colOff>0</xdr:colOff>
      <xdr:row>4</xdr:row>
      <xdr:rowOff>10467</xdr:rowOff>
    </xdr:to>
    <xdr:pic>
      <xdr:nvPicPr>
        <xdr:cNvPr id="2" name="1 Imagen" descr="mail-01">
          <a:extLst>
            <a:ext uri="{FF2B5EF4-FFF2-40B4-BE49-F238E27FC236}">
              <a16:creationId xmlns:a16="http://schemas.microsoft.com/office/drawing/2014/main" id="{B200321C-33CB-41D5-8910-A59F2E3DAF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68081" y="0"/>
          <a:ext cx="1970628" cy="7012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Sandra Robles" id="{4B5E20AA-C4E3-46B9-9BEA-C0A20CEFA313}" userId="S::sandra.robles@bdpint.com::dc099341-e297-490f-ac7d-42894bff3a39"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2" dT="2023-09-12T01:24:49.40" personId="{4B5E20AA-C4E3-46B9-9BEA-C0A20CEFA313}" id="{73AD1CE4-D96E-4D19-8602-BE100D7893EB}">
    <text xml:space="preserve">Incluye la mano de obra, no los materiales para realizar el servicio de estibado. </text>
  </threadedComment>
</ThreadedComments>
</file>

<file path=xl/threadedComments/threadedComment2.xml><?xml version="1.0" encoding="utf-8"?>
<ThreadedComments xmlns="http://schemas.microsoft.com/office/spreadsheetml/2018/threadedcomments" xmlns:x="http://schemas.openxmlformats.org/spreadsheetml/2006/main">
  <threadedComment ref="G4" dT="2023-09-10T14:07:21.50" personId="{4B5E20AA-C4E3-46B9-9BEA-C0A20CEFA313}" id="{DEECACD2-6622-42D1-AE0F-C632DDF8E537}">
    <text xml:space="preserve">POL: Boston , vía New york- Miami , T-t. 16 días Dimensiones máximas permitidas: largo 3,50 metros; ancho 2 metros; alto 2,1 metros. Peso: 1500 Kg </text>
  </threadedComment>
  <threadedComment ref="H4" dT="2023-09-10T14:06:56.98" personId="{4B5E20AA-C4E3-46B9-9BEA-C0A20CEFA313}" id="{F7826E51-CF4A-423A-95CC-ECAAB6CF1907}">
    <text xml:space="preserve">POL: Boston , via New york- Miami , T-t. 16 días Dimensiones máximas permitidas: largo 3,50 metros; ancho 2 metros; alto 2,1 metros. Peso: 1500 Kg </text>
  </threadedComment>
  <threadedComment ref="H4" dT="2023-09-10T14:09:58.94" personId="{4B5E20AA-C4E3-46B9-9BEA-C0A20CEFA313}" id="{A34D3C83-4AC6-4E22-9473-237EEB33ADF6}" parentId="{F7826E51-CF4A-423A-95CC-ECAAB6CF1907}">
    <text xml:space="preserve">Pendiente conocer dimensiones y peso para adicionar inland </text>
  </threadedComment>
  <threadedComment ref="I4" dT="2023-09-10T14:09:02.68" personId="{4B5E20AA-C4E3-46B9-9BEA-C0A20CEFA313}" id="{35AF7AE8-352D-4258-BBE4-5201D25E4A89}">
    <text>Incluye el inland de USD 1200, y recargos EXW USD 300</text>
  </threadedComment>
  <threadedComment ref="I4" dT="2023-09-10T14:15:07.83" personId="{4B5E20AA-C4E3-46B9-9BEA-C0A20CEFA313}" id="{952E9C06-2B0F-412E-A50A-CCE1CCFC8C5D}" parentId="{35AF7AE8-352D-4258-BBE4-5201D25E4A89}">
    <text xml:space="preserve">Ruta vía Cleveland , Norfolk </text>
  </threadedComment>
  <threadedComment ref="J4" dT="2023-09-10T14:13:30.31" personId="{4B5E20AA-C4E3-46B9-9BEA-C0A20CEFA313}" id="{E8EC8668-23B0-403D-B888-C0800EE9FE40}">
    <text>Incluye inland de contenedor USD 1200, Recargos EXW USD 300, Llenado de contenedor de USD 1100</text>
  </threadedComment>
  <threadedComment ref="K4" dT="2023-09-10T14:12:39.86" personId="{4B5E20AA-C4E3-46B9-9BEA-C0A20CEFA313}" id="{9332A7F8-B38C-42EE-BBE3-203610CFD770}">
    <text>Incluye Inland de USD 1200 y recargos en origen de USD 300 (Gastos EXW)</text>
  </threadedComment>
  <threadedComment ref="L4" dT="2023-09-10T14:14:48.22" personId="{4B5E20AA-C4E3-46B9-9BEA-C0A20CEFA313}" id="{F718EA81-1FDB-44A3-8762-81DABCC4D422}">
    <text>Incluye inland USD 1200, Recargos en origen USD 300, Llenado de contenedor y llenado de contenedor de USD 1100</text>
  </threadedComment>
  <threadedComment ref="J5" dT="2023-09-10T14:21:25.92" personId="{4B5E20AA-C4E3-46B9-9BEA-C0A20CEFA313}" id="{516B020E-141F-4E50-B525-68DB215D8192}">
    <text>Incluye llenado de contenedor USD 917</text>
  </threadedComment>
  <threadedComment ref="L5" dT="2023-09-10T14:21:50.05" personId="{4B5E20AA-C4E3-46B9-9BEA-C0A20CEFA313}" id="{520B4AB2-59BC-40AF-964D-E9F4691613C2}">
    <text>Incluye llenado de contenedor USD 1066</text>
  </threadedComment>
  <threadedComment ref="I6" dT="2023-09-11T16:53:52.90" personId="{4B5E20AA-C4E3-46B9-9BEA-C0A20CEFA313}" id="{BF72BF88-EF24-478B-8C22-12138BCA5BDD}">
    <text xml:space="preserve">NAVIERA SEABOARD </text>
  </threadedComment>
  <threadedComment ref="J6" dT="2023-09-10T14:22:20.40" personId="{4B5E20AA-C4E3-46B9-9BEA-C0A20CEFA313}" id="{BBAABB33-0181-411A-B6DE-3BDE13F1B41B}">
    <text>Incluye llenado del contenedor de USD 500 y Drayage hasta el puerto de USD 500</text>
  </threadedComment>
  <threadedComment ref="K6" dT="2023-09-11T16:54:00.70" personId="{4B5E20AA-C4E3-46B9-9BEA-C0A20CEFA313}" id="{29150C74-0525-4B6C-86C7-2571204ED842}">
    <text xml:space="preserve">NAVIERA SEABOARD </text>
  </threadedComment>
  <threadedComment ref="L6" dT="2023-09-10T14:22:57.64" personId="{4B5E20AA-C4E3-46B9-9BEA-C0A20CEFA313}" id="{0E4961D3-2639-4706-B60A-BB7E41439FDE}">
    <text>Incluye llenado de contenedor de USD 600 + Drayage hasta el puerto de USD 500</text>
  </threadedComment>
  <threadedComment ref="J7" dT="2023-09-10T14:24:54.95" personId="{4B5E20AA-C4E3-46B9-9BEA-C0A20CEFA313}" id="{9545AC14-2AB8-4022-A6EA-EC11844A179C}">
    <text>Incluye llenado de contenedor de USD 1100</text>
  </threadedComment>
  <threadedComment ref="L7" dT="2023-09-10T14:25:08.82" personId="{4B5E20AA-C4E3-46B9-9BEA-C0A20CEFA313}" id="{84A5BE75-9657-4CBA-82FE-2C7455308680}">
    <text>Incluye llenado de contenedor de USD 1100</text>
  </threadedComment>
  <threadedComment ref="B19" dT="2023-09-10T14:28:02.37" personId="{4B5E20AA-C4E3-46B9-9BEA-C0A20CEFA313}" id="{32E66C69-C5EE-40B1-922D-278BEA30A6B9}">
    <text>Cobrado directo por el puerto a CMSA</text>
  </threadedComment>
  <threadedComment ref="B20" dT="2023-09-10T14:28:20.59" personId="{4B5E20AA-C4E3-46B9-9BEA-C0A20CEFA313}" id="{D6119286-660D-43B2-9AA9-FB8492AAC978}">
    <text>Cobrado directo por el puerto a CMSA</text>
  </threadedComment>
  <threadedComment ref="B21" dT="2023-09-10T14:28:32.99" personId="{4B5E20AA-C4E3-46B9-9BEA-C0A20CEFA313}" id="{1E09CF7C-8CB1-4270-908D-50B5C0E8EE12}">
    <text>Cobrado directo por el puerto a CMSA</text>
  </threadedComment>
  <threadedComment ref="B22" dT="2023-09-10T14:28:57.77" personId="{4B5E20AA-C4E3-46B9-9BEA-C0A20CEFA313}" id="{32A03C26-76C2-43D3-8A40-1BDFE6F87CA8}">
    <text>Tarifa TON/M3- Minima USD 90</text>
  </threadedComment>
</ThreadedComments>
</file>

<file path=xl/threadedComments/threadedComment3.xml><?xml version="1.0" encoding="utf-8"?>
<ThreadedComments xmlns="http://schemas.microsoft.com/office/spreadsheetml/2018/threadedcomments" xmlns:x="http://schemas.openxmlformats.org/spreadsheetml/2006/main">
  <threadedComment ref="G4" dT="2023-09-10T14:36:13.18" personId="{4B5E20AA-C4E3-46B9-9BEA-C0A20CEFA313}" id="{0F5B47A1-5994-4AE5-8483-B9733A1E654B}">
    <text xml:space="preserve">Incluye recargos EXW:
 Pick  up USD 358.70 
 Navcan $7 MIN (0.07/KG)
Airport Transfer Fee $60 MIN (0.15/KG)
Customs Filing $50.00 
</text>
  </threadedComment>
  <threadedComment ref="H4" dT="2023-09-10T14:38:38.62" personId="{4B5E20AA-C4E3-46B9-9BEA-C0A20CEFA313}" id="{BB131716-DD33-416D-BCE8-5800FC517CC0}">
    <text xml:space="preserve">Incluye:
 Navcan $7 MIN (0.07/KG)
Airport Transfer Fee $60 MIN (0.15/KG)
No incluye Pick up USD 360
Customs Filing $50.00 </text>
  </threadedComment>
  <threadedComment ref="I4" dT="2023-09-10T14:38:56.19" personId="{4B5E20AA-C4E3-46B9-9BEA-C0A20CEFA313}" id="{55425AB7-2F84-4083-98B5-006ABAD2C557}">
    <text xml:space="preserve">Incluye:
 Navcan $7 MIN (0.07/KG)
Airport Transfer Fee $60 MIN (0.15/KG)
No incluye
 Pick up USD 360
Customs Filing $50.00 
</text>
  </threadedComment>
  <threadedComment ref="J4" dT="2023-09-10T14:39:09.74" personId="{4B5E20AA-C4E3-46B9-9BEA-C0A20CEFA313}" id="{D913ED6F-5CAF-4D82-9240-5C2FC7E90E57}">
    <text xml:space="preserve">Incluye:
 Navcan $7 MIN (0.07/KG)
Airport Transfer Fee $60 MIN (0.15/KG)
No incluye:
 Pick up USD 360
Customs Filing $50.00 
</text>
  </threadedComment>
  <threadedComment ref="K4" dT="2023-09-10T14:39:20.47" personId="{4B5E20AA-C4E3-46B9-9BEA-C0A20CEFA313}" id="{09EB7A64-3494-43F0-89D0-8FB54FE6859D}">
    <text xml:space="preserve">Incluye:
 Navcan $7 MIN (0.07/KG)
Airport Transfer Fee $60 MIN (0.15/KG)
No incluye:
Pick up USD 360
Customs Filing $50.00 
</text>
  </threadedComment>
  <threadedComment ref="L4" dT="2023-09-10T14:39:34.12" personId="{4B5E20AA-C4E3-46B9-9BEA-C0A20CEFA313}" id="{5063ED24-E840-4CE0-AD3D-88B13DFC3336}">
    <text xml:space="preserve">Incluye:
 Navcan $7 MIN (0.07/KG)
Airport Transfer Fee $60 MIN (0.15/KG)
No incluye:
 Pick up USD 360
Customs Filing $50.00 
</text>
  </threadedComment>
  <threadedComment ref="H5" dT="2023-09-10T14:42:58.20" personId="{4B5E20AA-C4E3-46B9-9BEA-C0A20CEFA313}" id="{780E2914-71C9-4B42-AD9B-2CAC95F0211E}">
    <text>Incluye:
Airport Transfer 0,10 p/kg
Cargo Screening USD 0,15p/kg 
USD 0,08 p/kg
 Security USD0,10p/kg</text>
  </threadedComment>
  <threadedComment ref="I5" dT="2023-09-10T14:43:03.05" personId="{4B5E20AA-C4E3-46B9-9BEA-C0A20CEFA313}" id="{78422924-67EB-4AB0-A3FB-86CE78BDBAFE}">
    <text xml:space="preserve">Incluye:
Airport Transfer 0,10 p/kg
Cargo Screening USD 0,15p/kg 
USD 0,08 p/kg
 Security USD0,10p/kg
</text>
  </threadedComment>
  <threadedComment ref="J5" dT="2023-09-10T14:43:09.00" personId="{4B5E20AA-C4E3-46B9-9BEA-C0A20CEFA313}" id="{62062B16-6EEC-4BFA-AE06-09A51ED6C400}">
    <text xml:space="preserve">Incluye:
Airport Transfer 0,10 p/kg
Cargo Screening USD 0,15p/kg 
USD 0,08 p/kg
 Security USD0,10p/kg
</text>
  </threadedComment>
  <threadedComment ref="K5" dT="2023-09-10T14:43:23.11" personId="{4B5E20AA-C4E3-46B9-9BEA-C0A20CEFA313}" id="{2AE0FDC9-1621-409A-91D4-B2DFC8110A42}">
    <text xml:space="preserve">Incluye:
Airport Transfer 0,10 p/kg
Cargo Screening USD 0,15p/kg 
USD 0,08 p/kg
 Security USD0,10p/kg
</text>
  </threadedComment>
  <threadedComment ref="L5" dT="2023-09-10T14:43:29.97" personId="{4B5E20AA-C4E3-46B9-9BEA-C0A20CEFA313}" id="{8FA239B9-A5C6-4F43-8FAD-87006A7EEF44}">
    <text xml:space="preserve">Incluye:
Airport Transfer 0,10 p/kg
Cargo Screening USD 0,15p/kg 
USD 0,08 p/kg
 Security USD0,10p/kg
</text>
  </threadedComment>
  <threadedComment ref="H6" dT="2023-09-10T14:47:38.97" personId="{4B5E20AA-C4E3-46B9-9BEA-C0A20CEFA313}" id="{46A3706D-47D9-4C38-8449-A6007B81A8C7}">
    <text>Incluye el deliver to ariport USD 0,08/Kilo</text>
  </threadedComment>
  <threadedComment ref="I6" dT="2023-09-10T14:48:19.41" personId="{4B5E20AA-C4E3-46B9-9BEA-C0A20CEFA313}" id="{0C4DAFBE-0013-4807-BB20-157122043F23}">
    <text>Incluye el deliver to ariport USD 0,08/Kilo</text>
  </threadedComment>
  <threadedComment ref="J6" dT="2023-09-10T14:48:27.87" personId="{4B5E20AA-C4E3-46B9-9BEA-C0A20CEFA313}" id="{99747C63-26FA-4EB7-A0C6-30077EAC5C43}">
    <text>Incluye el deliver to ariport USD 0,08/Kilo</text>
  </threadedComment>
  <threadedComment ref="K6" dT="2023-09-10T14:48:35.22" personId="{4B5E20AA-C4E3-46B9-9BEA-C0A20CEFA313}" id="{2A9B4CF6-AFA6-4D8E-9845-AC0BCB24D272}">
    <text>Incluye el deliver to ariport USD 0,08/Kilo</text>
  </threadedComment>
  <threadedComment ref="L6" dT="2023-09-10T14:48:41.18" personId="{4B5E20AA-C4E3-46B9-9BEA-C0A20CEFA313}" id="{A93BF5AD-33F7-4F31-9704-E78DAB587C26}">
    <text>Incluye el deliver to ariport USD 0,08/Kilo</text>
  </threadedComment>
  <threadedComment ref="B12" dT="2023-09-10T14:49:58.31" personId="{4B5E20AA-C4E3-46B9-9BEA-C0A20CEFA313}" id="{73A7FC3C-BFCB-4451-8568-652CFAB7D6D5}">
    <text xml:space="preserve">No incluye la mínima de deliver de USD 50 en caso que no aplique por Kilo </text>
  </threadedComment>
  <threadedComment ref="B22" dT="2023-09-10T14:51:18.28" personId="{4B5E20AA-C4E3-46B9-9BEA-C0A20CEFA313}" id="{AFA05F44-70C1-4B69-BF63-64C9F5309A7C}">
    <text xml:space="preserve">Tarifa por Kilo para el traslado a deposito o descargue directo </text>
  </threadedComment>
</ThreadedComments>
</file>

<file path=xl/threadedComments/threadedComment4.xml><?xml version="1.0" encoding="utf-8"?>
<ThreadedComments xmlns="http://schemas.microsoft.com/office/spreadsheetml/2018/threadedcomments" xmlns:x="http://schemas.openxmlformats.org/spreadsheetml/2006/main">
  <threadedComment ref="I4" dT="2023-09-10T15:24:50.54" personId="{4B5E20AA-C4E3-46B9-9BEA-C0A20CEFA313}" id="{A096F026-B05F-40AE-BFAE-DF53F99C9690}">
    <text>Naviera maersk</text>
  </threadedComment>
  <threadedComment ref="J4" dT="2023-09-10T15:25:35.02" personId="{4B5E20AA-C4E3-46B9-9BEA-C0A20CEFA313}" id="{FF4B9DEF-AF35-476C-BB8F-18138E73FEDF}">
    <text xml:space="preserve">Incluye llenado de contenedor USD 750 </text>
  </threadedComment>
  <threadedComment ref="K4" dT="2023-09-10T15:27:03.30" personId="{4B5E20AA-C4E3-46B9-9BEA-C0A20CEFA313}" id="{A645A6BB-4C5C-40B7-825B-B9290DCFF22D}">
    <text xml:space="preserve">Naviera Maersk </text>
  </threadedComment>
  <threadedComment ref="L4" dT="2023-09-10T15:27:35.60" personId="{4B5E20AA-C4E3-46B9-9BEA-C0A20CEFA313}" id="{5730AFF8-A449-4CAC-A0AB-DE8EF7E61F78}">
    <text xml:space="preserve">Incluye llenado de contenedor de USD 750 </text>
  </threadedComment>
  <threadedComment ref="I5" dT="2023-09-10T15:24:56.82" personId="{4B5E20AA-C4E3-46B9-9BEA-C0A20CEFA313}" id="{6D284EE1-069E-4F09-BA04-EAE4540BF597}">
    <text>Naviera maersk</text>
  </threadedComment>
  <threadedComment ref="J5" dT="2023-09-10T15:25:45.36" personId="{4B5E20AA-C4E3-46B9-9BEA-C0A20CEFA313}" id="{88E6640B-075A-411C-ACDB-6AB62294AD94}">
    <text xml:space="preserve">Incluye llenado de contenedor USD 750 </text>
  </threadedComment>
  <threadedComment ref="K5" dT="2023-09-10T15:27:07.20" personId="{4B5E20AA-C4E3-46B9-9BEA-C0A20CEFA313}" id="{AAEAE418-DAB7-4B93-98CD-E658882C496F}">
    <text xml:space="preserve">Naviera Maersk </text>
  </threadedComment>
  <threadedComment ref="L5" dT="2023-09-10T15:27:43.45" personId="{4B5E20AA-C4E3-46B9-9BEA-C0A20CEFA313}" id="{18482FA5-DA22-4D80-995E-DA5F8A40FBBC}">
    <text xml:space="preserve">Incluye llenado de contenedor de USD 750 </text>
  </threadedComment>
  <threadedComment ref="I6" dT="2023-09-10T15:25:03.18" personId="{4B5E20AA-C4E3-46B9-9BEA-C0A20CEFA313}" id="{430521BF-C118-40C6-9FE2-DDB873212BD3}">
    <text>Naviera maersk</text>
  </threadedComment>
  <threadedComment ref="J6" dT="2023-09-10T15:25:49.53" personId="{4B5E20AA-C4E3-46B9-9BEA-C0A20CEFA313}" id="{83204BEA-FA44-4F5E-927D-BB07D1B90C11}">
    <text xml:space="preserve">Incluye llenado de contenedor USD 750 </text>
  </threadedComment>
  <threadedComment ref="K6" dT="2023-09-10T15:27:11.34" personId="{4B5E20AA-C4E3-46B9-9BEA-C0A20CEFA313}" id="{163DA2D8-0C77-4A46-97BC-E5F4B5E19ECD}">
    <text xml:space="preserve">Naviera Maersk </text>
  </threadedComment>
  <threadedComment ref="L6" dT="2023-09-10T15:27:48.16" personId="{4B5E20AA-C4E3-46B9-9BEA-C0A20CEFA313}" id="{BFAE35C5-79D9-4585-8E07-F6708E9AE10E}">
    <text xml:space="preserve">Incluye llenado de contenedor de USD 750 </text>
  </threadedComment>
  <threadedComment ref="I7" dT="2023-09-10T15:25:09.66" personId="{4B5E20AA-C4E3-46B9-9BEA-C0A20CEFA313}" id="{233078E5-CA67-43EF-B6EE-0D900F55D38E}">
    <text>Naviera CMA</text>
  </threadedComment>
  <threadedComment ref="J7" dT="2023-09-10T15:25:54.31" personId="{4B5E20AA-C4E3-46B9-9BEA-C0A20CEFA313}" id="{8D7D3ADB-AE97-4F55-9B4A-C0ABB520B120}">
    <text xml:space="preserve">Incluye llenado de contenedor USD 750 </text>
  </threadedComment>
  <threadedComment ref="K7" dT="2023-09-10T15:27:18.83" personId="{4B5E20AA-C4E3-46B9-9BEA-C0A20CEFA313}" id="{C72DF1FD-844E-4CCE-B2FB-519057654345}">
    <text>Naviera Cma</text>
  </threadedComment>
  <threadedComment ref="L7" dT="2023-09-10T15:27:51.81" personId="{4B5E20AA-C4E3-46B9-9BEA-C0A20CEFA313}" id="{33F0D92D-B8AF-4BBA-9825-3881E489C1C7}">
    <text xml:space="preserve">Incluye llenado de contenedor de USD 750 </text>
  </threadedComment>
  <threadedComment ref="I8" dT="2023-09-10T15:25:18.48" personId="{4B5E20AA-C4E3-46B9-9BEA-C0A20CEFA313}" id="{50EA8C75-EA5D-4067-9E3A-0B9AAE4CEBD9}">
    <text xml:space="preserve">Naviera Maersk 
</text>
  </threadedComment>
  <threadedComment ref="J8" dT="2023-09-10T15:25:58.80" personId="{4B5E20AA-C4E3-46B9-9BEA-C0A20CEFA313}" id="{8831283D-BA18-46B8-996B-DFF532F40CCE}">
    <text xml:space="preserve">Incluye llenado de contenedor USD 750 </text>
  </threadedComment>
  <threadedComment ref="K8" dT="2023-09-10T15:27:25.08" personId="{4B5E20AA-C4E3-46B9-9BEA-C0A20CEFA313}" id="{09DCA96B-C7B4-4674-909A-7F89B05857D8}">
    <text xml:space="preserve">Naviera Maersk </text>
  </threadedComment>
  <threadedComment ref="L8" dT="2023-09-10T15:27:55.31" personId="{4B5E20AA-C4E3-46B9-9BEA-C0A20CEFA313}" id="{23B78F2E-B8F3-41A8-9268-D993EDB847FF}">
    <text xml:space="preserve">Incluye llenado de contenedor de USD 750 </text>
  </threadedComment>
  <threadedComment ref="J9" dT="2023-09-10T15:26:05.95" personId="{4B5E20AA-C4E3-46B9-9BEA-C0A20CEFA313}" id="{8A7D713C-B8B1-4FBE-863C-35DCA402FB44}">
    <text xml:space="preserve">Incluye llenado de contenedor USD 750 </text>
  </threadedComment>
  <threadedComment ref="L9" dT="2023-09-10T15:27:59.78" personId="{4B5E20AA-C4E3-46B9-9BEA-C0A20CEFA313}" id="{595E7F7B-4C5F-4677-982B-80D292C99AA6}">
    <text xml:space="preserve">Incluye llenado de contenedor de USD 750 </text>
  </threadedComment>
  <threadedComment ref="J10" dT="2023-09-10T15:26:11.13" personId="{4B5E20AA-C4E3-46B9-9BEA-C0A20CEFA313}" id="{EBB494A3-8F0F-4420-8C7A-E1A5D3A93BCC}">
    <text xml:space="preserve">Incluye llenado de contenedor USD 750 </text>
  </threadedComment>
  <threadedComment ref="L10" dT="2023-09-10T15:28:03.60" personId="{4B5E20AA-C4E3-46B9-9BEA-C0A20CEFA313}" id="{EB5087F8-BB44-4180-B5D4-665521E9A5BC}">
    <text xml:space="preserve">Incluye llenado de contenedor de USD 750 </text>
  </threadedComment>
  <threadedComment ref="B23" dT="2023-09-10T15:32:06.30" personId="{4B5E20AA-C4E3-46B9-9BEA-C0A20CEFA313}" id="{9CAA3FE5-16F9-4EA0-8D65-87EE34C893EC}">
    <text xml:space="preserve">Aplica para FCL y LCL
</text>
  </threadedComment>
  <threadedComment ref="B29" dT="2023-09-10T15:31:18.32" personId="{4B5E20AA-C4E3-46B9-9BEA-C0A20CEFA313}" id="{7D067E0E-E568-4A59-BDDD-437CDD325641}">
    <text>Tarifa ton /m3 - Minimo USD 70</text>
  </threadedComment>
</ThreadedComments>
</file>

<file path=xl/threadedComments/threadedComment5.xml><?xml version="1.0" encoding="utf-8"?>
<ThreadedComments xmlns="http://schemas.microsoft.com/office/spreadsheetml/2018/threadedcomments" xmlns:x="http://schemas.openxmlformats.org/spreadsheetml/2006/main">
  <threadedComment ref="G6" dT="2023-09-10T15:38:04.29" personId="{4B5E20AA-C4E3-46B9-9BEA-C0A20CEFA313}" id="{18A427BF-9E84-4EE5-9D7A-4407C8030017}">
    <text xml:space="preserve">Salida desde Muc, se debe sumar el pick up, cuando tengamos dimensiones y peso </text>
  </threadedComment>
  <threadedComment ref="H6" dT="2023-09-10T15:51:03.09" personId="{4B5E20AA-C4E3-46B9-9BEA-C0A20CEFA313}" id="{D8E599DE-C8DD-4A88-844A-ADCD7A3AE821}">
    <text xml:space="preserve">Salida desde Muc, se debe sumar el pick up, cuando tengamos dimensiones y peso </text>
  </threadedComment>
  <threadedComment ref="I6" dT="2023-09-10T15:51:07.16" personId="{4B5E20AA-C4E3-46B9-9BEA-C0A20CEFA313}" id="{D770B09C-6ECE-4E4B-8692-6B68E83F62D0}">
    <text xml:space="preserve">Salida desde Muc, se debe sumar el pick up, cuando tengamos dimensiones y peso </text>
  </threadedComment>
  <threadedComment ref="J6" dT="2023-09-10T15:51:12.12" personId="{4B5E20AA-C4E3-46B9-9BEA-C0A20CEFA313}" id="{197E8F04-E8B3-49AC-9181-9BA5E8D425A4}">
    <text xml:space="preserve">Salida desde Muc, se debe sumar el pick up, cuando tengamos dimensiones y peso </text>
  </threadedComment>
  <threadedComment ref="K6" dT="2023-09-10T15:51:16.33" personId="{4B5E20AA-C4E3-46B9-9BEA-C0A20CEFA313}" id="{034DDF85-11C4-49F8-B3B1-E4D16C10FE1B}">
    <text xml:space="preserve">Salida desde Muc, se debe sumar el pick up, cuando tengamos dimensiones y peso </text>
  </threadedComment>
  <threadedComment ref="L6" dT="2023-09-10T15:51:20.48" personId="{4B5E20AA-C4E3-46B9-9BEA-C0A20CEFA313}" id="{03555164-53E5-4273-ABD5-ED3A2208B6D1}">
    <text xml:space="preserve">Salida desde Muc, se debe sumar el pick up, cuando tengamos dimensiones y peso </text>
  </threadedComment>
  <threadedComment ref="G8" dT="2023-09-12T20:39:44.30" personId="{4B5E20AA-C4E3-46B9-9BEA-C0A20CEFA313}" id="{09AF850E-0A57-4620-97E3-0CD6E7041C7A}">
    <text>Aeropuerto de salida Milan, no incluye el inland al aeropuerto.</text>
  </threadedComment>
  <threadedComment ref="H8" dT="2023-09-12T20:39:50.37" personId="{4B5E20AA-C4E3-46B9-9BEA-C0A20CEFA313}" id="{19239BDF-4C32-44D4-AE0E-AC5D77302121}">
    <text>Aeropuerto de salida Milan, no incluye el inland al aeropuerto.</text>
  </threadedComment>
  <threadedComment ref="I8" dT="2023-09-12T20:39:55.69" personId="{4B5E20AA-C4E3-46B9-9BEA-C0A20CEFA313}" id="{DC12A691-4FA7-4A9A-A7B8-66873B88E9CB}">
    <text>Aeropuerto de salida Milan, no incluye el inland al aeropuerto.</text>
  </threadedComment>
  <threadedComment ref="J8" dT="2023-09-12T20:40:04.66" personId="{4B5E20AA-C4E3-46B9-9BEA-C0A20CEFA313}" id="{77CA7D36-D7F4-4F11-BB7C-0B100A384155}">
    <text>Aeropuerto de salida Milan, no incluye el inland al aeropuerto.</text>
  </threadedComment>
  <threadedComment ref="K8" dT="2023-09-12T20:40:09.83" personId="{4B5E20AA-C4E3-46B9-9BEA-C0A20CEFA313}" id="{0225CBE1-5CC6-488D-93D5-CC259CD300E9}">
    <text>Aeropuerto de salida Milan, no incluye el inland al aeropuerto.</text>
  </threadedComment>
  <threadedComment ref="L8" dT="2023-09-12T20:40:17.60" personId="{4B5E20AA-C4E3-46B9-9BEA-C0A20CEFA313}" id="{996D604F-7195-4347-911E-6F27D0333F18}">
    <text>Aeropuerto de salida Milan, no incluye el inland al aeropuerto.</text>
  </threadedComment>
  <threadedComment ref="G10" dT="2023-09-10T15:39:21.97" personId="{4B5E20AA-C4E3-46B9-9BEA-C0A20CEFA313}" id="{46546FF6-763C-476F-A4CB-9C5622991DEF}">
    <text>Salidas desde Muc , se debe sumar el pick up cuando tengamos dimensiones y peso</text>
  </threadedComment>
  <threadedComment ref="G11" dT="2023-09-10T15:49:04.24" personId="{4B5E20AA-C4E3-46B9-9BEA-C0A20CEFA313}" id="{C27F2441-C206-45F4-A033-34F03FB7E0C0}">
    <text xml:space="preserve">Vía Ámsterdam, falta el pick up de acuerdo a dimensiones y peso </text>
  </threadedComment>
  <threadedComment ref="H11" dT="2023-09-10T15:49:13.37" personId="{4B5E20AA-C4E3-46B9-9BEA-C0A20CEFA313}" id="{332BDF58-1C16-4463-851C-7550D16382DC}">
    <text xml:space="preserve">Vía Ámsterdam, falta el pick up de acuerdo a dimensiones y peso </text>
  </threadedComment>
  <threadedComment ref="I11" dT="2023-09-10T15:49:17.72" personId="{4B5E20AA-C4E3-46B9-9BEA-C0A20CEFA313}" id="{B654C510-58BF-4778-8410-18F19C44EC6A}">
    <text xml:space="preserve">Vía Ámsterdam, falta el pick up de acuerdo a dimensiones y peso </text>
  </threadedComment>
  <threadedComment ref="J11" dT="2023-09-10T15:49:22.57" personId="{4B5E20AA-C4E3-46B9-9BEA-C0A20CEFA313}" id="{C22BEDD2-96A1-4826-B723-B87BF46F8DCD}">
    <text xml:space="preserve">Vía Ámsterdam, falta el pick up de acuerdo a dimensiones y peso </text>
  </threadedComment>
  <threadedComment ref="K11" dT="2023-09-10T15:49:26.90" personId="{4B5E20AA-C4E3-46B9-9BEA-C0A20CEFA313}" id="{7455BA38-5B1F-4DC1-81BA-7BC080D0CA74}">
    <text xml:space="preserve">Vía Ámsterdam, falta el pick up de acuerdo a dimensiones y peso </text>
  </threadedComment>
  <threadedComment ref="L11" dT="2023-09-10T15:49:31.46" personId="{4B5E20AA-C4E3-46B9-9BEA-C0A20CEFA313}" id="{81923094-E379-4D42-BFFD-F2743D5B61D8}">
    <text xml:space="preserve">Vía Ámsterdam, falta el pick up de acuerdo a dimensiones y peso </text>
  </threadedComment>
  <threadedComment ref="B17" dT="2023-09-10T15:55:01.27" personId="{4B5E20AA-C4E3-46B9-9BEA-C0A20CEFA313}" id="{47DE51AF-B939-499E-8B10-41DC8E16486C}">
    <text>Por kilo</text>
  </threadedComment>
  <threadedComment ref="B26" dT="2023-09-10T15:55:09.88" personId="{4B5E20AA-C4E3-46B9-9BEA-C0A20CEFA313}" id="{44726C41-55F9-4D24-96CB-C07EE8B06F49}">
    <text>Por kilo</text>
  </threadedComment>
</ThreadedComments>
</file>

<file path=xl/threadedComments/threadedComment6.xml><?xml version="1.0" encoding="utf-8"?>
<ThreadedComments xmlns="http://schemas.microsoft.com/office/spreadsheetml/2018/threadedcomments" xmlns:x="http://schemas.openxmlformats.org/spreadsheetml/2006/main">
  <threadedComment ref="G6" dT="2023-09-11T16:49:15.93" personId="{4B5E20AA-C4E3-46B9-9BEA-C0A20CEFA313}" id="{9426F3CF-97E1-49E8-9AE6-54C119F956EF}">
    <text xml:space="preserve">No incluye recogida de la carga, pendiente conocer pesos y dimensiones </text>
  </threadedComment>
  <threadedComment ref="H6" dT="2023-09-11T16:51:07.78" personId="{4B5E20AA-C4E3-46B9-9BEA-C0A20CEFA313}" id="{5919CF10-89DC-4D9A-891A-DCFB0BD6FB83}">
    <text xml:space="preserve">No incluye recogida de la carga, pendiente conocer pesos y dimensiones 
</text>
  </threadedComment>
  <threadedComment ref="I6" dT="2023-09-11T16:49:41.21" personId="{4B5E20AA-C4E3-46B9-9BEA-C0A20CEFA313}" id="{9711A1C9-8CB2-44F5-80E7-A31AE77DDEE3}">
    <text>Incluye recogida y gastos EXW USD 1959</text>
  </threadedComment>
  <threadedComment ref="K6" dT="2023-09-11T16:50:21.90" personId="{4B5E20AA-C4E3-46B9-9BEA-C0A20CEFA313}" id="{36902D32-6F18-43EE-BD92-FC86BBD286B1}">
    <text>Incluye recogida y gastos EXW USD 1959</text>
  </threadedComment>
</ThreadedComments>
</file>

<file path=xl/threadedComments/threadedComment7.xml><?xml version="1.0" encoding="utf-8"?>
<ThreadedComments xmlns="http://schemas.microsoft.com/office/spreadsheetml/2018/threadedcomments" xmlns:x="http://schemas.openxmlformats.org/spreadsheetml/2006/main">
  <threadedComment ref="G5" dT="2023-09-10T16:15:25.83" personId="{4B5E20AA-C4E3-46B9-9BEA-C0A20CEFA313}" id="{49DEE5BB-97D8-416C-8D3D-EEB5C00E85E3}">
    <text xml:space="preserve">Incluye, pick up para cargas pequeñas y aduana en origen </text>
  </threadedComment>
  <threadedComment ref="H5" dT="2023-09-10T16:16:23.53" personId="{4B5E20AA-C4E3-46B9-9BEA-C0A20CEFA313}" id="{06B8E5C4-7088-4507-8E90-F1E86CAEB334}">
    <text>Incluye pick up de 0,1/kilo</text>
  </threadedComment>
  <threadedComment ref="I5" dT="2023-09-10T16:16:27.70" personId="{4B5E20AA-C4E3-46B9-9BEA-C0A20CEFA313}" id="{7432622E-E361-4736-BBD7-24FFD45FCD86}">
    <text>Incluye pick up de 0,1/kilo</text>
  </threadedComment>
  <threadedComment ref="J5" dT="2023-09-10T16:16:31.99" personId="{4B5E20AA-C4E3-46B9-9BEA-C0A20CEFA313}" id="{72001E82-9F49-4B3C-B3CA-5328FFBD741F}">
    <text>Incluye pick up de 0,1/kilo</text>
  </threadedComment>
  <threadedComment ref="K5" dT="2023-09-10T16:16:36.06" personId="{4B5E20AA-C4E3-46B9-9BEA-C0A20CEFA313}" id="{2D154B29-5148-447D-874B-D44A066E5DBE}">
    <text>Incluye pick up de 0,1/kilo</text>
  </threadedComment>
  <threadedComment ref="L5" dT="2023-09-10T16:16:40.80" personId="{4B5E20AA-C4E3-46B9-9BEA-C0A20CEFA313}" id="{7BCA7016-D986-4C56-9AF0-10DF1084D7E4}">
    <text>Incluye pick up de 0,1/kilo</text>
  </threadedComment>
  <threadedComment ref="H6" dT="2023-09-10T16:16:23.53" personId="{4B5E20AA-C4E3-46B9-9BEA-C0A20CEFA313}" id="{AD90CDF7-9383-4CCE-98EA-4A3BD04B765C}">
    <text>Incluye pick up de 0,1/kilo</text>
  </threadedComment>
  <threadedComment ref="I6" dT="2023-09-10T16:16:27.70" personId="{4B5E20AA-C4E3-46B9-9BEA-C0A20CEFA313}" id="{D268CBF6-C643-4494-A9BC-5163D6C7FB8C}">
    <text>Incluye pick up de 0,1/kilo</text>
  </threadedComment>
  <threadedComment ref="J6" dT="2023-09-10T16:16:31.99" personId="{4B5E20AA-C4E3-46B9-9BEA-C0A20CEFA313}" id="{CE1A1A18-180E-42FB-A652-7718FE7796F2}">
    <text>Incluye pick up de 0,1/kilo</text>
  </threadedComment>
  <threadedComment ref="K6" dT="2023-09-10T16:16:36.06" personId="{4B5E20AA-C4E3-46B9-9BEA-C0A20CEFA313}" id="{D28D6895-B832-4E30-AEB7-73DB4FC58D7D}">
    <text>Incluye pick up de 0,1/kilo</text>
  </threadedComment>
  <threadedComment ref="L6" dT="2023-09-10T16:16:40.80" personId="{4B5E20AA-C4E3-46B9-9BEA-C0A20CEFA313}" id="{39F7D1D1-A766-4B67-BF50-4C7F4A223CEB}">
    <text>Incluye pick up de 0,1/kilo</text>
  </threadedComment>
  <threadedComment ref="B13" dT="2023-09-10T16:17:48.92" personId="{4B5E20AA-C4E3-46B9-9BEA-C0A20CEFA313}" id="{BE1E0A71-37B8-4B1D-A37C-CAD87CD43201}">
    <text xml:space="preserve">USD 110  en caso que aplique para cargas EXW </text>
  </threadedComment>
  <threadedComment ref="B22" dT="2023-09-10T16:18:49.94" personId="{4B5E20AA-C4E3-46B9-9BEA-C0A20CEFA313}" id="{38155E01-BBDB-4DE8-BD90-793D71C2B69E}">
    <text>Tarifa por kilo</text>
  </threadedComment>
</ThreadedComments>
</file>

<file path=xl/threadedComments/threadedComment8.xml><?xml version="1.0" encoding="utf-8"?>
<ThreadedComments xmlns="http://schemas.microsoft.com/office/spreadsheetml/2018/threadedcomments" xmlns:x="http://schemas.openxmlformats.org/spreadsheetml/2006/main">
  <threadedComment ref="J4" dT="2023-09-10T16:23:39.48" personId="{4B5E20AA-C4E3-46B9-9BEA-C0A20CEFA313}" id="{62DAC13B-557E-44AB-858E-5165E7A5292F}">
    <text xml:space="preserve">Incluye el llenado del contenedor
No incluye el drayage hasta el puerto </text>
  </threadedComment>
  <threadedComment ref="L4" dT="2023-09-10T16:24:36.55" personId="{4B5E20AA-C4E3-46B9-9BEA-C0A20CEFA313}" id="{C61CF3F5-4A7A-4815-A916-209C9FDDCA5D}">
    <text xml:space="preserve">Incluye el llenado del contenedor, no incluye el drayage hasta el puerto </text>
  </threadedComment>
  <threadedComment ref="J5" dT="2023-09-10T16:23:43.86" personId="{4B5E20AA-C4E3-46B9-9BEA-C0A20CEFA313}" id="{3DEC391E-9DBB-4F1F-A9B6-EEC005D1037B}">
    <text xml:space="preserve">Incluye el llenado del contenedor
No incluye el drayage hasta el puerto 
</text>
  </threadedComment>
  <threadedComment ref="L5" dT="2023-09-10T16:25:09.91" personId="{4B5E20AA-C4E3-46B9-9BEA-C0A20CEFA313}" id="{DA869B9D-2956-413A-92D7-AA7A8A9F7D6B}">
    <text xml:space="preserve">Incluye el llenado del contenedor, no incluye el drayage hasta el puerto 
</text>
  </threadedComment>
  <threadedComment ref="J6" dT="2023-09-10T16:23:48.62" personId="{4B5E20AA-C4E3-46B9-9BEA-C0A20CEFA313}" id="{E66DFC30-39ED-4964-8881-321B5299E0D5}">
    <text xml:space="preserve">Incluye el llenado del contenedor
No incluye el drayage hasta el puerto 
</text>
  </threadedComment>
  <threadedComment ref="L6" dT="2023-09-10T16:25:14.61" personId="{4B5E20AA-C4E3-46B9-9BEA-C0A20CEFA313}" id="{A991386D-5F96-4E80-AB9D-460E94A768A4}">
    <text xml:space="preserve">Incluye el llenado del contenedor, no incluye el drayage hasta el puerto 
</text>
  </threadedComment>
  <threadedComment ref="J7" dT="2023-09-10T16:23:53.54" personId="{4B5E20AA-C4E3-46B9-9BEA-C0A20CEFA313}" id="{05CE7398-0915-4A4A-94BC-5DBCC3C4B44D}">
    <text xml:space="preserve">Incluye el llenado del contenedor
No incluye el drayage hasta el puerto 
</text>
  </threadedComment>
  <threadedComment ref="L7" dT="2023-09-10T16:25:20.51" personId="{4B5E20AA-C4E3-46B9-9BEA-C0A20CEFA313}" id="{39C36EF8-10FE-4DBC-BFC1-F8BB99D3EE7D}">
    <text xml:space="preserve">Incluye el llenado del contenedor, 
no incluye el drayage hasta el puerto 
</text>
  </threadedComment>
  <threadedComment ref="J8" dT="2023-09-10T16:23:57.57" personId="{4B5E20AA-C4E3-46B9-9BEA-C0A20CEFA313}" id="{EBC8A66E-642A-4BFE-B06E-9F3BD9251BA0}">
    <text xml:space="preserve">Incluye el llenado del contenedor
No incluye el drayage hasta el puerto 
</text>
  </threadedComment>
  <threadedComment ref="L8" dT="2023-09-10T16:25:33.15" personId="{4B5E20AA-C4E3-46B9-9BEA-C0A20CEFA313}" id="{8FF07283-0812-485F-81B8-BEB84455E4C6}">
    <text xml:space="preserve">Incluye el llenado del contenedor, 
no incluye el drayage hasta el puerto 
</text>
  </threadedComment>
  <threadedComment ref="J9" dT="2023-09-10T16:24:01.85" personId="{4B5E20AA-C4E3-46B9-9BEA-C0A20CEFA313}" id="{4F3D4A8D-B977-4BF3-A48F-52FFD0D94DE0}">
    <text xml:space="preserve">Incluye el llenado del contenedor
No incluye el drayage hasta el puerto 
</text>
  </threadedComment>
  <threadedComment ref="L9" dT="2023-09-10T16:25:41.03" personId="{4B5E20AA-C4E3-46B9-9BEA-C0A20CEFA313}" id="{6DC7332D-26AD-4782-B016-97E77DFD97A5}">
    <text xml:space="preserve">Incluye el llenado del contenedor, 
no incluye el drayage hasta el puerto 
</text>
  </threadedComment>
  <threadedComment ref="J10" dT="2023-09-10T16:24:13.24" personId="{4B5E20AA-C4E3-46B9-9BEA-C0A20CEFA313}" id="{A3112C8E-300E-4E40-ACFB-36276A60606B}">
    <text xml:space="preserve">Incluye el llenado del contenedor
No incluye el drayage hasta el puerto 
</text>
  </threadedComment>
  <threadedComment ref="L10" dT="2023-09-10T16:25:47.62" personId="{4B5E20AA-C4E3-46B9-9BEA-C0A20CEFA313}" id="{CA3C71D8-449F-41FE-B43B-80268879CF3A}">
    <text xml:space="preserve">Incluye el llenado del contenedor,
 no incluye el drayage hasta el puerto 
</text>
  </threadedComment>
  <threadedComment ref="B22" dT="2023-09-10T16:29:02.32" personId="{4B5E20AA-C4E3-46B9-9BEA-C0A20CEFA313}" id="{36D560BF-3EEC-4F97-9813-793EA52F36F0}">
    <text>APLICA PARA LCL Y FCL</text>
  </threadedComment>
  <threadedComment ref="B28" dT="2023-09-10T16:28:53.27" personId="{4B5E20AA-C4E3-46B9-9BEA-C0A20CEFA313}" id="{FD7F1A4A-246E-4B5D-8167-DDCE12FB58F1}">
    <text>POR TON/M3</text>
  </threadedComment>
</ThreadedComments>
</file>

<file path=xl/threadedComments/threadedComment9.xml><?xml version="1.0" encoding="utf-8"?>
<ThreadedComments xmlns="http://schemas.microsoft.com/office/spreadsheetml/2018/threadedcomments" xmlns:x="http://schemas.openxmlformats.org/spreadsheetml/2006/main">
  <threadedComment ref="B11" dT="2023-09-10T16:31:44.69" personId="{4B5E20AA-C4E3-46B9-9BEA-C0A20CEFA313}" id="{02B008EA-3FD3-4792-878F-E05764787373}">
    <text>POR KILO</text>
  </threadedComment>
  <threadedComment ref="B19" dT="2023-09-10T16:35:15.73" personId="{4B5E20AA-C4E3-46B9-9BEA-C0A20CEFA313}" id="{B590FD4A-DFDA-4BD3-84AC-8C4E1321A66D}">
    <text xml:space="preserve">POR KILO
</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0.bin"/><Relationship Id="rId4" Type="http://schemas.microsoft.com/office/2017/10/relationships/threadedComment" Target="../threadedComments/threadedComment8.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1.bin"/><Relationship Id="rId4" Type="http://schemas.microsoft.com/office/2017/10/relationships/threadedComment" Target="../threadedComments/threadedComment9.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 Id="rId4" Type="http://schemas.microsoft.com/office/2017/10/relationships/threadedComment" Target="../threadedComments/threadedComment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 Id="rId4" Type="http://schemas.microsoft.com/office/2017/10/relationships/threadedComment" Target="../threadedComments/threadedComment4.x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 Id="rId4" Type="http://schemas.microsoft.com/office/2017/10/relationships/threadedComment" Target="../threadedComments/threadedComment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 Id="rId4" Type="http://schemas.microsoft.com/office/2017/10/relationships/threadedComment" Target="../threadedComments/threadedComment6.xml"/></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 Id="rId4" Type="http://schemas.microsoft.com/office/2017/10/relationships/threadedComment" Target="../threadedComments/threadedComment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6B649-B948-41A6-834E-8F11D73D3858}">
  <sheetPr>
    <tabColor rgb="FFFFFF00"/>
  </sheetPr>
  <dimension ref="A1:N71"/>
  <sheetViews>
    <sheetView topLeftCell="C9" zoomScale="91" zoomScaleNormal="91" workbookViewId="0">
      <selection activeCell="M17" sqref="M17"/>
    </sheetView>
  </sheetViews>
  <sheetFormatPr baseColWidth="10" defaultColWidth="11" defaultRowHeight="14.25" x14ac:dyDescent="0.2"/>
  <cols>
    <col min="1" max="1" width="22.125" style="1" bestFit="1" customWidth="1"/>
    <col min="2" max="2" width="21.375" style="1" bestFit="1" customWidth="1"/>
    <col min="3" max="3" width="13.375" style="1" customWidth="1"/>
    <col min="4" max="4" width="10.375" style="1" customWidth="1"/>
    <col min="5" max="5" width="23.875" style="1" bestFit="1" customWidth="1"/>
    <col min="6" max="7" width="11.75" style="1" customWidth="1"/>
    <col min="8" max="10" width="16" style="1" customWidth="1"/>
    <col min="11" max="11" width="14.875" style="1" bestFit="1" customWidth="1"/>
    <col min="12" max="12" width="13.75" style="1" customWidth="1"/>
    <col min="13" max="13" width="12.375" style="1" customWidth="1"/>
    <col min="14" max="15" width="11" style="1"/>
    <col min="16" max="16" width="11.75" style="1" bestFit="1" customWidth="1"/>
    <col min="17" max="16384" width="11" style="1"/>
  </cols>
  <sheetData>
    <row r="1" spans="1:14" ht="14.25" customHeight="1" x14ac:dyDescent="0.2">
      <c r="A1" s="288" t="s">
        <v>0</v>
      </c>
      <c r="B1" s="288"/>
      <c r="C1" s="288"/>
      <c r="D1" s="288"/>
      <c r="E1" s="288"/>
      <c r="F1" s="288"/>
      <c r="G1" s="288"/>
      <c r="H1" s="288"/>
      <c r="I1" s="288"/>
      <c r="J1" s="288"/>
      <c r="K1" s="288"/>
      <c r="L1" s="288"/>
      <c r="M1" s="288"/>
      <c r="N1" s="288"/>
    </row>
    <row r="2" spans="1:14" ht="14.25" customHeight="1" x14ac:dyDescent="0.2">
      <c r="A2" s="288"/>
      <c r="B2" s="288"/>
      <c r="C2" s="288"/>
      <c r="D2" s="288"/>
      <c r="E2" s="288"/>
      <c r="F2" s="288"/>
      <c r="G2" s="288"/>
      <c r="H2" s="288"/>
      <c r="I2" s="288"/>
      <c r="J2" s="288"/>
      <c r="K2" s="288"/>
      <c r="L2" s="288"/>
      <c r="M2" s="288"/>
      <c r="N2" s="288"/>
    </row>
    <row r="3" spans="1:14" ht="14.25" customHeight="1" x14ac:dyDescent="0.2">
      <c r="A3" s="288"/>
      <c r="B3" s="288"/>
      <c r="C3" s="288"/>
      <c r="D3" s="288"/>
      <c r="E3" s="288"/>
      <c r="F3" s="288"/>
      <c r="G3" s="288"/>
      <c r="H3" s="288"/>
      <c r="I3" s="288"/>
      <c r="J3" s="288"/>
      <c r="K3" s="288"/>
      <c r="L3" s="288"/>
      <c r="M3" s="288"/>
      <c r="N3" s="288"/>
    </row>
    <row r="4" spans="1:14" ht="15" customHeight="1" x14ac:dyDescent="0.2">
      <c r="A4" s="288"/>
      <c r="B4" s="288"/>
      <c r="C4" s="288"/>
      <c r="D4" s="288"/>
      <c r="E4" s="288"/>
      <c r="F4" s="288"/>
      <c r="G4" s="288"/>
      <c r="H4" s="288"/>
      <c r="I4" s="288"/>
      <c r="J4" s="288"/>
      <c r="K4" s="288"/>
      <c r="L4" s="288"/>
      <c r="M4" s="288"/>
      <c r="N4" s="288"/>
    </row>
    <row r="5" spans="1:14" ht="15" x14ac:dyDescent="0.2">
      <c r="A5" s="293" t="s">
        <v>1</v>
      </c>
      <c r="B5" s="294"/>
      <c r="C5" s="294"/>
      <c r="D5" s="294"/>
      <c r="E5" s="294"/>
      <c r="F5" s="294"/>
      <c r="G5" s="294"/>
      <c r="H5" s="294"/>
      <c r="I5" s="294"/>
      <c r="J5" s="294"/>
      <c r="K5" s="294"/>
    </row>
    <row r="6" spans="1:14" ht="15" customHeight="1" x14ac:dyDescent="0.2">
      <c r="A6" s="289" t="s">
        <v>2</v>
      </c>
      <c r="B6" s="289"/>
      <c r="C6" s="289"/>
      <c r="D6" s="289"/>
      <c r="E6" s="289"/>
      <c r="F6" s="289"/>
      <c r="G6" s="289"/>
      <c r="H6" s="289"/>
      <c r="I6" s="289"/>
      <c r="J6" s="289"/>
      <c r="K6" s="289"/>
      <c r="L6" s="289"/>
      <c r="M6" s="289"/>
      <c r="N6" s="289"/>
    </row>
    <row r="7" spans="1:14" x14ac:dyDescent="0.2">
      <c r="A7" s="289"/>
      <c r="B7" s="289"/>
      <c r="C7" s="289"/>
      <c r="D7" s="289"/>
      <c r="E7" s="289"/>
      <c r="F7" s="289"/>
      <c r="G7" s="289"/>
      <c r="H7" s="289"/>
      <c r="I7" s="289"/>
      <c r="J7" s="289"/>
      <c r="K7" s="289"/>
      <c r="L7" s="289"/>
      <c r="M7" s="289"/>
      <c r="N7" s="289"/>
    </row>
    <row r="8" spans="1:14" x14ac:dyDescent="0.2">
      <c r="A8" s="289"/>
      <c r="B8" s="289"/>
      <c r="C8" s="289"/>
      <c r="D8" s="289"/>
      <c r="E8" s="289"/>
      <c r="F8" s="289"/>
      <c r="G8" s="289"/>
      <c r="H8" s="289"/>
      <c r="I8" s="289"/>
      <c r="J8" s="289"/>
      <c r="K8" s="289"/>
      <c r="L8" s="289"/>
      <c r="M8" s="289"/>
      <c r="N8" s="289"/>
    </row>
    <row r="9" spans="1:14" x14ac:dyDescent="0.2">
      <c r="A9" s="289"/>
      <c r="B9" s="289"/>
      <c r="C9" s="289"/>
      <c r="D9" s="289"/>
      <c r="E9" s="289"/>
      <c r="F9" s="289"/>
      <c r="G9" s="289"/>
      <c r="H9" s="289"/>
      <c r="I9" s="289"/>
      <c r="J9" s="289"/>
      <c r="K9" s="289"/>
      <c r="L9" s="289"/>
      <c r="M9" s="289"/>
      <c r="N9" s="289"/>
    </row>
    <row r="10" spans="1:14" x14ac:dyDescent="0.2">
      <c r="A10" s="289"/>
      <c r="B10" s="289"/>
      <c r="C10" s="289"/>
      <c r="D10" s="289"/>
      <c r="E10" s="289"/>
      <c r="F10" s="289"/>
      <c r="G10" s="289"/>
      <c r="H10" s="289"/>
      <c r="I10" s="289"/>
      <c r="J10" s="289"/>
      <c r="K10" s="289"/>
      <c r="L10" s="289"/>
      <c r="M10" s="289"/>
      <c r="N10" s="289"/>
    </row>
    <row r="11" spans="1:14" x14ac:dyDescent="0.2">
      <c r="A11" s="289"/>
      <c r="B11" s="289"/>
      <c r="C11" s="289"/>
      <c r="D11" s="289"/>
      <c r="E11" s="289"/>
      <c r="F11" s="289"/>
      <c r="G11" s="289"/>
      <c r="H11" s="289"/>
      <c r="I11" s="289"/>
      <c r="J11" s="289"/>
      <c r="K11" s="289"/>
      <c r="L11" s="289"/>
      <c r="M11" s="289"/>
      <c r="N11" s="289"/>
    </row>
    <row r="12" spans="1:14" x14ac:dyDescent="0.2">
      <c r="A12" s="2"/>
      <c r="B12" s="2"/>
      <c r="C12" s="2"/>
      <c r="D12" s="2"/>
      <c r="E12" s="2"/>
      <c r="F12" s="2"/>
      <c r="G12" s="2"/>
      <c r="H12" s="2"/>
      <c r="I12" s="2"/>
      <c r="J12" s="2"/>
      <c r="K12" s="2"/>
    </row>
    <row r="13" spans="1:14" ht="15" x14ac:dyDescent="0.25">
      <c r="A13" s="296" t="s">
        <v>3</v>
      </c>
      <c r="B13" s="297"/>
      <c r="C13" s="297"/>
      <c r="D13" s="297"/>
      <c r="E13" s="297"/>
      <c r="F13" s="297"/>
      <c r="G13" s="297"/>
      <c r="H13" s="297"/>
      <c r="I13" s="297"/>
      <c r="J13" s="297"/>
      <c r="K13" s="297"/>
      <c r="L13" s="297"/>
      <c r="M13" s="297"/>
      <c r="N13" s="297"/>
    </row>
    <row r="14" spans="1:14" ht="15" x14ac:dyDescent="0.2">
      <c r="A14" s="298" t="s">
        <v>4</v>
      </c>
      <c r="B14" s="299"/>
      <c r="C14" s="299"/>
      <c r="D14" s="299"/>
      <c r="E14" s="299"/>
      <c r="F14" s="299"/>
      <c r="G14" s="299"/>
      <c r="H14" s="299"/>
      <c r="I14" s="299"/>
      <c r="J14" s="299"/>
      <c r="K14" s="299"/>
      <c r="L14" s="299"/>
      <c r="M14" s="299"/>
      <c r="N14" s="299"/>
    </row>
    <row r="15" spans="1:14" ht="60" x14ac:dyDescent="0.2">
      <c r="A15" s="3" t="s">
        <v>5</v>
      </c>
      <c r="B15" s="3" t="s">
        <v>6</v>
      </c>
      <c r="C15" s="3" t="s">
        <v>7</v>
      </c>
      <c r="D15" s="3" t="s">
        <v>8</v>
      </c>
      <c r="E15" s="3" t="s">
        <v>9</v>
      </c>
      <c r="F15" s="3" t="s">
        <v>10</v>
      </c>
      <c r="G15" s="3" t="s">
        <v>11</v>
      </c>
      <c r="H15" s="3" t="s">
        <v>12</v>
      </c>
      <c r="I15" s="3" t="s">
        <v>13</v>
      </c>
      <c r="J15" s="3" t="s">
        <v>14</v>
      </c>
      <c r="K15" s="3" t="s">
        <v>9</v>
      </c>
      <c r="L15" s="3" t="s">
        <v>15</v>
      </c>
      <c r="M15" s="3" t="s">
        <v>14</v>
      </c>
      <c r="N15" s="4" t="s">
        <v>16</v>
      </c>
    </row>
    <row r="16" spans="1:14" x14ac:dyDescent="0.2">
      <c r="A16" s="338" t="s">
        <v>17</v>
      </c>
      <c r="B16" s="339" t="s">
        <v>18</v>
      </c>
      <c r="C16" s="339"/>
      <c r="D16" s="339"/>
      <c r="E16" s="340" t="s">
        <v>19</v>
      </c>
      <c r="F16" s="340" t="s">
        <v>20</v>
      </c>
      <c r="G16" s="340">
        <v>34</v>
      </c>
      <c r="H16" s="341">
        <v>7370000</v>
      </c>
      <c r="I16" s="342">
        <v>1.0900000000000001</v>
      </c>
      <c r="J16" s="343">
        <f t="shared" ref="J16:J46" si="0">+H16*I16</f>
        <v>8033300.0000000009</v>
      </c>
      <c r="K16" s="340" t="s">
        <v>21</v>
      </c>
      <c r="L16" s="342">
        <f>(J16/G16)</f>
        <v>236273.52941176473</v>
      </c>
      <c r="M16" s="349">
        <f>+L16*I16</f>
        <v>257538.14705882358</v>
      </c>
      <c r="N16" s="344" t="s">
        <v>22</v>
      </c>
    </row>
    <row r="17" spans="1:14" x14ac:dyDescent="0.2">
      <c r="A17" s="32" t="s">
        <v>23</v>
      </c>
      <c r="B17" s="345" t="s">
        <v>18</v>
      </c>
      <c r="C17" s="345"/>
      <c r="D17" s="345"/>
      <c r="E17" s="346" t="s">
        <v>19</v>
      </c>
      <c r="F17" s="346" t="s">
        <v>20</v>
      </c>
      <c r="G17" s="346">
        <v>34</v>
      </c>
      <c r="H17" s="337">
        <v>3540000</v>
      </c>
      <c r="I17" s="347">
        <v>1.0900000000000001</v>
      </c>
      <c r="J17" s="348">
        <f t="shared" si="0"/>
        <v>3858600.0000000005</v>
      </c>
      <c r="K17" s="346" t="s">
        <v>21</v>
      </c>
      <c r="L17" s="347">
        <f t="shared" ref="L16:L46" si="1">(J17/G17)</f>
        <v>113488.23529411767</v>
      </c>
      <c r="M17" s="5">
        <f t="shared" ref="M17:M46" si="2">+L17*I17</f>
        <v>123702.17647058827</v>
      </c>
      <c r="N17" s="6" t="s">
        <v>22</v>
      </c>
    </row>
    <row r="18" spans="1:14" x14ac:dyDescent="0.2">
      <c r="A18" s="32" t="s">
        <v>24</v>
      </c>
      <c r="B18" s="345" t="s">
        <v>18</v>
      </c>
      <c r="C18" s="345"/>
      <c r="D18" s="345"/>
      <c r="E18" s="346" t="s">
        <v>19</v>
      </c>
      <c r="F18" s="346" t="s">
        <v>20</v>
      </c>
      <c r="G18" s="346">
        <v>34</v>
      </c>
      <c r="H18" s="337">
        <v>6590000</v>
      </c>
      <c r="I18" s="347">
        <v>1.0900000000000001</v>
      </c>
      <c r="J18" s="348">
        <f t="shared" si="0"/>
        <v>7183100.0000000009</v>
      </c>
      <c r="K18" s="346" t="s">
        <v>21</v>
      </c>
      <c r="L18" s="347">
        <f t="shared" si="1"/>
        <v>211267.64705882355</v>
      </c>
      <c r="M18" s="5">
        <f t="shared" si="2"/>
        <v>230281.73529411768</v>
      </c>
      <c r="N18" s="6" t="s">
        <v>22</v>
      </c>
    </row>
    <row r="19" spans="1:14" x14ac:dyDescent="0.2">
      <c r="A19" s="32" t="s">
        <v>18</v>
      </c>
      <c r="B19" s="345" t="s">
        <v>23</v>
      </c>
      <c r="C19" s="345"/>
      <c r="D19" s="345"/>
      <c r="E19" s="346" t="s">
        <v>19</v>
      </c>
      <c r="F19" s="346" t="s">
        <v>20</v>
      </c>
      <c r="G19" s="346">
        <v>34</v>
      </c>
      <c r="H19" s="337">
        <v>3540000</v>
      </c>
      <c r="I19" s="347">
        <v>1.0900000000000001</v>
      </c>
      <c r="J19" s="348">
        <f t="shared" si="0"/>
        <v>3858600.0000000005</v>
      </c>
      <c r="K19" s="346" t="s">
        <v>21</v>
      </c>
      <c r="L19" s="347">
        <f t="shared" si="1"/>
        <v>113488.23529411767</v>
      </c>
      <c r="M19" s="5">
        <f t="shared" si="2"/>
        <v>123702.17647058827</v>
      </c>
      <c r="N19" s="6" t="s">
        <v>22</v>
      </c>
    </row>
    <row r="20" spans="1:14" x14ac:dyDescent="0.2">
      <c r="A20" s="32" t="s">
        <v>25</v>
      </c>
      <c r="B20" s="345" t="s">
        <v>18</v>
      </c>
      <c r="C20" s="345"/>
      <c r="D20" s="345"/>
      <c r="E20" s="346" t="s">
        <v>19</v>
      </c>
      <c r="F20" s="346" t="s">
        <v>20</v>
      </c>
      <c r="G20" s="346">
        <v>34</v>
      </c>
      <c r="H20" s="337">
        <v>7650000</v>
      </c>
      <c r="I20" s="347">
        <v>1.0900000000000001</v>
      </c>
      <c r="J20" s="348">
        <f t="shared" si="0"/>
        <v>8338500.0000000009</v>
      </c>
      <c r="K20" s="346" t="s">
        <v>21</v>
      </c>
      <c r="L20" s="347">
        <f t="shared" si="1"/>
        <v>245250.00000000003</v>
      </c>
      <c r="M20" s="5">
        <f t="shared" si="2"/>
        <v>267322.50000000006</v>
      </c>
      <c r="N20" s="6" t="s">
        <v>22</v>
      </c>
    </row>
    <row r="21" spans="1:14" x14ac:dyDescent="0.2">
      <c r="A21" s="32" t="s">
        <v>26</v>
      </c>
      <c r="B21" s="345" t="s">
        <v>18</v>
      </c>
      <c r="C21" s="345"/>
      <c r="D21" s="345"/>
      <c r="E21" s="346" t="s">
        <v>19</v>
      </c>
      <c r="F21" s="346" t="s">
        <v>20</v>
      </c>
      <c r="G21" s="346">
        <v>34</v>
      </c>
      <c r="H21" s="337">
        <v>7950000</v>
      </c>
      <c r="I21" s="347">
        <v>1.0900000000000001</v>
      </c>
      <c r="J21" s="348">
        <f t="shared" si="0"/>
        <v>8665500</v>
      </c>
      <c r="K21" s="346" t="s">
        <v>21</v>
      </c>
      <c r="L21" s="347">
        <f t="shared" si="1"/>
        <v>254867.64705882352</v>
      </c>
      <c r="M21" s="5">
        <f t="shared" si="2"/>
        <v>277805.73529411765</v>
      </c>
      <c r="N21" s="6" t="s">
        <v>22</v>
      </c>
    </row>
    <row r="22" spans="1:14" x14ac:dyDescent="0.2">
      <c r="A22" s="32" t="s">
        <v>27</v>
      </c>
      <c r="B22" s="345" t="s">
        <v>18</v>
      </c>
      <c r="C22" s="345"/>
      <c r="D22" s="345"/>
      <c r="E22" s="346" t="s">
        <v>19</v>
      </c>
      <c r="F22" s="346" t="s">
        <v>20</v>
      </c>
      <c r="G22" s="346">
        <v>34</v>
      </c>
      <c r="H22" s="337">
        <v>3590000</v>
      </c>
      <c r="I22" s="347">
        <v>1.0900000000000001</v>
      </c>
      <c r="J22" s="348">
        <f t="shared" si="0"/>
        <v>3913100.0000000005</v>
      </c>
      <c r="K22" s="346" t="s">
        <v>21</v>
      </c>
      <c r="L22" s="347">
        <f t="shared" si="1"/>
        <v>115091.17647058825</v>
      </c>
      <c r="M22" s="5">
        <f t="shared" si="2"/>
        <v>125449.3823529412</v>
      </c>
      <c r="N22" s="6" t="s">
        <v>22</v>
      </c>
    </row>
    <row r="23" spans="1:14" x14ac:dyDescent="0.2">
      <c r="A23" s="32" t="s">
        <v>18</v>
      </c>
      <c r="B23" s="345" t="s">
        <v>28</v>
      </c>
      <c r="C23" s="345"/>
      <c r="D23" s="345"/>
      <c r="E23" s="346" t="s">
        <v>19</v>
      </c>
      <c r="F23" s="346" t="s">
        <v>20</v>
      </c>
      <c r="G23" s="346">
        <v>34</v>
      </c>
      <c r="H23" s="337">
        <v>4120000</v>
      </c>
      <c r="I23" s="347">
        <v>1.0900000000000001</v>
      </c>
      <c r="J23" s="348">
        <f t="shared" si="0"/>
        <v>4490800</v>
      </c>
      <c r="K23" s="346" t="s">
        <v>21</v>
      </c>
      <c r="L23" s="347">
        <f t="shared" si="1"/>
        <v>132082.35294117648</v>
      </c>
      <c r="M23" s="5">
        <f t="shared" si="2"/>
        <v>143969.76470588238</v>
      </c>
      <c r="N23" s="6" t="s">
        <v>22</v>
      </c>
    </row>
    <row r="24" spans="1:14" x14ac:dyDescent="0.2">
      <c r="A24" s="32" t="s">
        <v>28</v>
      </c>
      <c r="B24" s="345" t="s">
        <v>18</v>
      </c>
      <c r="C24" s="345"/>
      <c r="D24" s="345"/>
      <c r="E24" s="346" t="s">
        <v>19</v>
      </c>
      <c r="F24" s="346" t="s">
        <v>20</v>
      </c>
      <c r="G24" s="346">
        <v>34</v>
      </c>
      <c r="H24" s="337">
        <v>4120000</v>
      </c>
      <c r="I24" s="347">
        <v>1.0900000000000001</v>
      </c>
      <c r="J24" s="348">
        <f t="shared" si="0"/>
        <v>4490800</v>
      </c>
      <c r="K24" s="346" t="s">
        <v>21</v>
      </c>
      <c r="L24" s="347">
        <f t="shared" si="1"/>
        <v>132082.35294117648</v>
      </c>
      <c r="M24" s="5">
        <f t="shared" si="2"/>
        <v>143969.76470588238</v>
      </c>
      <c r="N24" s="6" t="s">
        <v>22</v>
      </c>
    </row>
    <row r="25" spans="1:14" x14ac:dyDescent="0.2">
      <c r="A25" s="32" t="s">
        <v>18</v>
      </c>
      <c r="B25" s="345" t="s">
        <v>18</v>
      </c>
      <c r="C25" s="345"/>
      <c r="D25" s="345"/>
      <c r="E25" s="346" t="s">
        <v>19</v>
      </c>
      <c r="F25" s="346" t="s">
        <v>20</v>
      </c>
      <c r="G25" s="346">
        <v>34</v>
      </c>
      <c r="H25" s="337">
        <v>1200000</v>
      </c>
      <c r="I25" s="347">
        <v>1.0900000000000001</v>
      </c>
      <c r="J25" s="348">
        <f t="shared" si="0"/>
        <v>1308000</v>
      </c>
      <c r="K25" s="346" t="s">
        <v>21</v>
      </c>
      <c r="L25" s="347">
        <f t="shared" si="1"/>
        <v>38470.588235294119</v>
      </c>
      <c r="M25" s="5">
        <f t="shared" si="2"/>
        <v>41932.941176470595</v>
      </c>
      <c r="N25" s="6" t="s">
        <v>22</v>
      </c>
    </row>
    <row r="26" spans="1:14" x14ac:dyDescent="0.2">
      <c r="A26" s="32" t="s">
        <v>18</v>
      </c>
      <c r="B26" s="345" t="s">
        <v>24</v>
      </c>
      <c r="C26" s="345"/>
      <c r="D26" s="345"/>
      <c r="E26" s="346" t="s">
        <v>19</v>
      </c>
      <c r="F26" s="346" t="s">
        <v>20</v>
      </c>
      <c r="G26" s="346">
        <v>34</v>
      </c>
      <c r="H26" s="337">
        <v>5290000</v>
      </c>
      <c r="I26" s="347">
        <v>1.0900000000000001</v>
      </c>
      <c r="J26" s="348">
        <f t="shared" si="0"/>
        <v>5766100</v>
      </c>
      <c r="K26" s="346" t="s">
        <v>21</v>
      </c>
      <c r="L26" s="347">
        <f t="shared" si="1"/>
        <v>169591.17647058822</v>
      </c>
      <c r="M26" s="5">
        <f t="shared" si="2"/>
        <v>184854.38235294117</v>
      </c>
      <c r="N26" s="6" t="s">
        <v>22</v>
      </c>
    </row>
    <row r="27" spans="1:14" x14ac:dyDescent="0.2">
      <c r="A27" s="32" t="s">
        <v>29</v>
      </c>
      <c r="B27" s="345" t="s">
        <v>18</v>
      </c>
      <c r="C27" s="345"/>
      <c r="D27" s="345"/>
      <c r="E27" s="346" t="s">
        <v>19</v>
      </c>
      <c r="F27" s="346" t="s">
        <v>20</v>
      </c>
      <c r="G27" s="346">
        <v>34</v>
      </c>
      <c r="H27" s="337">
        <v>5290000</v>
      </c>
      <c r="I27" s="347">
        <v>1.0900000000000001</v>
      </c>
      <c r="J27" s="348">
        <f t="shared" si="0"/>
        <v>5766100</v>
      </c>
      <c r="K27" s="346" t="s">
        <v>21</v>
      </c>
      <c r="L27" s="347">
        <f t="shared" si="1"/>
        <v>169591.17647058822</v>
      </c>
      <c r="M27" s="5">
        <f t="shared" si="2"/>
        <v>184854.38235294117</v>
      </c>
      <c r="N27" s="6" t="s">
        <v>22</v>
      </c>
    </row>
    <row r="28" spans="1:14" x14ac:dyDescent="0.2">
      <c r="A28" s="32" t="s">
        <v>30</v>
      </c>
      <c r="B28" s="345" t="s">
        <v>18</v>
      </c>
      <c r="C28" s="345"/>
      <c r="D28" s="345"/>
      <c r="E28" s="346" t="s">
        <v>19</v>
      </c>
      <c r="F28" s="346" t="s">
        <v>20</v>
      </c>
      <c r="G28" s="346">
        <v>34</v>
      </c>
      <c r="H28" s="337">
        <v>3300000</v>
      </c>
      <c r="I28" s="347">
        <v>1.0900000000000001</v>
      </c>
      <c r="J28" s="348">
        <f t="shared" si="0"/>
        <v>3597000.0000000005</v>
      </c>
      <c r="K28" s="346" t="s">
        <v>21</v>
      </c>
      <c r="L28" s="347">
        <f t="shared" si="1"/>
        <v>105794.11764705884</v>
      </c>
      <c r="M28" s="5">
        <f t="shared" si="2"/>
        <v>115315.58823529414</v>
      </c>
      <c r="N28" s="6" t="s">
        <v>22</v>
      </c>
    </row>
    <row r="29" spans="1:14" x14ac:dyDescent="0.2">
      <c r="A29" s="32" t="s">
        <v>18</v>
      </c>
      <c r="B29" s="345" t="s">
        <v>31</v>
      </c>
      <c r="C29" s="345"/>
      <c r="D29" s="345"/>
      <c r="E29" s="346" t="s">
        <v>19</v>
      </c>
      <c r="F29" s="346" t="s">
        <v>20</v>
      </c>
      <c r="G29" s="346">
        <v>34</v>
      </c>
      <c r="H29" s="337">
        <v>2440000</v>
      </c>
      <c r="I29" s="347">
        <v>1.0900000000000001</v>
      </c>
      <c r="J29" s="348">
        <f t="shared" si="0"/>
        <v>2659600</v>
      </c>
      <c r="K29" s="346" t="s">
        <v>21</v>
      </c>
      <c r="L29" s="347">
        <f t="shared" si="1"/>
        <v>78223.529411764699</v>
      </c>
      <c r="M29" s="5">
        <f t="shared" si="2"/>
        <v>85263.647058823524</v>
      </c>
      <c r="N29" s="6" t="s">
        <v>22</v>
      </c>
    </row>
    <row r="30" spans="1:14" x14ac:dyDescent="0.2">
      <c r="A30" s="32" t="s">
        <v>18</v>
      </c>
      <c r="B30" s="345" t="s">
        <v>17</v>
      </c>
      <c r="C30" s="345"/>
      <c r="D30" s="345"/>
      <c r="E30" s="346" t="s">
        <v>19</v>
      </c>
      <c r="F30" s="346" t="s">
        <v>20</v>
      </c>
      <c r="G30" s="346">
        <v>34</v>
      </c>
      <c r="H30" s="337">
        <v>7370000</v>
      </c>
      <c r="I30" s="347">
        <v>1.0900000000000001</v>
      </c>
      <c r="J30" s="348">
        <f t="shared" si="0"/>
        <v>8033300.0000000009</v>
      </c>
      <c r="K30" s="346" t="s">
        <v>21</v>
      </c>
      <c r="L30" s="347">
        <f t="shared" si="1"/>
        <v>236273.52941176473</v>
      </c>
      <c r="M30" s="5">
        <f t="shared" si="2"/>
        <v>257538.14705882358</v>
      </c>
      <c r="N30" s="6" t="s">
        <v>22</v>
      </c>
    </row>
    <row r="31" spans="1:14" x14ac:dyDescent="0.2">
      <c r="A31" s="32" t="s">
        <v>23</v>
      </c>
      <c r="B31" s="345" t="s">
        <v>18</v>
      </c>
      <c r="C31" s="345"/>
      <c r="D31" s="345"/>
      <c r="E31" s="346" t="s">
        <v>19</v>
      </c>
      <c r="F31" s="346" t="s">
        <v>20</v>
      </c>
      <c r="G31" s="346">
        <v>34</v>
      </c>
      <c r="H31" s="337">
        <v>3540000</v>
      </c>
      <c r="I31" s="347">
        <v>1.0900000000000001</v>
      </c>
      <c r="J31" s="348">
        <f t="shared" si="0"/>
        <v>3858600.0000000005</v>
      </c>
      <c r="K31" s="346" t="s">
        <v>21</v>
      </c>
      <c r="L31" s="347">
        <f t="shared" si="1"/>
        <v>113488.23529411767</v>
      </c>
      <c r="M31" s="5">
        <f t="shared" si="2"/>
        <v>123702.17647058827</v>
      </c>
      <c r="N31" s="6" t="s">
        <v>22</v>
      </c>
    </row>
    <row r="32" spans="1:14" x14ac:dyDescent="0.2">
      <c r="A32" s="32" t="s">
        <v>24</v>
      </c>
      <c r="B32" s="345" t="s">
        <v>18</v>
      </c>
      <c r="C32" s="345"/>
      <c r="D32" s="345"/>
      <c r="E32" s="346" t="s">
        <v>19</v>
      </c>
      <c r="F32" s="346" t="s">
        <v>20</v>
      </c>
      <c r="G32" s="346">
        <v>34</v>
      </c>
      <c r="H32" s="337">
        <v>6590000</v>
      </c>
      <c r="I32" s="347">
        <v>1.0900000000000001</v>
      </c>
      <c r="J32" s="348">
        <f t="shared" si="0"/>
        <v>7183100.0000000009</v>
      </c>
      <c r="K32" s="346" t="s">
        <v>21</v>
      </c>
      <c r="L32" s="347">
        <f t="shared" si="1"/>
        <v>211267.64705882355</v>
      </c>
      <c r="M32" s="5">
        <f t="shared" si="2"/>
        <v>230281.73529411768</v>
      </c>
      <c r="N32" s="6" t="s">
        <v>22</v>
      </c>
    </row>
    <row r="33" spans="1:14" x14ac:dyDescent="0.2">
      <c r="A33" s="32" t="s">
        <v>28</v>
      </c>
      <c r="B33" s="345" t="s">
        <v>18</v>
      </c>
      <c r="C33" s="345"/>
      <c r="D33" s="345"/>
      <c r="E33" s="346" t="s">
        <v>19</v>
      </c>
      <c r="F33" s="346" t="s">
        <v>20</v>
      </c>
      <c r="G33" s="346">
        <v>34</v>
      </c>
      <c r="H33" s="337">
        <v>4100000</v>
      </c>
      <c r="I33" s="347">
        <v>1.0900000000000001</v>
      </c>
      <c r="J33" s="348">
        <f t="shared" si="0"/>
        <v>4469000</v>
      </c>
      <c r="K33" s="346" t="s">
        <v>21</v>
      </c>
      <c r="L33" s="347">
        <f t="shared" si="1"/>
        <v>131441.17647058822</v>
      </c>
      <c r="M33" s="5">
        <f t="shared" si="2"/>
        <v>143270.88235294117</v>
      </c>
      <c r="N33" s="6" t="s">
        <v>22</v>
      </c>
    </row>
    <row r="34" spans="1:14" x14ac:dyDescent="0.2">
      <c r="A34" s="32" t="s">
        <v>26</v>
      </c>
      <c r="B34" s="345" t="s">
        <v>18</v>
      </c>
      <c r="C34" s="345"/>
      <c r="D34" s="345"/>
      <c r="E34" s="346" t="s">
        <v>19</v>
      </c>
      <c r="F34" s="346" t="s">
        <v>20</v>
      </c>
      <c r="G34" s="346">
        <v>34</v>
      </c>
      <c r="H34" s="337">
        <v>7800000</v>
      </c>
      <c r="I34" s="347">
        <v>1.0900000000000001</v>
      </c>
      <c r="J34" s="348">
        <f t="shared" si="0"/>
        <v>8502000</v>
      </c>
      <c r="K34" s="346" t="s">
        <v>21</v>
      </c>
      <c r="L34" s="347">
        <f t="shared" si="1"/>
        <v>250058.82352941178</v>
      </c>
      <c r="M34" s="5">
        <f t="shared" si="2"/>
        <v>272564.11764705885</v>
      </c>
      <c r="N34" s="6" t="s">
        <v>22</v>
      </c>
    </row>
    <row r="35" spans="1:14" x14ac:dyDescent="0.2">
      <c r="A35" s="32" t="s">
        <v>27</v>
      </c>
      <c r="B35" s="345" t="s">
        <v>18</v>
      </c>
      <c r="C35" s="345"/>
      <c r="D35" s="345"/>
      <c r="E35" s="346" t="s">
        <v>19</v>
      </c>
      <c r="F35" s="346" t="s">
        <v>20</v>
      </c>
      <c r="G35" s="346">
        <v>34</v>
      </c>
      <c r="H35" s="337">
        <v>4000000</v>
      </c>
      <c r="I35" s="347">
        <v>1.0900000000000001</v>
      </c>
      <c r="J35" s="348">
        <f t="shared" si="0"/>
        <v>4360000</v>
      </c>
      <c r="K35" s="346" t="s">
        <v>21</v>
      </c>
      <c r="L35" s="347">
        <f t="shared" si="1"/>
        <v>128235.29411764706</v>
      </c>
      <c r="M35" s="5">
        <f t="shared" si="2"/>
        <v>139776.4705882353</v>
      </c>
      <c r="N35" s="6" t="s">
        <v>22</v>
      </c>
    </row>
    <row r="36" spans="1:14" x14ac:dyDescent="0.2">
      <c r="A36" s="32" t="s">
        <v>18</v>
      </c>
      <c r="B36" s="345" t="s">
        <v>23</v>
      </c>
      <c r="C36" s="345"/>
      <c r="D36" s="345"/>
      <c r="E36" s="346" t="s">
        <v>19</v>
      </c>
      <c r="F36" s="346" t="s">
        <v>32</v>
      </c>
      <c r="G36" s="346">
        <v>10</v>
      </c>
      <c r="H36" s="337">
        <v>2550000</v>
      </c>
      <c r="I36" s="347">
        <v>1.0900000000000001</v>
      </c>
      <c r="J36" s="348">
        <f t="shared" si="0"/>
        <v>2779500</v>
      </c>
      <c r="K36" s="346" t="s">
        <v>21</v>
      </c>
      <c r="L36" s="347">
        <f t="shared" si="1"/>
        <v>277950</v>
      </c>
      <c r="M36" s="5">
        <f t="shared" si="2"/>
        <v>302965.5</v>
      </c>
      <c r="N36" s="6" t="s">
        <v>22</v>
      </c>
    </row>
    <row r="37" spans="1:14" x14ac:dyDescent="0.2">
      <c r="A37" s="32" t="s">
        <v>18</v>
      </c>
      <c r="B37" s="345" t="s">
        <v>28</v>
      </c>
      <c r="C37" s="345"/>
      <c r="D37" s="345"/>
      <c r="E37" s="346" t="s">
        <v>19</v>
      </c>
      <c r="F37" s="346" t="s">
        <v>32</v>
      </c>
      <c r="G37" s="346">
        <v>10</v>
      </c>
      <c r="H37" s="337">
        <v>3250000</v>
      </c>
      <c r="I37" s="347">
        <v>1.0900000000000001</v>
      </c>
      <c r="J37" s="348">
        <f t="shared" si="0"/>
        <v>3542500.0000000005</v>
      </c>
      <c r="K37" s="346" t="s">
        <v>21</v>
      </c>
      <c r="L37" s="347">
        <f t="shared" si="1"/>
        <v>354250.00000000006</v>
      </c>
      <c r="M37" s="5">
        <f t="shared" si="2"/>
        <v>386132.50000000012</v>
      </c>
      <c r="N37" s="6" t="s">
        <v>22</v>
      </c>
    </row>
    <row r="38" spans="1:14" x14ac:dyDescent="0.2">
      <c r="A38" s="32" t="s">
        <v>18</v>
      </c>
      <c r="B38" s="345" t="s">
        <v>24</v>
      </c>
      <c r="C38" s="345"/>
      <c r="D38" s="345"/>
      <c r="E38" s="346" t="s">
        <v>19</v>
      </c>
      <c r="F38" s="346" t="s">
        <v>32</v>
      </c>
      <c r="G38" s="346">
        <v>10</v>
      </c>
      <c r="H38" s="337">
        <v>3200000</v>
      </c>
      <c r="I38" s="347">
        <v>1.0900000000000001</v>
      </c>
      <c r="J38" s="348">
        <f t="shared" si="0"/>
        <v>3488000.0000000005</v>
      </c>
      <c r="K38" s="346" t="s">
        <v>21</v>
      </c>
      <c r="L38" s="347">
        <f t="shared" si="1"/>
        <v>348800.00000000006</v>
      </c>
      <c r="M38" s="5">
        <f t="shared" si="2"/>
        <v>380192.00000000012</v>
      </c>
      <c r="N38" s="6" t="s">
        <v>22</v>
      </c>
    </row>
    <row r="39" spans="1:14" x14ac:dyDescent="0.2">
      <c r="A39" s="32" t="s">
        <v>18</v>
      </c>
      <c r="B39" s="345" t="s">
        <v>31</v>
      </c>
      <c r="C39" s="345"/>
      <c r="D39" s="345"/>
      <c r="E39" s="346" t="s">
        <v>19</v>
      </c>
      <c r="F39" s="346" t="s">
        <v>32</v>
      </c>
      <c r="G39" s="346">
        <v>10</v>
      </c>
      <c r="H39" s="337">
        <v>1500000</v>
      </c>
      <c r="I39" s="347">
        <v>1.0900000000000001</v>
      </c>
      <c r="J39" s="348">
        <f t="shared" si="0"/>
        <v>1635000.0000000002</v>
      </c>
      <c r="K39" s="346" t="s">
        <v>21</v>
      </c>
      <c r="L39" s="347">
        <f t="shared" si="1"/>
        <v>163500.00000000003</v>
      </c>
      <c r="M39" s="5">
        <f t="shared" si="2"/>
        <v>178215.00000000006</v>
      </c>
      <c r="N39" s="6" t="s">
        <v>22</v>
      </c>
    </row>
    <row r="40" spans="1:14" x14ac:dyDescent="0.2">
      <c r="A40" s="32" t="s">
        <v>18</v>
      </c>
      <c r="B40" s="345" t="s">
        <v>18</v>
      </c>
      <c r="C40" s="345"/>
      <c r="D40" s="345"/>
      <c r="E40" s="346" t="s">
        <v>19</v>
      </c>
      <c r="F40" s="346" t="s">
        <v>32</v>
      </c>
      <c r="G40" s="346">
        <v>10</v>
      </c>
      <c r="H40" s="337">
        <v>800000</v>
      </c>
      <c r="I40" s="347">
        <v>1.0900000000000001</v>
      </c>
      <c r="J40" s="348">
        <f t="shared" si="0"/>
        <v>872000.00000000012</v>
      </c>
      <c r="K40" s="346" t="s">
        <v>21</v>
      </c>
      <c r="L40" s="347">
        <f t="shared" si="1"/>
        <v>87200.000000000015</v>
      </c>
      <c r="M40" s="5">
        <f t="shared" si="2"/>
        <v>95048.000000000029</v>
      </c>
      <c r="N40" s="6" t="s">
        <v>22</v>
      </c>
    </row>
    <row r="41" spans="1:14" x14ac:dyDescent="0.2">
      <c r="A41" s="32" t="s">
        <v>25</v>
      </c>
      <c r="B41" s="345" t="s">
        <v>18</v>
      </c>
      <c r="C41" s="345"/>
      <c r="D41" s="345"/>
      <c r="E41" s="346" t="s">
        <v>19</v>
      </c>
      <c r="F41" s="346" t="s">
        <v>32</v>
      </c>
      <c r="G41" s="346">
        <v>10</v>
      </c>
      <c r="H41" s="337">
        <v>4700000</v>
      </c>
      <c r="I41" s="347">
        <v>1.0900000000000001</v>
      </c>
      <c r="J41" s="348">
        <f t="shared" si="0"/>
        <v>5123000</v>
      </c>
      <c r="K41" s="346" t="s">
        <v>21</v>
      </c>
      <c r="L41" s="347">
        <f t="shared" si="1"/>
        <v>512300</v>
      </c>
      <c r="M41" s="5">
        <f t="shared" si="2"/>
        <v>558407</v>
      </c>
      <c r="N41" s="6" t="s">
        <v>22</v>
      </c>
    </row>
    <row r="42" spans="1:14" x14ac:dyDescent="0.2">
      <c r="A42" s="32" t="s">
        <v>18</v>
      </c>
      <c r="B42" s="345" t="s">
        <v>23</v>
      </c>
      <c r="C42" s="345"/>
      <c r="D42" s="345"/>
      <c r="E42" s="346" t="s">
        <v>19</v>
      </c>
      <c r="F42" s="346" t="s">
        <v>33</v>
      </c>
      <c r="G42" s="346">
        <v>5</v>
      </c>
      <c r="H42" s="337">
        <v>1570000</v>
      </c>
      <c r="I42" s="347">
        <v>1.0900000000000001</v>
      </c>
      <c r="J42" s="348">
        <f t="shared" si="0"/>
        <v>1711300.0000000002</v>
      </c>
      <c r="K42" s="346" t="s">
        <v>21</v>
      </c>
      <c r="L42" s="347">
        <f t="shared" si="1"/>
        <v>342260.00000000006</v>
      </c>
      <c r="M42" s="5">
        <f t="shared" si="2"/>
        <v>373063.40000000008</v>
      </c>
      <c r="N42" s="6" t="s">
        <v>22</v>
      </c>
    </row>
    <row r="43" spans="1:14" x14ac:dyDescent="0.2">
      <c r="A43" s="32" t="s">
        <v>18</v>
      </c>
      <c r="B43" s="345" t="s">
        <v>28</v>
      </c>
      <c r="C43" s="345"/>
      <c r="D43" s="345"/>
      <c r="E43" s="346" t="s">
        <v>19</v>
      </c>
      <c r="F43" s="346" t="s">
        <v>33</v>
      </c>
      <c r="G43" s="346">
        <v>5</v>
      </c>
      <c r="H43" s="337">
        <v>1740000</v>
      </c>
      <c r="I43" s="347">
        <v>1.0900000000000001</v>
      </c>
      <c r="J43" s="348">
        <f t="shared" si="0"/>
        <v>1896600.0000000002</v>
      </c>
      <c r="K43" s="346" t="s">
        <v>21</v>
      </c>
      <c r="L43" s="347">
        <f t="shared" si="1"/>
        <v>379320.00000000006</v>
      </c>
      <c r="M43" s="5">
        <f t="shared" si="2"/>
        <v>413458.8000000001</v>
      </c>
      <c r="N43" s="6" t="s">
        <v>22</v>
      </c>
    </row>
    <row r="44" spans="1:14" x14ac:dyDescent="0.2">
      <c r="A44" s="32" t="s">
        <v>18</v>
      </c>
      <c r="B44" s="345" t="s">
        <v>24</v>
      </c>
      <c r="C44" s="345"/>
      <c r="D44" s="345"/>
      <c r="E44" s="346" t="s">
        <v>19</v>
      </c>
      <c r="F44" s="346" t="s">
        <v>33</v>
      </c>
      <c r="G44" s="346">
        <v>5</v>
      </c>
      <c r="H44" s="337">
        <v>1900000</v>
      </c>
      <c r="I44" s="347">
        <v>1.0900000000000001</v>
      </c>
      <c r="J44" s="348">
        <f t="shared" si="0"/>
        <v>2071000.0000000002</v>
      </c>
      <c r="K44" s="346" t="s">
        <v>21</v>
      </c>
      <c r="L44" s="347">
        <f t="shared" si="1"/>
        <v>414200.00000000006</v>
      </c>
      <c r="M44" s="5">
        <f t="shared" si="2"/>
        <v>451478.00000000012</v>
      </c>
      <c r="N44" s="6" t="s">
        <v>22</v>
      </c>
    </row>
    <row r="45" spans="1:14" x14ac:dyDescent="0.2">
      <c r="A45" s="32" t="s">
        <v>18</v>
      </c>
      <c r="B45" s="345" t="s">
        <v>31</v>
      </c>
      <c r="C45" s="345"/>
      <c r="D45" s="345"/>
      <c r="E45" s="346" t="s">
        <v>19</v>
      </c>
      <c r="F45" s="346" t="s">
        <v>33</v>
      </c>
      <c r="G45" s="346">
        <v>5</v>
      </c>
      <c r="H45" s="337">
        <v>930000</v>
      </c>
      <c r="I45" s="347">
        <v>1.0900000000000001</v>
      </c>
      <c r="J45" s="348">
        <f t="shared" si="0"/>
        <v>1013700.0000000001</v>
      </c>
      <c r="K45" s="346" t="s">
        <v>21</v>
      </c>
      <c r="L45" s="347">
        <f t="shared" si="1"/>
        <v>202740.00000000003</v>
      </c>
      <c r="M45" s="5">
        <f t="shared" si="2"/>
        <v>220986.60000000003</v>
      </c>
      <c r="N45" s="6" t="s">
        <v>22</v>
      </c>
    </row>
    <row r="46" spans="1:14" x14ac:dyDescent="0.2">
      <c r="A46" s="34" t="s">
        <v>18</v>
      </c>
      <c r="B46" s="35" t="s">
        <v>18</v>
      </c>
      <c r="C46" s="35"/>
      <c r="D46" s="35"/>
      <c r="E46" s="36" t="s">
        <v>19</v>
      </c>
      <c r="F46" s="36" t="s">
        <v>33</v>
      </c>
      <c r="G46" s="36">
        <v>5</v>
      </c>
      <c r="H46" s="265">
        <v>580000</v>
      </c>
      <c r="I46" s="37">
        <v>1.0900000000000001</v>
      </c>
      <c r="J46" s="277">
        <f t="shared" si="0"/>
        <v>632200</v>
      </c>
      <c r="K46" s="36" t="s">
        <v>21</v>
      </c>
      <c r="L46" s="37">
        <f t="shared" si="1"/>
        <v>126440</v>
      </c>
      <c r="M46" s="38">
        <f t="shared" si="2"/>
        <v>137819.6</v>
      </c>
      <c r="N46" s="39" t="s">
        <v>22</v>
      </c>
    </row>
    <row r="47" spans="1:14" ht="15" x14ac:dyDescent="0.2">
      <c r="A47" s="7"/>
      <c r="B47" s="7"/>
      <c r="C47" s="7"/>
      <c r="D47" s="7"/>
      <c r="E47" s="8"/>
      <c r="F47" s="8"/>
      <c r="G47" s="8"/>
      <c r="H47" s="9"/>
      <c r="I47" s="9"/>
      <c r="J47" s="9"/>
      <c r="K47" s="2"/>
    </row>
    <row r="48" spans="1:14" ht="15" x14ac:dyDescent="0.2">
      <c r="A48" s="283" t="s">
        <v>34</v>
      </c>
      <c r="B48" s="283"/>
      <c r="C48" s="283"/>
      <c r="D48" s="283"/>
      <c r="E48" s="283"/>
      <c r="F48" s="283"/>
      <c r="G48" s="283"/>
      <c r="H48" s="283"/>
      <c r="I48" s="283"/>
      <c r="J48" s="283"/>
      <c r="K48" s="283"/>
      <c r="L48" s="283"/>
      <c r="M48" s="283"/>
      <c r="N48" s="283"/>
    </row>
    <row r="49" spans="1:14" ht="30" x14ac:dyDescent="0.25">
      <c r="A49" s="3" t="s">
        <v>5</v>
      </c>
      <c r="B49" s="3" t="s">
        <v>6</v>
      </c>
      <c r="C49" s="3"/>
      <c r="D49" s="3"/>
      <c r="E49" s="10" t="s">
        <v>9</v>
      </c>
      <c r="F49" s="3" t="s">
        <v>10</v>
      </c>
      <c r="G49" s="3" t="s">
        <v>11</v>
      </c>
      <c r="H49" s="3" t="s">
        <v>35</v>
      </c>
      <c r="I49" s="3" t="s">
        <v>13</v>
      </c>
      <c r="J49" s="3" t="s">
        <v>14</v>
      </c>
      <c r="K49" s="11" t="s">
        <v>16</v>
      </c>
      <c r="L49" s="290" t="s">
        <v>36</v>
      </c>
      <c r="M49" s="290"/>
      <c r="N49" s="4" t="s">
        <v>16</v>
      </c>
    </row>
    <row r="50" spans="1:14" x14ac:dyDescent="0.2">
      <c r="A50" s="12" t="s">
        <v>18</v>
      </c>
      <c r="B50" s="12" t="s">
        <v>27</v>
      </c>
      <c r="C50" s="12"/>
      <c r="D50" s="12"/>
      <c r="E50" s="13" t="s">
        <v>19</v>
      </c>
      <c r="F50" s="13" t="s">
        <v>20</v>
      </c>
      <c r="G50" s="13">
        <v>34</v>
      </c>
      <c r="H50" s="275">
        <v>3590000</v>
      </c>
      <c r="I50" s="33">
        <v>1.0900000000000001</v>
      </c>
      <c r="J50" s="14">
        <f>+H50*I50</f>
        <v>3913100.0000000005</v>
      </c>
      <c r="K50" s="13" t="s">
        <v>22</v>
      </c>
      <c r="L50" s="291"/>
      <c r="M50" s="292"/>
      <c r="N50" s="39" t="s">
        <v>22</v>
      </c>
    </row>
    <row r="51" spans="1:14" ht="15" x14ac:dyDescent="0.2">
      <c r="A51" s="40"/>
      <c r="B51" s="40"/>
      <c r="C51" s="40"/>
      <c r="D51" s="40"/>
      <c r="E51" s="41"/>
      <c r="F51" s="41"/>
      <c r="G51" s="41"/>
      <c r="H51" s="42"/>
      <c r="I51" s="42"/>
      <c r="J51" s="42"/>
      <c r="K51" s="43"/>
      <c r="L51" s="291"/>
      <c r="M51" s="292"/>
      <c r="N51" s="12"/>
    </row>
    <row r="53" spans="1:14" ht="15" x14ac:dyDescent="0.2">
      <c r="A53" s="283" t="s">
        <v>37</v>
      </c>
      <c r="B53" s="283"/>
      <c r="C53" s="283"/>
      <c r="D53" s="283"/>
      <c r="E53" s="283"/>
      <c r="F53" s="295"/>
      <c r="G53" s="283"/>
      <c r="H53" s="283"/>
      <c r="I53" s="283"/>
      <c r="J53" s="283"/>
      <c r="K53" s="283"/>
      <c r="L53" s="283"/>
      <c r="M53" s="283"/>
      <c r="N53" s="283"/>
    </row>
    <row r="54" spans="1:14" ht="30" x14ac:dyDescent="0.25">
      <c r="A54" s="15" t="s">
        <v>5</v>
      </c>
      <c r="B54" s="15" t="s">
        <v>6</v>
      </c>
      <c r="C54" s="15"/>
      <c r="D54" s="15"/>
      <c r="E54" s="266" t="s">
        <v>9</v>
      </c>
      <c r="F54" s="3" t="s">
        <v>10</v>
      </c>
      <c r="G54" s="3" t="s">
        <v>11</v>
      </c>
      <c r="H54" s="15" t="s">
        <v>35</v>
      </c>
      <c r="I54" s="15" t="s">
        <v>13</v>
      </c>
      <c r="J54" s="15" t="s">
        <v>14</v>
      </c>
      <c r="K54" s="17" t="s">
        <v>16</v>
      </c>
      <c r="L54" s="284" t="s">
        <v>36</v>
      </c>
      <c r="M54" s="284"/>
      <c r="N54" s="3" t="s">
        <v>16</v>
      </c>
    </row>
    <row r="55" spans="1:14" x14ac:dyDescent="0.2">
      <c r="A55" s="18" t="s">
        <v>18</v>
      </c>
      <c r="B55" s="19" t="s">
        <v>18</v>
      </c>
      <c r="C55" s="19"/>
      <c r="D55" s="19"/>
      <c r="E55" s="20" t="s">
        <v>38</v>
      </c>
      <c r="F55" s="267" t="s">
        <v>20</v>
      </c>
      <c r="G55" s="269"/>
      <c r="H55" s="21">
        <v>140000</v>
      </c>
      <c r="I55" s="278">
        <v>1.0900000000000001</v>
      </c>
      <c r="J55" s="21">
        <f>+I55*H55</f>
        <v>152600</v>
      </c>
      <c r="K55" s="20" t="s">
        <v>22</v>
      </c>
      <c r="L55" s="285" t="s">
        <v>39</v>
      </c>
      <c r="M55" s="285"/>
      <c r="N55" s="6" t="s">
        <v>22</v>
      </c>
    </row>
    <row r="56" spans="1:14" x14ac:dyDescent="0.2">
      <c r="A56" s="22" t="s">
        <v>18</v>
      </c>
      <c r="B56" s="1" t="s">
        <v>18</v>
      </c>
      <c r="E56" s="23" t="s">
        <v>40</v>
      </c>
      <c r="F56" s="267" t="s">
        <v>20</v>
      </c>
      <c r="G56" s="267"/>
      <c r="H56" s="276">
        <v>1400000</v>
      </c>
      <c r="I56" s="279">
        <v>1.0900000000000001</v>
      </c>
      <c r="J56" s="24">
        <f>+I56*H56</f>
        <v>1526000</v>
      </c>
      <c r="K56" s="23" t="s">
        <v>22</v>
      </c>
      <c r="L56" s="286" t="s">
        <v>39</v>
      </c>
      <c r="M56" s="286"/>
      <c r="N56" s="6" t="s">
        <v>22</v>
      </c>
    </row>
    <row r="57" spans="1:14" x14ac:dyDescent="0.2">
      <c r="A57" s="25" t="s">
        <v>18</v>
      </c>
      <c r="B57" s="26" t="s">
        <v>18</v>
      </c>
      <c r="C57" s="26"/>
      <c r="D57" s="26"/>
      <c r="E57" s="27" t="s">
        <v>41</v>
      </c>
      <c r="F57" s="268" t="s">
        <v>352</v>
      </c>
      <c r="G57" s="268"/>
      <c r="H57" s="28">
        <v>16000000</v>
      </c>
      <c r="I57" s="280">
        <v>1.0900000000000001</v>
      </c>
      <c r="J57" s="30">
        <f>+I57*H57</f>
        <v>17440000</v>
      </c>
      <c r="K57" s="31" t="s">
        <v>22</v>
      </c>
      <c r="L57" s="287" t="s">
        <v>42</v>
      </c>
      <c r="M57" s="287"/>
      <c r="N57" s="39" t="s">
        <v>22</v>
      </c>
    </row>
    <row r="60" spans="1:14" ht="15" x14ac:dyDescent="0.2">
      <c r="A60" s="283" t="s">
        <v>43</v>
      </c>
      <c r="B60" s="283"/>
      <c r="C60" s="283"/>
      <c r="D60" s="283"/>
      <c r="E60" s="283"/>
      <c r="F60" s="283"/>
      <c r="G60" s="283"/>
      <c r="H60" s="283"/>
      <c r="I60" s="283"/>
      <c r="J60" s="283"/>
      <c r="K60" s="283"/>
      <c r="L60" s="283"/>
      <c r="M60" s="283"/>
      <c r="N60" s="283"/>
    </row>
    <row r="61" spans="1:14" ht="30" x14ac:dyDescent="0.25">
      <c r="A61" s="15" t="s">
        <v>44</v>
      </c>
      <c r="B61" s="15" t="s">
        <v>45</v>
      </c>
      <c r="C61" s="15"/>
      <c r="D61" s="15"/>
      <c r="E61" s="16" t="s">
        <v>9</v>
      </c>
      <c r="F61" s="3"/>
      <c r="G61" s="3" t="s">
        <v>46</v>
      </c>
      <c r="H61" s="15" t="s">
        <v>35</v>
      </c>
      <c r="I61" s="15" t="s">
        <v>13</v>
      </c>
      <c r="J61" s="15" t="s">
        <v>14</v>
      </c>
      <c r="K61" s="17" t="s">
        <v>16</v>
      </c>
      <c r="L61" s="284" t="s">
        <v>36</v>
      </c>
      <c r="M61" s="284"/>
      <c r="N61" s="3" t="s">
        <v>16</v>
      </c>
    </row>
    <row r="62" spans="1:14" x14ac:dyDescent="0.2">
      <c r="A62" s="18" t="s">
        <v>28</v>
      </c>
      <c r="B62" s="19"/>
      <c r="C62" s="19"/>
      <c r="D62" s="19"/>
      <c r="E62" s="20" t="s">
        <v>41</v>
      </c>
      <c r="F62" s="20"/>
      <c r="G62" s="20"/>
      <c r="H62" s="21">
        <v>30000</v>
      </c>
      <c r="I62" s="282">
        <v>1.0900000000000001</v>
      </c>
      <c r="J62" s="21">
        <f>+I62*H62</f>
        <v>32700.000000000004</v>
      </c>
      <c r="K62" s="20" t="s">
        <v>22</v>
      </c>
      <c r="L62" s="285" t="s">
        <v>47</v>
      </c>
      <c r="M62" s="285"/>
      <c r="N62" s="6" t="s">
        <v>22</v>
      </c>
    </row>
    <row r="63" spans="1:14" x14ac:dyDescent="0.2">
      <c r="A63" s="22"/>
      <c r="E63" s="23"/>
      <c r="F63" s="23"/>
      <c r="G63" s="23"/>
      <c r="H63" s="24">
        <v>0</v>
      </c>
      <c r="I63" s="24"/>
      <c r="J63" s="24">
        <f>+I63*H63</f>
        <v>0</v>
      </c>
      <c r="K63" s="23"/>
      <c r="L63" s="286"/>
      <c r="M63" s="286"/>
      <c r="N63" s="6"/>
    </row>
    <row r="64" spans="1:14" x14ac:dyDescent="0.2">
      <c r="A64" s="25"/>
      <c r="B64" s="26"/>
      <c r="C64" s="26"/>
      <c r="D64" s="26"/>
      <c r="E64" s="27"/>
      <c r="F64" s="27"/>
      <c r="G64" s="27"/>
      <c r="H64" s="28">
        <v>0</v>
      </c>
      <c r="I64" s="29"/>
      <c r="J64" s="30">
        <f>+I64*H64</f>
        <v>0</v>
      </c>
      <c r="K64" s="31"/>
      <c r="L64" s="287"/>
      <c r="M64" s="287"/>
      <c r="N64" s="39"/>
    </row>
    <row r="67" spans="1:1" ht="13.9" customHeight="1" x14ac:dyDescent="0.2"/>
    <row r="68" spans="1:1" ht="13.9" customHeight="1" x14ac:dyDescent="0.2"/>
    <row r="69" spans="1:1" x14ac:dyDescent="0.2">
      <c r="A69" s="1" t="s">
        <v>48</v>
      </c>
    </row>
    <row r="70" spans="1:1" x14ac:dyDescent="0.2">
      <c r="A70" s="1" t="s">
        <v>49</v>
      </c>
    </row>
    <row r="71" spans="1:1" x14ac:dyDescent="0.2">
      <c r="A71" s="1" t="s">
        <v>50</v>
      </c>
    </row>
  </sheetData>
  <mergeCells count="19">
    <mergeCell ref="A1:N4"/>
    <mergeCell ref="A6:N11"/>
    <mergeCell ref="A48:N48"/>
    <mergeCell ref="L57:M57"/>
    <mergeCell ref="L49:M49"/>
    <mergeCell ref="L50:M50"/>
    <mergeCell ref="A5:K5"/>
    <mergeCell ref="A53:N53"/>
    <mergeCell ref="L51:M51"/>
    <mergeCell ref="L54:M54"/>
    <mergeCell ref="L55:M55"/>
    <mergeCell ref="L56:M56"/>
    <mergeCell ref="A13:N13"/>
    <mergeCell ref="A14:N14"/>
    <mergeCell ref="A60:N60"/>
    <mergeCell ref="L61:M61"/>
    <mergeCell ref="L62:M62"/>
    <mergeCell ref="L63:M63"/>
    <mergeCell ref="L64:M64"/>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F9245-F435-4577-A63F-9EBAF6E81712}">
  <dimension ref="A3:IJ175"/>
  <sheetViews>
    <sheetView showGridLines="0" zoomScale="90" workbookViewId="0">
      <pane xSplit="1" ySplit="3" topLeftCell="B4" activePane="bottomRight" state="frozen"/>
      <selection pane="topRight" activeCell="A50" sqref="A50:A51"/>
      <selection pane="bottomLeft" activeCell="A50" sqref="A50:A51"/>
      <selection pane="bottomRight" activeCell="B113" sqref="B113"/>
    </sheetView>
  </sheetViews>
  <sheetFormatPr baseColWidth="10" defaultColWidth="9.75" defaultRowHeight="12.75" x14ac:dyDescent="0.2"/>
  <cols>
    <col min="1" max="1" width="46.5" style="84" customWidth="1"/>
    <col min="2" max="2" width="6.75" style="84" bestFit="1" customWidth="1"/>
    <col min="3" max="3" width="11.75" style="84" customWidth="1"/>
    <col min="4" max="4" width="9" style="84" bestFit="1" customWidth="1"/>
    <col min="5" max="6" width="9.75" style="84" customWidth="1"/>
    <col min="7" max="8" width="11.375" style="84" bestFit="1" customWidth="1"/>
    <col min="9" max="11" width="12.75" style="84" bestFit="1" customWidth="1"/>
    <col min="12" max="12" width="13.75" style="84" customWidth="1"/>
    <col min="13" max="255" width="9.75" style="84"/>
    <col min="256" max="256" width="46.5" style="84" customWidth="1"/>
    <col min="257" max="257" width="12.25" style="84" customWidth="1"/>
    <col min="258" max="258" width="11.75" style="84" customWidth="1"/>
    <col min="259" max="259" width="9" style="84" bestFit="1" customWidth="1"/>
    <col min="260" max="261" width="9.75" style="84"/>
    <col min="262" max="263" width="10.5" style="84" bestFit="1" customWidth="1"/>
    <col min="264" max="264" width="12" style="84" bestFit="1" customWidth="1"/>
    <col min="265" max="265" width="8.875" style="84" bestFit="1" customWidth="1"/>
    <col min="266" max="266" width="12" style="84" bestFit="1" customWidth="1"/>
    <col min="267" max="267" width="8.875" style="84" bestFit="1" customWidth="1"/>
    <col min="268" max="511" width="9.75" style="84"/>
    <col min="512" max="512" width="46.5" style="84" customWidth="1"/>
    <col min="513" max="513" width="12.25" style="84" customWidth="1"/>
    <col min="514" max="514" width="11.75" style="84" customWidth="1"/>
    <col min="515" max="515" width="9" style="84" bestFit="1" customWidth="1"/>
    <col min="516" max="517" width="9.75" style="84"/>
    <col min="518" max="519" width="10.5" style="84" bestFit="1" customWidth="1"/>
    <col min="520" max="520" width="12" style="84" bestFit="1" customWidth="1"/>
    <col min="521" max="521" width="8.875" style="84" bestFit="1" customWidth="1"/>
    <col min="522" max="522" width="12" style="84" bestFit="1" customWidth="1"/>
    <col min="523" max="523" width="8.875" style="84" bestFit="1" customWidth="1"/>
    <col min="524" max="767" width="9.75" style="84"/>
    <col min="768" max="768" width="46.5" style="84" customWidth="1"/>
    <col min="769" max="769" width="12.25" style="84" customWidth="1"/>
    <col min="770" max="770" width="11.75" style="84" customWidth="1"/>
    <col min="771" max="771" width="9" style="84" bestFit="1" customWidth="1"/>
    <col min="772" max="773" width="9.75" style="84"/>
    <col min="774" max="775" width="10.5" style="84" bestFit="1" customWidth="1"/>
    <col min="776" max="776" width="12" style="84" bestFit="1" customWidth="1"/>
    <col min="777" max="777" width="8.875" style="84" bestFit="1" customWidth="1"/>
    <col min="778" max="778" width="12" style="84" bestFit="1" customWidth="1"/>
    <col min="779" max="779" width="8.875" style="84" bestFit="1" customWidth="1"/>
    <col min="780" max="1023" width="9.75" style="84"/>
    <col min="1024" max="1024" width="46.5" style="84" customWidth="1"/>
    <col min="1025" max="1025" width="12.25" style="84" customWidth="1"/>
    <col min="1026" max="1026" width="11.75" style="84" customWidth="1"/>
    <col min="1027" max="1027" width="9" style="84" bestFit="1" customWidth="1"/>
    <col min="1028" max="1029" width="9.75" style="84"/>
    <col min="1030" max="1031" width="10.5" style="84" bestFit="1" customWidth="1"/>
    <col min="1032" max="1032" width="12" style="84" bestFit="1" customWidth="1"/>
    <col min="1033" max="1033" width="8.875" style="84" bestFit="1" customWidth="1"/>
    <col min="1034" max="1034" width="12" style="84" bestFit="1" customWidth="1"/>
    <col min="1035" max="1035" width="8.875" style="84" bestFit="1" customWidth="1"/>
    <col min="1036" max="1279" width="9.75" style="84"/>
    <col min="1280" max="1280" width="46.5" style="84" customWidth="1"/>
    <col min="1281" max="1281" width="12.25" style="84" customWidth="1"/>
    <col min="1282" max="1282" width="11.75" style="84" customWidth="1"/>
    <col min="1283" max="1283" width="9" style="84" bestFit="1" customWidth="1"/>
    <col min="1284" max="1285" width="9.75" style="84"/>
    <col min="1286" max="1287" width="10.5" style="84" bestFit="1" customWidth="1"/>
    <col min="1288" max="1288" width="12" style="84" bestFit="1" customWidth="1"/>
    <col min="1289" max="1289" width="8.875" style="84" bestFit="1" customWidth="1"/>
    <col min="1290" max="1290" width="12" style="84" bestFit="1" customWidth="1"/>
    <col min="1291" max="1291" width="8.875" style="84" bestFit="1" customWidth="1"/>
    <col min="1292" max="1535" width="9.75" style="84"/>
    <col min="1536" max="1536" width="46.5" style="84" customWidth="1"/>
    <col min="1537" max="1537" width="12.25" style="84" customWidth="1"/>
    <col min="1538" max="1538" width="11.75" style="84" customWidth="1"/>
    <col min="1539" max="1539" width="9" style="84" bestFit="1" customWidth="1"/>
    <col min="1540" max="1541" width="9.75" style="84"/>
    <col min="1542" max="1543" width="10.5" style="84" bestFit="1" customWidth="1"/>
    <col min="1544" max="1544" width="12" style="84" bestFit="1" customWidth="1"/>
    <col min="1545" max="1545" width="8.875" style="84" bestFit="1" customWidth="1"/>
    <col min="1546" max="1546" width="12" style="84" bestFit="1" customWidth="1"/>
    <col min="1547" max="1547" width="8.875" style="84" bestFit="1" customWidth="1"/>
    <col min="1548" max="1791" width="9.75" style="84"/>
    <col min="1792" max="1792" width="46.5" style="84" customWidth="1"/>
    <col min="1793" max="1793" width="12.25" style="84" customWidth="1"/>
    <col min="1794" max="1794" width="11.75" style="84" customWidth="1"/>
    <col min="1795" max="1795" width="9" style="84" bestFit="1" customWidth="1"/>
    <col min="1796" max="1797" width="9.75" style="84"/>
    <col min="1798" max="1799" width="10.5" style="84" bestFit="1" customWidth="1"/>
    <col min="1800" max="1800" width="12" style="84" bestFit="1" customWidth="1"/>
    <col min="1801" max="1801" width="8.875" style="84" bestFit="1" customWidth="1"/>
    <col min="1802" max="1802" width="12" style="84" bestFit="1" customWidth="1"/>
    <col min="1803" max="1803" width="8.875" style="84" bestFit="1" customWidth="1"/>
    <col min="1804" max="2047" width="9.75" style="84"/>
    <col min="2048" max="2048" width="46.5" style="84" customWidth="1"/>
    <col min="2049" max="2049" width="12.25" style="84" customWidth="1"/>
    <col min="2050" max="2050" width="11.75" style="84" customWidth="1"/>
    <col min="2051" max="2051" width="9" style="84" bestFit="1" customWidth="1"/>
    <col min="2052" max="2053" width="9.75" style="84"/>
    <col min="2054" max="2055" width="10.5" style="84" bestFit="1" customWidth="1"/>
    <col min="2056" max="2056" width="12" style="84" bestFit="1" customWidth="1"/>
    <col min="2057" max="2057" width="8.875" style="84" bestFit="1" customWidth="1"/>
    <col min="2058" max="2058" width="12" style="84" bestFit="1" customWidth="1"/>
    <col min="2059" max="2059" width="8.875" style="84" bestFit="1" customWidth="1"/>
    <col min="2060" max="2303" width="9.75" style="84"/>
    <col min="2304" max="2304" width="46.5" style="84" customWidth="1"/>
    <col min="2305" max="2305" width="12.25" style="84" customWidth="1"/>
    <col min="2306" max="2306" width="11.75" style="84" customWidth="1"/>
    <col min="2307" max="2307" width="9" style="84" bestFit="1" customWidth="1"/>
    <col min="2308" max="2309" width="9.75" style="84"/>
    <col min="2310" max="2311" width="10.5" style="84" bestFit="1" customWidth="1"/>
    <col min="2312" max="2312" width="12" style="84" bestFit="1" customWidth="1"/>
    <col min="2313" max="2313" width="8.875" style="84" bestFit="1" customWidth="1"/>
    <col min="2314" max="2314" width="12" style="84" bestFit="1" customWidth="1"/>
    <col min="2315" max="2315" width="8.875" style="84" bestFit="1" customWidth="1"/>
    <col min="2316" max="2559" width="9.75" style="84"/>
    <col min="2560" max="2560" width="46.5" style="84" customWidth="1"/>
    <col min="2561" max="2561" width="12.25" style="84" customWidth="1"/>
    <col min="2562" max="2562" width="11.75" style="84" customWidth="1"/>
    <col min="2563" max="2563" width="9" style="84" bestFit="1" customWidth="1"/>
    <col min="2564" max="2565" width="9.75" style="84"/>
    <col min="2566" max="2567" width="10.5" style="84" bestFit="1" customWidth="1"/>
    <col min="2568" max="2568" width="12" style="84" bestFit="1" customWidth="1"/>
    <col min="2569" max="2569" width="8.875" style="84" bestFit="1" customWidth="1"/>
    <col min="2570" max="2570" width="12" style="84" bestFit="1" customWidth="1"/>
    <col min="2571" max="2571" width="8.875" style="84" bestFit="1" customWidth="1"/>
    <col min="2572" max="2815" width="9.75" style="84"/>
    <col min="2816" max="2816" width="46.5" style="84" customWidth="1"/>
    <col min="2817" max="2817" width="12.25" style="84" customWidth="1"/>
    <col min="2818" max="2818" width="11.75" style="84" customWidth="1"/>
    <col min="2819" max="2819" width="9" style="84" bestFit="1" customWidth="1"/>
    <col min="2820" max="2821" width="9.75" style="84"/>
    <col min="2822" max="2823" width="10.5" style="84" bestFit="1" customWidth="1"/>
    <col min="2824" max="2824" width="12" style="84" bestFit="1" customWidth="1"/>
    <col min="2825" max="2825" width="8.875" style="84" bestFit="1" customWidth="1"/>
    <col min="2826" max="2826" width="12" style="84" bestFit="1" customWidth="1"/>
    <col min="2827" max="2827" width="8.875" style="84" bestFit="1" customWidth="1"/>
    <col min="2828" max="3071" width="9.75" style="84"/>
    <col min="3072" max="3072" width="46.5" style="84" customWidth="1"/>
    <col min="3073" max="3073" width="12.25" style="84" customWidth="1"/>
    <col min="3074" max="3074" width="11.75" style="84" customWidth="1"/>
    <col min="3075" max="3075" width="9" style="84" bestFit="1" customWidth="1"/>
    <col min="3076" max="3077" width="9.75" style="84"/>
    <col min="3078" max="3079" width="10.5" style="84" bestFit="1" customWidth="1"/>
    <col min="3080" max="3080" width="12" style="84" bestFit="1" customWidth="1"/>
    <col min="3081" max="3081" width="8.875" style="84" bestFit="1" customWidth="1"/>
    <col min="3082" max="3082" width="12" style="84" bestFit="1" customWidth="1"/>
    <col min="3083" max="3083" width="8.875" style="84" bestFit="1" customWidth="1"/>
    <col min="3084" max="3327" width="9.75" style="84"/>
    <col min="3328" max="3328" width="46.5" style="84" customWidth="1"/>
    <col min="3329" max="3329" width="12.25" style="84" customWidth="1"/>
    <col min="3330" max="3330" width="11.75" style="84" customWidth="1"/>
    <col min="3331" max="3331" width="9" style="84" bestFit="1" customWidth="1"/>
    <col min="3332" max="3333" width="9.75" style="84"/>
    <col min="3334" max="3335" width="10.5" style="84" bestFit="1" customWidth="1"/>
    <col min="3336" max="3336" width="12" style="84" bestFit="1" customWidth="1"/>
    <col min="3337" max="3337" width="8.875" style="84" bestFit="1" customWidth="1"/>
    <col min="3338" max="3338" width="12" style="84" bestFit="1" customWidth="1"/>
    <col min="3339" max="3339" width="8.875" style="84" bestFit="1" customWidth="1"/>
    <col min="3340" max="3583" width="9.75" style="84"/>
    <col min="3584" max="3584" width="46.5" style="84" customWidth="1"/>
    <col min="3585" max="3585" width="12.25" style="84" customWidth="1"/>
    <col min="3586" max="3586" width="11.75" style="84" customWidth="1"/>
    <col min="3587" max="3587" width="9" style="84" bestFit="1" customWidth="1"/>
    <col min="3588" max="3589" width="9.75" style="84"/>
    <col min="3590" max="3591" width="10.5" style="84" bestFit="1" customWidth="1"/>
    <col min="3592" max="3592" width="12" style="84" bestFit="1" customWidth="1"/>
    <col min="3593" max="3593" width="8.875" style="84" bestFit="1" customWidth="1"/>
    <col min="3594" max="3594" width="12" style="84" bestFit="1" customWidth="1"/>
    <col min="3595" max="3595" width="8.875" style="84" bestFit="1" customWidth="1"/>
    <col min="3596" max="3839" width="9.75" style="84"/>
    <col min="3840" max="3840" width="46.5" style="84" customWidth="1"/>
    <col min="3841" max="3841" width="12.25" style="84" customWidth="1"/>
    <col min="3842" max="3842" width="11.75" style="84" customWidth="1"/>
    <col min="3843" max="3843" width="9" style="84" bestFit="1" customWidth="1"/>
    <col min="3844" max="3845" width="9.75" style="84"/>
    <col min="3846" max="3847" width="10.5" style="84" bestFit="1" customWidth="1"/>
    <col min="3848" max="3848" width="12" style="84" bestFit="1" customWidth="1"/>
    <col min="3849" max="3849" width="8.875" style="84" bestFit="1" customWidth="1"/>
    <col min="3850" max="3850" width="12" style="84" bestFit="1" customWidth="1"/>
    <col min="3851" max="3851" width="8.875" style="84" bestFit="1" customWidth="1"/>
    <col min="3852" max="4095" width="9.75" style="84"/>
    <col min="4096" max="4096" width="46.5" style="84" customWidth="1"/>
    <col min="4097" max="4097" width="12.25" style="84" customWidth="1"/>
    <col min="4098" max="4098" width="11.75" style="84" customWidth="1"/>
    <col min="4099" max="4099" width="9" style="84" bestFit="1" customWidth="1"/>
    <col min="4100" max="4101" width="9.75" style="84"/>
    <col min="4102" max="4103" width="10.5" style="84" bestFit="1" customWidth="1"/>
    <col min="4104" max="4104" width="12" style="84" bestFit="1" customWidth="1"/>
    <col min="4105" max="4105" width="8.875" style="84" bestFit="1" customWidth="1"/>
    <col min="4106" max="4106" width="12" style="84" bestFit="1" customWidth="1"/>
    <col min="4107" max="4107" width="8.875" style="84" bestFit="1" customWidth="1"/>
    <col min="4108" max="4351" width="9.75" style="84"/>
    <col min="4352" max="4352" width="46.5" style="84" customWidth="1"/>
    <col min="4353" max="4353" width="12.25" style="84" customWidth="1"/>
    <col min="4354" max="4354" width="11.75" style="84" customWidth="1"/>
    <col min="4355" max="4355" width="9" style="84" bestFit="1" customWidth="1"/>
    <col min="4356" max="4357" width="9.75" style="84"/>
    <col min="4358" max="4359" width="10.5" style="84" bestFit="1" customWidth="1"/>
    <col min="4360" max="4360" width="12" style="84" bestFit="1" customWidth="1"/>
    <col min="4361" max="4361" width="8.875" style="84" bestFit="1" customWidth="1"/>
    <col min="4362" max="4362" width="12" style="84" bestFit="1" customWidth="1"/>
    <col min="4363" max="4363" width="8.875" style="84" bestFit="1" customWidth="1"/>
    <col min="4364" max="4607" width="9.75" style="84"/>
    <col min="4608" max="4608" width="46.5" style="84" customWidth="1"/>
    <col min="4609" max="4609" width="12.25" style="84" customWidth="1"/>
    <col min="4610" max="4610" width="11.75" style="84" customWidth="1"/>
    <col min="4611" max="4611" width="9" style="84" bestFit="1" customWidth="1"/>
    <col min="4612" max="4613" width="9.75" style="84"/>
    <col min="4614" max="4615" width="10.5" style="84" bestFit="1" customWidth="1"/>
    <col min="4616" max="4616" width="12" style="84" bestFit="1" customWidth="1"/>
    <col min="4617" max="4617" width="8.875" style="84" bestFit="1" customWidth="1"/>
    <col min="4618" max="4618" width="12" style="84" bestFit="1" customWidth="1"/>
    <col min="4619" max="4619" width="8.875" style="84" bestFit="1" customWidth="1"/>
    <col min="4620" max="4863" width="9.75" style="84"/>
    <col min="4864" max="4864" width="46.5" style="84" customWidth="1"/>
    <col min="4865" max="4865" width="12.25" style="84" customWidth="1"/>
    <col min="4866" max="4866" width="11.75" style="84" customWidth="1"/>
    <col min="4867" max="4867" width="9" style="84" bestFit="1" customWidth="1"/>
    <col min="4868" max="4869" width="9.75" style="84"/>
    <col min="4870" max="4871" width="10.5" style="84" bestFit="1" customWidth="1"/>
    <col min="4872" max="4872" width="12" style="84" bestFit="1" customWidth="1"/>
    <col min="4873" max="4873" width="8.875" style="84" bestFit="1" customWidth="1"/>
    <col min="4874" max="4874" width="12" style="84" bestFit="1" customWidth="1"/>
    <col min="4875" max="4875" width="8.875" style="84" bestFit="1" customWidth="1"/>
    <col min="4876" max="5119" width="9.75" style="84"/>
    <col min="5120" max="5120" width="46.5" style="84" customWidth="1"/>
    <col min="5121" max="5121" width="12.25" style="84" customWidth="1"/>
    <col min="5122" max="5122" width="11.75" style="84" customWidth="1"/>
    <col min="5123" max="5123" width="9" style="84" bestFit="1" customWidth="1"/>
    <col min="5124" max="5125" width="9.75" style="84"/>
    <col min="5126" max="5127" width="10.5" style="84" bestFit="1" customWidth="1"/>
    <col min="5128" max="5128" width="12" style="84" bestFit="1" customWidth="1"/>
    <col min="5129" max="5129" width="8.875" style="84" bestFit="1" customWidth="1"/>
    <col min="5130" max="5130" width="12" style="84" bestFit="1" customWidth="1"/>
    <col min="5131" max="5131" width="8.875" style="84" bestFit="1" customWidth="1"/>
    <col min="5132" max="5375" width="9.75" style="84"/>
    <col min="5376" max="5376" width="46.5" style="84" customWidth="1"/>
    <col min="5377" max="5377" width="12.25" style="84" customWidth="1"/>
    <col min="5378" max="5378" width="11.75" style="84" customWidth="1"/>
    <col min="5379" max="5379" width="9" style="84" bestFit="1" customWidth="1"/>
    <col min="5380" max="5381" width="9.75" style="84"/>
    <col min="5382" max="5383" width="10.5" style="84" bestFit="1" customWidth="1"/>
    <col min="5384" max="5384" width="12" style="84" bestFit="1" customWidth="1"/>
    <col min="5385" max="5385" width="8.875" style="84" bestFit="1" customWidth="1"/>
    <col min="5386" max="5386" width="12" style="84" bestFit="1" customWidth="1"/>
    <col min="5387" max="5387" width="8.875" style="84" bestFit="1" customWidth="1"/>
    <col min="5388" max="5631" width="9.75" style="84"/>
    <col min="5632" max="5632" width="46.5" style="84" customWidth="1"/>
    <col min="5633" max="5633" width="12.25" style="84" customWidth="1"/>
    <col min="5634" max="5634" width="11.75" style="84" customWidth="1"/>
    <col min="5635" max="5635" width="9" style="84" bestFit="1" customWidth="1"/>
    <col min="5636" max="5637" width="9.75" style="84"/>
    <col min="5638" max="5639" width="10.5" style="84" bestFit="1" customWidth="1"/>
    <col min="5640" max="5640" width="12" style="84" bestFit="1" customWidth="1"/>
    <col min="5641" max="5641" width="8.875" style="84" bestFit="1" customWidth="1"/>
    <col min="5642" max="5642" width="12" style="84" bestFit="1" customWidth="1"/>
    <col min="5643" max="5643" width="8.875" style="84" bestFit="1" customWidth="1"/>
    <col min="5644" max="5887" width="9.75" style="84"/>
    <col min="5888" max="5888" width="46.5" style="84" customWidth="1"/>
    <col min="5889" max="5889" width="12.25" style="84" customWidth="1"/>
    <col min="5890" max="5890" width="11.75" style="84" customWidth="1"/>
    <col min="5891" max="5891" width="9" style="84" bestFit="1" customWidth="1"/>
    <col min="5892" max="5893" width="9.75" style="84"/>
    <col min="5894" max="5895" width="10.5" style="84" bestFit="1" customWidth="1"/>
    <col min="5896" max="5896" width="12" style="84" bestFit="1" customWidth="1"/>
    <col min="5897" max="5897" width="8.875" style="84" bestFit="1" customWidth="1"/>
    <col min="5898" max="5898" width="12" style="84" bestFit="1" customWidth="1"/>
    <col min="5899" max="5899" width="8.875" style="84" bestFit="1" customWidth="1"/>
    <col min="5900" max="6143" width="9.75" style="84"/>
    <col min="6144" max="6144" width="46.5" style="84" customWidth="1"/>
    <col min="6145" max="6145" width="12.25" style="84" customWidth="1"/>
    <col min="6146" max="6146" width="11.75" style="84" customWidth="1"/>
    <col min="6147" max="6147" width="9" style="84" bestFit="1" customWidth="1"/>
    <col min="6148" max="6149" width="9.75" style="84"/>
    <col min="6150" max="6151" width="10.5" style="84" bestFit="1" customWidth="1"/>
    <col min="6152" max="6152" width="12" style="84" bestFit="1" customWidth="1"/>
    <col min="6153" max="6153" width="8.875" style="84" bestFit="1" customWidth="1"/>
    <col min="6154" max="6154" width="12" style="84" bestFit="1" customWidth="1"/>
    <col min="6155" max="6155" width="8.875" style="84" bestFit="1" customWidth="1"/>
    <col min="6156" max="6399" width="9.75" style="84"/>
    <col min="6400" max="6400" width="46.5" style="84" customWidth="1"/>
    <col min="6401" max="6401" width="12.25" style="84" customWidth="1"/>
    <col min="6402" max="6402" width="11.75" style="84" customWidth="1"/>
    <col min="6403" max="6403" width="9" style="84" bestFit="1" customWidth="1"/>
    <col min="6404" max="6405" width="9.75" style="84"/>
    <col min="6406" max="6407" width="10.5" style="84" bestFit="1" customWidth="1"/>
    <col min="6408" max="6408" width="12" style="84" bestFit="1" customWidth="1"/>
    <col min="6409" max="6409" width="8.875" style="84" bestFit="1" customWidth="1"/>
    <col min="6410" max="6410" width="12" style="84" bestFit="1" customWidth="1"/>
    <col min="6411" max="6411" width="8.875" style="84" bestFit="1" customWidth="1"/>
    <col min="6412" max="6655" width="9.75" style="84"/>
    <col min="6656" max="6656" width="46.5" style="84" customWidth="1"/>
    <col min="6657" max="6657" width="12.25" style="84" customWidth="1"/>
    <col min="6658" max="6658" width="11.75" style="84" customWidth="1"/>
    <col min="6659" max="6659" width="9" style="84" bestFit="1" customWidth="1"/>
    <col min="6660" max="6661" width="9.75" style="84"/>
    <col min="6662" max="6663" width="10.5" style="84" bestFit="1" customWidth="1"/>
    <col min="6664" max="6664" width="12" style="84" bestFit="1" customWidth="1"/>
    <col min="6665" max="6665" width="8.875" style="84" bestFit="1" customWidth="1"/>
    <col min="6666" max="6666" width="12" style="84" bestFit="1" customWidth="1"/>
    <col min="6667" max="6667" width="8.875" style="84" bestFit="1" customWidth="1"/>
    <col min="6668" max="6911" width="9.75" style="84"/>
    <col min="6912" max="6912" width="46.5" style="84" customWidth="1"/>
    <col min="6913" max="6913" width="12.25" style="84" customWidth="1"/>
    <col min="6914" max="6914" width="11.75" style="84" customWidth="1"/>
    <col min="6915" max="6915" width="9" style="84" bestFit="1" customWidth="1"/>
    <col min="6916" max="6917" width="9.75" style="84"/>
    <col min="6918" max="6919" width="10.5" style="84" bestFit="1" customWidth="1"/>
    <col min="6920" max="6920" width="12" style="84" bestFit="1" customWidth="1"/>
    <col min="6921" max="6921" width="8.875" style="84" bestFit="1" customWidth="1"/>
    <col min="6922" max="6922" width="12" style="84" bestFit="1" customWidth="1"/>
    <col min="6923" max="6923" width="8.875" style="84" bestFit="1" customWidth="1"/>
    <col min="6924" max="7167" width="9.75" style="84"/>
    <col min="7168" max="7168" width="46.5" style="84" customWidth="1"/>
    <col min="7169" max="7169" width="12.25" style="84" customWidth="1"/>
    <col min="7170" max="7170" width="11.75" style="84" customWidth="1"/>
    <col min="7171" max="7171" width="9" style="84" bestFit="1" customWidth="1"/>
    <col min="7172" max="7173" width="9.75" style="84"/>
    <col min="7174" max="7175" width="10.5" style="84" bestFit="1" customWidth="1"/>
    <col min="7176" max="7176" width="12" style="84" bestFit="1" customWidth="1"/>
    <col min="7177" max="7177" width="8.875" style="84" bestFit="1" customWidth="1"/>
    <col min="7178" max="7178" width="12" style="84" bestFit="1" customWidth="1"/>
    <col min="7179" max="7179" width="8.875" style="84" bestFit="1" customWidth="1"/>
    <col min="7180" max="7423" width="9.75" style="84"/>
    <col min="7424" max="7424" width="46.5" style="84" customWidth="1"/>
    <col min="7425" max="7425" width="12.25" style="84" customWidth="1"/>
    <col min="7426" max="7426" width="11.75" style="84" customWidth="1"/>
    <col min="7427" max="7427" width="9" style="84" bestFit="1" customWidth="1"/>
    <col min="7428" max="7429" width="9.75" style="84"/>
    <col min="7430" max="7431" width="10.5" style="84" bestFit="1" customWidth="1"/>
    <col min="7432" max="7432" width="12" style="84" bestFit="1" customWidth="1"/>
    <col min="7433" max="7433" width="8.875" style="84" bestFit="1" customWidth="1"/>
    <col min="7434" max="7434" width="12" style="84" bestFit="1" customWidth="1"/>
    <col min="7435" max="7435" width="8.875" style="84" bestFit="1" customWidth="1"/>
    <col min="7436" max="7679" width="9.75" style="84"/>
    <col min="7680" max="7680" width="46.5" style="84" customWidth="1"/>
    <col min="7681" max="7681" width="12.25" style="84" customWidth="1"/>
    <col min="7682" max="7682" width="11.75" style="84" customWidth="1"/>
    <col min="7683" max="7683" width="9" style="84" bestFit="1" customWidth="1"/>
    <col min="7684" max="7685" width="9.75" style="84"/>
    <col min="7686" max="7687" width="10.5" style="84" bestFit="1" customWidth="1"/>
    <col min="7688" max="7688" width="12" style="84" bestFit="1" customWidth="1"/>
    <col min="7689" max="7689" width="8.875" style="84" bestFit="1" customWidth="1"/>
    <col min="7690" max="7690" width="12" style="84" bestFit="1" customWidth="1"/>
    <col min="7691" max="7691" width="8.875" style="84" bestFit="1" customWidth="1"/>
    <col min="7692" max="7935" width="9.75" style="84"/>
    <col min="7936" max="7936" width="46.5" style="84" customWidth="1"/>
    <col min="7937" max="7937" width="12.25" style="84" customWidth="1"/>
    <col min="7938" max="7938" width="11.75" style="84" customWidth="1"/>
    <col min="7939" max="7939" width="9" style="84" bestFit="1" customWidth="1"/>
    <col min="7940" max="7941" width="9.75" style="84"/>
    <col min="7942" max="7943" width="10.5" style="84" bestFit="1" customWidth="1"/>
    <col min="7944" max="7944" width="12" style="84" bestFit="1" customWidth="1"/>
    <col min="7945" max="7945" width="8.875" style="84" bestFit="1" customWidth="1"/>
    <col min="7946" max="7946" width="12" style="84" bestFit="1" customWidth="1"/>
    <col min="7947" max="7947" width="8.875" style="84" bestFit="1" customWidth="1"/>
    <col min="7948" max="8191" width="9.75" style="84"/>
    <col min="8192" max="8192" width="46.5" style="84" customWidth="1"/>
    <col min="8193" max="8193" width="12.25" style="84" customWidth="1"/>
    <col min="8194" max="8194" width="11.75" style="84" customWidth="1"/>
    <col min="8195" max="8195" width="9" style="84" bestFit="1" customWidth="1"/>
    <col min="8196" max="8197" width="9.75" style="84"/>
    <col min="8198" max="8199" width="10.5" style="84" bestFit="1" customWidth="1"/>
    <col min="8200" max="8200" width="12" style="84" bestFit="1" customWidth="1"/>
    <col min="8201" max="8201" width="8.875" style="84" bestFit="1" customWidth="1"/>
    <col min="8202" max="8202" width="12" style="84" bestFit="1" customWidth="1"/>
    <col min="8203" max="8203" width="8.875" style="84" bestFit="1" customWidth="1"/>
    <col min="8204" max="8447" width="9.75" style="84"/>
    <col min="8448" max="8448" width="46.5" style="84" customWidth="1"/>
    <col min="8449" max="8449" width="12.25" style="84" customWidth="1"/>
    <col min="8450" max="8450" width="11.75" style="84" customWidth="1"/>
    <col min="8451" max="8451" width="9" style="84" bestFit="1" customWidth="1"/>
    <col min="8452" max="8453" width="9.75" style="84"/>
    <col min="8454" max="8455" width="10.5" style="84" bestFit="1" customWidth="1"/>
    <col min="8456" max="8456" width="12" style="84" bestFit="1" customWidth="1"/>
    <col min="8457" max="8457" width="8.875" style="84" bestFit="1" customWidth="1"/>
    <col min="8458" max="8458" width="12" style="84" bestFit="1" customWidth="1"/>
    <col min="8459" max="8459" width="8.875" style="84" bestFit="1" customWidth="1"/>
    <col min="8460" max="8703" width="9.75" style="84"/>
    <col min="8704" max="8704" width="46.5" style="84" customWidth="1"/>
    <col min="8705" max="8705" width="12.25" style="84" customWidth="1"/>
    <col min="8706" max="8706" width="11.75" style="84" customWidth="1"/>
    <col min="8707" max="8707" width="9" style="84" bestFit="1" customWidth="1"/>
    <col min="8708" max="8709" width="9.75" style="84"/>
    <col min="8710" max="8711" width="10.5" style="84" bestFit="1" customWidth="1"/>
    <col min="8712" max="8712" width="12" style="84" bestFit="1" customWidth="1"/>
    <col min="8713" max="8713" width="8.875" style="84" bestFit="1" customWidth="1"/>
    <col min="8714" max="8714" width="12" style="84" bestFit="1" customWidth="1"/>
    <col min="8715" max="8715" width="8.875" style="84" bestFit="1" customWidth="1"/>
    <col min="8716" max="8959" width="9.75" style="84"/>
    <col min="8960" max="8960" width="46.5" style="84" customWidth="1"/>
    <col min="8961" max="8961" width="12.25" style="84" customWidth="1"/>
    <col min="8962" max="8962" width="11.75" style="84" customWidth="1"/>
    <col min="8963" max="8963" width="9" style="84" bestFit="1" customWidth="1"/>
    <col min="8964" max="8965" width="9.75" style="84"/>
    <col min="8966" max="8967" width="10.5" style="84" bestFit="1" customWidth="1"/>
    <col min="8968" max="8968" width="12" style="84" bestFit="1" customWidth="1"/>
    <col min="8969" max="8969" width="8.875" style="84" bestFit="1" customWidth="1"/>
    <col min="8970" max="8970" width="12" style="84" bestFit="1" customWidth="1"/>
    <col min="8971" max="8971" width="8.875" style="84" bestFit="1" customWidth="1"/>
    <col min="8972" max="9215" width="9.75" style="84"/>
    <col min="9216" max="9216" width="46.5" style="84" customWidth="1"/>
    <col min="9217" max="9217" width="12.25" style="84" customWidth="1"/>
    <col min="9218" max="9218" width="11.75" style="84" customWidth="1"/>
    <col min="9219" max="9219" width="9" style="84" bestFit="1" customWidth="1"/>
    <col min="9220" max="9221" width="9.75" style="84"/>
    <col min="9222" max="9223" width="10.5" style="84" bestFit="1" customWidth="1"/>
    <col min="9224" max="9224" width="12" style="84" bestFit="1" customWidth="1"/>
    <col min="9225" max="9225" width="8.875" style="84" bestFit="1" customWidth="1"/>
    <col min="9226" max="9226" width="12" style="84" bestFit="1" customWidth="1"/>
    <col min="9227" max="9227" width="8.875" style="84" bestFit="1" customWidth="1"/>
    <col min="9228" max="9471" width="9.75" style="84"/>
    <col min="9472" max="9472" width="46.5" style="84" customWidth="1"/>
    <col min="9473" max="9473" width="12.25" style="84" customWidth="1"/>
    <col min="9474" max="9474" width="11.75" style="84" customWidth="1"/>
    <col min="9475" max="9475" width="9" style="84" bestFit="1" customWidth="1"/>
    <col min="9476" max="9477" width="9.75" style="84"/>
    <col min="9478" max="9479" width="10.5" style="84" bestFit="1" customWidth="1"/>
    <col min="9480" max="9480" width="12" style="84" bestFit="1" customWidth="1"/>
    <col min="9481" max="9481" width="8.875" style="84" bestFit="1" customWidth="1"/>
    <col min="9482" max="9482" width="12" style="84" bestFit="1" customWidth="1"/>
    <col min="9483" max="9483" width="8.875" style="84" bestFit="1" customWidth="1"/>
    <col min="9484" max="9727" width="9.75" style="84"/>
    <col min="9728" max="9728" width="46.5" style="84" customWidth="1"/>
    <col min="9729" max="9729" width="12.25" style="84" customWidth="1"/>
    <col min="9730" max="9730" width="11.75" style="84" customWidth="1"/>
    <col min="9731" max="9731" width="9" style="84" bestFit="1" customWidth="1"/>
    <col min="9732" max="9733" width="9.75" style="84"/>
    <col min="9734" max="9735" width="10.5" style="84" bestFit="1" customWidth="1"/>
    <col min="9736" max="9736" width="12" style="84" bestFit="1" customWidth="1"/>
    <col min="9737" max="9737" width="8.875" style="84" bestFit="1" customWidth="1"/>
    <col min="9738" max="9738" width="12" style="84" bestFit="1" customWidth="1"/>
    <col min="9739" max="9739" width="8.875" style="84" bestFit="1" customWidth="1"/>
    <col min="9740" max="9983" width="9.75" style="84"/>
    <col min="9984" max="9984" width="46.5" style="84" customWidth="1"/>
    <col min="9985" max="9985" width="12.25" style="84" customWidth="1"/>
    <col min="9986" max="9986" width="11.75" style="84" customWidth="1"/>
    <col min="9987" max="9987" width="9" style="84" bestFit="1" customWidth="1"/>
    <col min="9988" max="9989" width="9.75" style="84"/>
    <col min="9990" max="9991" width="10.5" style="84" bestFit="1" customWidth="1"/>
    <col min="9992" max="9992" width="12" style="84" bestFit="1" customWidth="1"/>
    <col min="9993" max="9993" width="8.875" style="84" bestFit="1" customWidth="1"/>
    <col min="9994" max="9994" width="12" style="84" bestFit="1" customWidth="1"/>
    <col min="9995" max="9995" width="8.875" style="84" bestFit="1" customWidth="1"/>
    <col min="9996" max="10239" width="9.75" style="84"/>
    <col min="10240" max="10240" width="46.5" style="84" customWidth="1"/>
    <col min="10241" max="10241" width="12.25" style="84" customWidth="1"/>
    <col min="10242" max="10242" width="11.75" style="84" customWidth="1"/>
    <col min="10243" max="10243" width="9" style="84" bestFit="1" customWidth="1"/>
    <col min="10244" max="10245" width="9.75" style="84"/>
    <col min="10246" max="10247" width="10.5" style="84" bestFit="1" customWidth="1"/>
    <col min="10248" max="10248" width="12" style="84" bestFit="1" customWidth="1"/>
    <col min="10249" max="10249" width="8.875" style="84" bestFit="1" customWidth="1"/>
    <col min="10250" max="10250" width="12" style="84" bestFit="1" customWidth="1"/>
    <col min="10251" max="10251" width="8.875" style="84" bestFit="1" customWidth="1"/>
    <col min="10252" max="10495" width="9.75" style="84"/>
    <col min="10496" max="10496" width="46.5" style="84" customWidth="1"/>
    <col min="10497" max="10497" width="12.25" style="84" customWidth="1"/>
    <col min="10498" max="10498" width="11.75" style="84" customWidth="1"/>
    <col min="10499" max="10499" width="9" style="84" bestFit="1" customWidth="1"/>
    <col min="10500" max="10501" width="9.75" style="84"/>
    <col min="10502" max="10503" width="10.5" style="84" bestFit="1" customWidth="1"/>
    <col min="10504" max="10504" width="12" style="84" bestFit="1" customWidth="1"/>
    <col min="10505" max="10505" width="8.875" style="84" bestFit="1" customWidth="1"/>
    <col min="10506" max="10506" width="12" style="84" bestFit="1" customWidth="1"/>
    <col min="10507" max="10507" width="8.875" style="84" bestFit="1" customWidth="1"/>
    <col min="10508" max="10751" width="9.75" style="84"/>
    <col min="10752" max="10752" width="46.5" style="84" customWidth="1"/>
    <col min="10753" max="10753" width="12.25" style="84" customWidth="1"/>
    <col min="10754" max="10754" width="11.75" style="84" customWidth="1"/>
    <col min="10755" max="10755" width="9" style="84" bestFit="1" customWidth="1"/>
    <col min="10756" max="10757" width="9.75" style="84"/>
    <col min="10758" max="10759" width="10.5" style="84" bestFit="1" customWidth="1"/>
    <col min="10760" max="10760" width="12" style="84" bestFit="1" customWidth="1"/>
    <col min="10761" max="10761" width="8.875" style="84" bestFit="1" customWidth="1"/>
    <col min="10762" max="10762" width="12" style="84" bestFit="1" customWidth="1"/>
    <col min="10763" max="10763" width="8.875" style="84" bestFit="1" customWidth="1"/>
    <col min="10764" max="11007" width="9.75" style="84"/>
    <col min="11008" max="11008" width="46.5" style="84" customWidth="1"/>
    <col min="11009" max="11009" width="12.25" style="84" customWidth="1"/>
    <col min="11010" max="11010" width="11.75" style="84" customWidth="1"/>
    <col min="11011" max="11011" width="9" style="84" bestFit="1" customWidth="1"/>
    <col min="11012" max="11013" width="9.75" style="84"/>
    <col min="11014" max="11015" width="10.5" style="84" bestFit="1" customWidth="1"/>
    <col min="11016" max="11016" width="12" style="84" bestFit="1" customWidth="1"/>
    <col min="11017" max="11017" width="8.875" style="84" bestFit="1" customWidth="1"/>
    <col min="11018" max="11018" width="12" style="84" bestFit="1" customWidth="1"/>
    <col min="11019" max="11019" width="8.875" style="84" bestFit="1" customWidth="1"/>
    <col min="11020" max="11263" width="9.75" style="84"/>
    <col min="11264" max="11264" width="46.5" style="84" customWidth="1"/>
    <col min="11265" max="11265" width="12.25" style="84" customWidth="1"/>
    <col min="11266" max="11266" width="11.75" style="84" customWidth="1"/>
    <col min="11267" max="11267" width="9" style="84" bestFit="1" customWidth="1"/>
    <col min="11268" max="11269" width="9.75" style="84"/>
    <col min="11270" max="11271" width="10.5" style="84" bestFit="1" customWidth="1"/>
    <col min="11272" max="11272" width="12" style="84" bestFit="1" customWidth="1"/>
    <col min="11273" max="11273" width="8.875" style="84" bestFit="1" customWidth="1"/>
    <col min="11274" max="11274" width="12" style="84" bestFit="1" customWidth="1"/>
    <col min="11275" max="11275" width="8.875" style="84" bestFit="1" customWidth="1"/>
    <col min="11276" max="11519" width="9.75" style="84"/>
    <col min="11520" max="11520" width="46.5" style="84" customWidth="1"/>
    <col min="11521" max="11521" width="12.25" style="84" customWidth="1"/>
    <col min="11522" max="11522" width="11.75" style="84" customWidth="1"/>
    <col min="11523" max="11523" width="9" style="84" bestFit="1" customWidth="1"/>
    <col min="11524" max="11525" width="9.75" style="84"/>
    <col min="11526" max="11527" width="10.5" style="84" bestFit="1" customWidth="1"/>
    <col min="11528" max="11528" width="12" style="84" bestFit="1" customWidth="1"/>
    <col min="11529" max="11529" width="8.875" style="84" bestFit="1" customWidth="1"/>
    <col min="11530" max="11530" width="12" style="84" bestFit="1" customWidth="1"/>
    <col min="11531" max="11531" width="8.875" style="84" bestFit="1" customWidth="1"/>
    <col min="11532" max="11775" width="9.75" style="84"/>
    <col min="11776" max="11776" width="46.5" style="84" customWidth="1"/>
    <col min="11777" max="11777" width="12.25" style="84" customWidth="1"/>
    <col min="11778" max="11778" width="11.75" style="84" customWidth="1"/>
    <col min="11779" max="11779" width="9" style="84" bestFit="1" customWidth="1"/>
    <col min="11780" max="11781" width="9.75" style="84"/>
    <col min="11782" max="11783" width="10.5" style="84" bestFit="1" customWidth="1"/>
    <col min="11784" max="11784" width="12" style="84" bestFit="1" customWidth="1"/>
    <col min="11785" max="11785" width="8.875" style="84" bestFit="1" customWidth="1"/>
    <col min="11786" max="11786" width="12" style="84" bestFit="1" customWidth="1"/>
    <col min="11787" max="11787" width="8.875" style="84" bestFit="1" customWidth="1"/>
    <col min="11788" max="12031" width="9.75" style="84"/>
    <col min="12032" max="12032" width="46.5" style="84" customWidth="1"/>
    <col min="12033" max="12033" width="12.25" style="84" customWidth="1"/>
    <col min="12034" max="12034" width="11.75" style="84" customWidth="1"/>
    <col min="12035" max="12035" width="9" style="84" bestFit="1" customWidth="1"/>
    <col min="12036" max="12037" width="9.75" style="84"/>
    <col min="12038" max="12039" width="10.5" style="84" bestFit="1" customWidth="1"/>
    <col min="12040" max="12040" width="12" style="84" bestFit="1" customWidth="1"/>
    <col min="12041" max="12041" width="8.875" style="84" bestFit="1" customWidth="1"/>
    <col min="12042" max="12042" width="12" style="84" bestFit="1" customWidth="1"/>
    <col min="12043" max="12043" width="8.875" style="84" bestFit="1" customWidth="1"/>
    <col min="12044" max="12287" width="9.75" style="84"/>
    <col min="12288" max="12288" width="46.5" style="84" customWidth="1"/>
    <col min="12289" max="12289" width="12.25" style="84" customWidth="1"/>
    <col min="12290" max="12290" width="11.75" style="84" customWidth="1"/>
    <col min="12291" max="12291" width="9" style="84" bestFit="1" customWidth="1"/>
    <col min="12292" max="12293" width="9.75" style="84"/>
    <col min="12294" max="12295" width="10.5" style="84" bestFit="1" customWidth="1"/>
    <col min="12296" max="12296" width="12" style="84" bestFit="1" customWidth="1"/>
    <col min="12297" max="12297" width="8.875" style="84" bestFit="1" customWidth="1"/>
    <col min="12298" max="12298" width="12" style="84" bestFit="1" customWidth="1"/>
    <col min="12299" max="12299" width="8.875" style="84" bestFit="1" customWidth="1"/>
    <col min="12300" max="12543" width="9.75" style="84"/>
    <col min="12544" max="12544" width="46.5" style="84" customWidth="1"/>
    <col min="12545" max="12545" width="12.25" style="84" customWidth="1"/>
    <col min="12546" max="12546" width="11.75" style="84" customWidth="1"/>
    <col min="12547" max="12547" width="9" style="84" bestFit="1" customWidth="1"/>
    <col min="12548" max="12549" width="9.75" style="84"/>
    <col min="12550" max="12551" width="10.5" style="84" bestFit="1" customWidth="1"/>
    <col min="12552" max="12552" width="12" style="84" bestFit="1" customWidth="1"/>
    <col min="12553" max="12553" width="8.875" style="84" bestFit="1" customWidth="1"/>
    <col min="12554" max="12554" width="12" style="84" bestFit="1" customWidth="1"/>
    <col min="12555" max="12555" width="8.875" style="84" bestFit="1" customWidth="1"/>
    <col min="12556" max="12799" width="9.75" style="84"/>
    <col min="12800" max="12800" width="46.5" style="84" customWidth="1"/>
    <col min="12801" max="12801" width="12.25" style="84" customWidth="1"/>
    <col min="12802" max="12802" width="11.75" style="84" customWidth="1"/>
    <col min="12803" max="12803" width="9" style="84" bestFit="1" customWidth="1"/>
    <col min="12804" max="12805" width="9.75" style="84"/>
    <col min="12806" max="12807" width="10.5" style="84" bestFit="1" customWidth="1"/>
    <col min="12808" max="12808" width="12" style="84" bestFit="1" customWidth="1"/>
    <col min="12809" max="12809" width="8.875" style="84" bestFit="1" customWidth="1"/>
    <col min="12810" max="12810" width="12" style="84" bestFit="1" customWidth="1"/>
    <col min="12811" max="12811" width="8.875" style="84" bestFit="1" customWidth="1"/>
    <col min="12812" max="13055" width="9.75" style="84"/>
    <col min="13056" max="13056" width="46.5" style="84" customWidth="1"/>
    <col min="13057" max="13057" width="12.25" style="84" customWidth="1"/>
    <col min="13058" max="13058" width="11.75" style="84" customWidth="1"/>
    <col min="13059" max="13059" width="9" style="84" bestFit="1" customWidth="1"/>
    <col min="13060" max="13061" width="9.75" style="84"/>
    <col min="13062" max="13063" width="10.5" style="84" bestFit="1" customWidth="1"/>
    <col min="13064" max="13064" width="12" style="84" bestFit="1" customWidth="1"/>
    <col min="13065" max="13065" width="8.875" style="84" bestFit="1" customWidth="1"/>
    <col min="13066" max="13066" width="12" style="84" bestFit="1" customWidth="1"/>
    <col min="13067" max="13067" width="8.875" style="84" bestFit="1" customWidth="1"/>
    <col min="13068" max="13311" width="9.75" style="84"/>
    <col min="13312" max="13312" width="46.5" style="84" customWidth="1"/>
    <col min="13313" max="13313" width="12.25" style="84" customWidth="1"/>
    <col min="13314" max="13314" width="11.75" style="84" customWidth="1"/>
    <col min="13315" max="13315" width="9" style="84" bestFit="1" customWidth="1"/>
    <col min="13316" max="13317" width="9.75" style="84"/>
    <col min="13318" max="13319" width="10.5" style="84" bestFit="1" customWidth="1"/>
    <col min="13320" max="13320" width="12" style="84" bestFit="1" customWidth="1"/>
    <col min="13321" max="13321" width="8.875" style="84" bestFit="1" customWidth="1"/>
    <col min="13322" max="13322" width="12" style="84" bestFit="1" customWidth="1"/>
    <col min="13323" max="13323" width="8.875" style="84" bestFit="1" customWidth="1"/>
    <col min="13324" max="13567" width="9.75" style="84"/>
    <col min="13568" max="13568" width="46.5" style="84" customWidth="1"/>
    <col min="13569" max="13569" width="12.25" style="84" customWidth="1"/>
    <col min="13570" max="13570" width="11.75" style="84" customWidth="1"/>
    <col min="13571" max="13571" width="9" style="84" bestFit="1" customWidth="1"/>
    <col min="13572" max="13573" width="9.75" style="84"/>
    <col min="13574" max="13575" width="10.5" style="84" bestFit="1" customWidth="1"/>
    <col min="13576" max="13576" width="12" style="84" bestFit="1" customWidth="1"/>
    <col min="13577" max="13577" width="8.875" style="84" bestFit="1" customWidth="1"/>
    <col min="13578" max="13578" width="12" style="84" bestFit="1" customWidth="1"/>
    <col min="13579" max="13579" width="8.875" style="84" bestFit="1" customWidth="1"/>
    <col min="13580" max="13823" width="9.75" style="84"/>
    <col min="13824" max="13824" width="46.5" style="84" customWidth="1"/>
    <col min="13825" max="13825" width="12.25" style="84" customWidth="1"/>
    <col min="13826" max="13826" width="11.75" style="84" customWidth="1"/>
    <col min="13827" max="13827" width="9" style="84" bestFit="1" customWidth="1"/>
    <col min="13828" max="13829" width="9.75" style="84"/>
    <col min="13830" max="13831" width="10.5" style="84" bestFit="1" customWidth="1"/>
    <col min="13832" max="13832" width="12" style="84" bestFit="1" customWidth="1"/>
    <col min="13833" max="13833" width="8.875" style="84" bestFit="1" customWidth="1"/>
    <col min="13834" max="13834" width="12" style="84" bestFit="1" customWidth="1"/>
    <col min="13835" max="13835" width="8.875" style="84" bestFit="1" customWidth="1"/>
    <col min="13836" max="14079" width="9.75" style="84"/>
    <col min="14080" max="14080" width="46.5" style="84" customWidth="1"/>
    <col min="14081" max="14081" width="12.25" style="84" customWidth="1"/>
    <col min="14082" max="14082" width="11.75" style="84" customWidth="1"/>
    <col min="14083" max="14083" width="9" style="84" bestFit="1" customWidth="1"/>
    <col min="14084" max="14085" width="9.75" style="84"/>
    <col min="14086" max="14087" width="10.5" style="84" bestFit="1" customWidth="1"/>
    <col min="14088" max="14088" width="12" style="84" bestFit="1" customWidth="1"/>
    <col min="14089" max="14089" width="8.875" style="84" bestFit="1" customWidth="1"/>
    <col min="14090" max="14090" width="12" style="84" bestFit="1" customWidth="1"/>
    <col min="14091" max="14091" width="8.875" style="84" bestFit="1" customWidth="1"/>
    <col min="14092" max="14335" width="9.75" style="84"/>
    <col min="14336" max="14336" width="46.5" style="84" customWidth="1"/>
    <col min="14337" max="14337" width="12.25" style="84" customWidth="1"/>
    <col min="14338" max="14338" width="11.75" style="84" customWidth="1"/>
    <col min="14339" max="14339" width="9" style="84" bestFit="1" customWidth="1"/>
    <col min="14340" max="14341" width="9.75" style="84"/>
    <col min="14342" max="14343" width="10.5" style="84" bestFit="1" customWidth="1"/>
    <col min="14344" max="14344" width="12" style="84" bestFit="1" customWidth="1"/>
    <col min="14345" max="14345" width="8.875" style="84" bestFit="1" customWidth="1"/>
    <col min="14346" max="14346" width="12" style="84" bestFit="1" customWidth="1"/>
    <col min="14347" max="14347" width="8.875" style="84" bestFit="1" customWidth="1"/>
    <col min="14348" max="14591" width="9.75" style="84"/>
    <col min="14592" max="14592" width="46.5" style="84" customWidth="1"/>
    <col min="14593" max="14593" width="12.25" style="84" customWidth="1"/>
    <col min="14594" max="14594" width="11.75" style="84" customWidth="1"/>
    <col min="14595" max="14595" width="9" style="84" bestFit="1" customWidth="1"/>
    <col min="14596" max="14597" width="9.75" style="84"/>
    <col min="14598" max="14599" width="10.5" style="84" bestFit="1" customWidth="1"/>
    <col min="14600" max="14600" width="12" style="84" bestFit="1" customWidth="1"/>
    <col min="14601" max="14601" width="8.875" style="84" bestFit="1" customWidth="1"/>
    <col min="14602" max="14602" width="12" style="84" bestFit="1" customWidth="1"/>
    <col min="14603" max="14603" width="8.875" style="84" bestFit="1" customWidth="1"/>
    <col min="14604" max="14847" width="9.75" style="84"/>
    <col min="14848" max="14848" width="46.5" style="84" customWidth="1"/>
    <col min="14849" max="14849" width="12.25" style="84" customWidth="1"/>
    <col min="14850" max="14850" width="11.75" style="84" customWidth="1"/>
    <col min="14851" max="14851" width="9" style="84" bestFit="1" customWidth="1"/>
    <col min="14852" max="14853" width="9.75" style="84"/>
    <col min="14854" max="14855" width="10.5" style="84" bestFit="1" customWidth="1"/>
    <col min="14856" max="14856" width="12" style="84" bestFit="1" customWidth="1"/>
    <col min="14857" max="14857" width="8.875" style="84" bestFit="1" customWidth="1"/>
    <col min="14858" max="14858" width="12" style="84" bestFit="1" customWidth="1"/>
    <col min="14859" max="14859" width="8.875" style="84" bestFit="1" customWidth="1"/>
    <col min="14860" max="15103" width="9.75" style="84"/>
    <col min="15104" max="15104" width="46.5" style="84" customWidth="1"/>
    <col min="15105" max="15105" width="12.25" style="84" customWidth="1"/>
    <col min="15106" max="15106" width="11.75" style="84" customWidth="1"/>
    <col min="15107" max="15107" width="9" style="84" bestFit="1" customWidth="1"/>
    <col min="15108" max="15109" width="9.75" style="84"/>
    <col min="15110" max="15111" width="10.5" style="84" bestFit="1" customWidth="1"/>
    <col min="15112" max="15112" width="12" style="84" bestFit="1" customWidth="1"/>
    <col min="15113" max="15113" width="8.875" style="84" bestFit="1" customWidth="1"/>
    <col min="15114" max="15114" width="12" style="84" bestFit="1" customWidth="1"/>
    <col min="15115" max="15115" width="8.875" style="84" bestFit="1" customWidth="1"/>
    <col min="15116" max="15359" width="9.75" style="84"/>
    <col min="15360" max="15360" width="46.5" style="84" customWidth="1"/>
    <col min="15361" max="15361" width="12.25" style="84" customWidth="1"/>
    <col min="15362" max="15362" width="11.75" style="84" customWidth="1"/>
    <col min="15363" max="15363" width="9" style="84" bestFit="1" customWidth="1"/>
    <col min="15364" max="15365" width="9.75" style="84"/>
    <col min="15366" max="15367" width="10.5" style="84" bestFit="1" customWidth="1"/>
    <col min="15368" max="15368" width="12" style="84" bestFit="1" customWidth="1"/>
    <col min="15369" max="15369" width="8.875" style="84" bestFit="1" customWidth="1"/>
    <col min="15370" max="15370" width="12" style="84" bestFit="1" customWidth="1"/>
    <col min="15371" max="15371" width="8.875" style="84" bestFit="1" customWidth="1"/>
    <col min="15372" max="15615" width="9.75" style="84"/>
    <col min="15616" max="15616" width="46.5" style="84" customWidth="1"/>
    <col min="15617" max="15617" width="12.25" style="84" customWidth="1"/>
    <col min="15618" max="15618" width="11.75" style="84" customWidth="1"/>
    <col min="15619" max="15619" width="9" style="84" bestFit="1" customWidth="1"/>
    <col min="15620" max="15621" width="9.75" style="84"/>
    <col min="15622" max="15623" width="10.5" style="84" bestFit="1" customWidth="1"/>
    <col min="15624" max="15624" width="12" style="84" bestFit="1" customWidth="1"/>
    <col min="15625" max="15625" width="8.875" style="84" bestFit="1" customWidth="1"/>
    <col min="15626" max="15626" width="12" style="84" bestFit="1" customWidth="1"/>
    <col min="15627" max="15627" width="8.875" style="84" bestFit="1" customWidth="1"/>
    <col min="15628" max="15871" width="9.75" style="84"/>
    <col min="15872" max="15872" width="46.5" style="84" customWidth="1"/>
    <col min="15873" max="15873" width="12.25" style="84" customWidth="1"/>
    <col min="15874" max="15874" width="11.75" style="84" customWidth="1"/>
    <col min="15875" max="15875" width="9" style="84" bestFit="1" customWidth="1"/>
    <col min="15876" max="15877" width="9.75" style="84"/>
    <col min="15878" max="15879" width="10.5" style="84" bestFit="1" customWidth="1"/>
    <col min="15880" max="15880" width="12" style="84" bestFit="1" customWidth="1"/>
    <col min="15881" max="15881" width="8.875" style="84" bestFit="1" customWidth="1"/>
    <col min="15882" max="15882" width="12" style="84" bestFit="1" customWidth="1"/>
    <col min="15883" max="15883" width="8.875" style="84" bestFit="1" customWidth="1"/>
    <col min="15884" max="16127" width="9.75" style="84"/>
    <col min="16128" max="16128" width="46.5" style="84" customWidth="1"/>
    <col min="16129" max="16129" width="12.25" style="84" customWidth="1"/>
    <col min="16130" max="16130" width="11.75" style="84" customWidth="1"/>
    <col min="16131" max="16131" width="9" style="84" bestFit="1" customWidth="1"/>
    <col min="16132" max="16133" width="9.75" style="84"/>
    <col min="16134" max="16135" width="10.5" style="84" bestFit="1" customWidth="1"/>
    <col min="16136" max="16136" width="12" style="84" bestFit="1" customWidth="1"/>
    <col min="16137" max="16137" width="8.875" style="84" bestFit="1" customWidth="1"/>
    <col min="16138" max="16138" width="12" style="84" bestFit="1" customWidth="1"/>
    <col min="16139" max="16139" width="8.875" style="84" bestFit="1" customWidth="1"/>
    <col min="16140" max="16384" width="9.75" style="84"/>
  </cols>
  <sheetData>
    <row r="3" spans="1:244" ht="45" x14ac:dyDescent="0.2">
      <c r="A3" s="119" t="s">
        <v>209</v>
      </c>
      <c r="B3" s="120" t="s">
        <v>134</v>
      </c>
      <c r="C3" s="120" t="s">
        <v>135</v>
      </c>
      <c r="D3" s="87" t="s">
        <v>136</v>
      </c>
      <c r="E3" s="120" t="s">
        <v>137</v>
      </c>
      <c r="F3" s="119" t="s">
        <v>138</v>
      </c>
      <c r="G3" s="87" t="s">
        <v>139</v>
      </c>
      <c r="H3" s="87" t="s">
        <v>140</v>
      </c>
      <c r="I3" s="87" t="s">
        <v>141</v>
      </c>
      <c r="J3" s="87" t="s">
        <v>142</v>
      </c>
      <c r="K3" s="87" t="s">
        <v>143</v>
      </c>
      <c r="L3" s="87" t="s">
        <v>144</v>
      </c>
    </row>
    <row r="4" spans="1:244" ht="45" customHeight="1" x14ac:dyDescent="0.2">
      <c r="A4" s="198" t="s">
        <v>317</v>
      </c>
      <c r="B4" s="199" t="s">
        <v>318</v>
      </c>
      <c r="C4" s="200" t="s">
        <v>319</v>
      </c>
      <c r="D4" s="201" t="s">
        <v>148</v>
      </c>
      <c r="E4" s="202" t="s">
        <v>217</v>
      </c>
      <c r="F4" s="202" t="s">
        <v>213</v>
      </c>
      <c r="G4" s="235">
        <v>240</v>
      </c>
      <c r="H4" s="235">
        <v>210</v>
      </c>
      <c r="I4" s="235">
        <v>3150</v>
      </c>
      <c r="J4" s="235">
        <f>+I4+500</f>
        <v>3650</v>
      </c>
      <c r="K4" s="235">
        <v>3100</v>
      </c>
      <c r="L4" s="235">
        <f>+K4+500</f>
        <v>3600</v>
      </c>
      <c r="GJ4" s="84" t="s">
        <v>320</v>
      </c>
      <c r="GK4" s="84" t="s">
        <v>321</v>
      </c>
      <c r="GL4" s="84" t="s">
        <v>322</v>
      </c>
      <c r="GM4" s="84" t="s">
        <v>323</v>
      </c>
      <c r="GN4" s="84" t="s">
        <v>320</v>
      </c>
      <c r="GO4" s="84" t="s">
        <v>321</v>
      </c>
      <c r="GP4" s="84" t="s">
        <v>322</v>
      </c>
      <c r="GQ4" s="84" t="s">
        <v>323</v>
      </c>
      <c r="GR4" s="84" t="s">
        <v>320</v>
      </c>
      <c r="GS4" s="84" t="s">
        <v>321</v>
      </c>
      <c r="GT4" s="84" t="s">
        <v>322</v>
      </c>
      <c r="GU4" s="84" t="s">
        <v>323</v>
      </c>
      <c r="GV4" s="84" t="s">
        <v>320</v>
      </c>
      <c r="GW4" s="84" t="s">
        <v>321</v>
      </c>
      <c r="GX4" s="84" t="s">
        <v>322</v>
      </c>
      <c r="GY4" s="84" t="s">
        <v>323</v>
      </c>
      <c r="GZ4" s="84" t="s">
        <v>320</v>
      </c>
      <c r="HA4" s="84" t="s">
        <v>321</v>
      </c>
      <c r="HB4" s="84" t="s">
        <v>322</v>
      </c>
      <c r="HC4" s="84" t="s">
        <v>323</v>
      </c>
      <c r="HD4" s="84" t="s">
        <v>320</v>
      </c>
      <c r="HE4" s="84" t="s">
        <v>321</v>
      </c>
      <c r="HF4" s="84" t="s">
        <v>322</v>
      </c>
      <c r="HG4" s="84" t="s">
        <v>323</v>
      </c>
      <c r="HH4" s="84" t="s">
        <v>320</v>
      </c>
      <c r="HI4" s="84" t="s">
        <v>321</v>
      </c>
      <c r="HJ4" s="84" t="s">
        <v>322</v>
      </c>
      <c r="HK4" s="84" t="s">
        <v>323</v>
      </c>
      <c r="HL4" s="84" t="s">
        <v>320</v>
      </c>
      <c r="HM4" s="84" t="s">
        <v>321</v>
      </c>
      <c r="HN4" s="84" t="s">
        <v>322</v>
      </c>
      <c r="HO4" s="84" t="s">
        <v>323</v>
      </c>
      <c r="HP4" s="84" t="s">
        <v>320</v>
      </c>
      <c r="HQ4" s="84" t="s">
        <v>321</v>
      </c>
      <c r="HR4" s="84" t="s">
        <v>322</v>
      </c>
      <c r="HS4" s="84" t="s">
        <v>323</v>
      </c>
      <c r="HT4" s="84" t="s">
        <v>320</v>
      </c>
      <c r="HU4" s="84" t="s">
        <v>321</v>
      </c>
      <c r="HV4" s="84" t="s">
        <v>322</v>
      </c>
      <c r="HW4" s="84" t="s">
        <v>323</v>
      </c>
      <c r="HX4" s="84" t="s">
        <v>320</v>
      </c>
      <c r="HY4" s="84" t="s">
        <v>321</v>
      </c>
      <c r="HZ4" s="84" t="s">
        <v>322</v>
      </c>
      <c r="IA4" s="84" t="s">
        <v>323</v>
      </c>
      <c r="IB4" s="84" t="s">
        <v>320</v>
      </c>
      <c r="IC4" s="84" t="s">
        <v>321</v>
      </c>
      <c r="ID4" s="84" t="s">
        <v>322</v>
      </c>
      <c r="IE4" s="84" t="s">
        <v>323</v>
      </c>
      <c r="IF4" s="84" t="s">
        <v>320</v>
      </c>
      <c r="IG4" s="84" t="s">
        <v>321</v>
      </c>
      <c r="IH4" s="84" t="s">
        <v>322</v>
      </c>
      <c r="II4" s="84" t="s">
        <v>323</v>
      </c>
      <c r="IJ4" s="84" t="s">
        <v>320</v>
      </c>
    </row>
    <row r="5" spans="1:244" ht="45" customHeight="1" x14ac:dyDescent="0.2">
      <c r="A5" s="198" t="s">
        <v>324</v>
      </c>
      <c r="B5" s="203" t="s">
        <v>318</v>
      </c>
      <c r="C5" s="200" t="s">
        <v>319</v>
      </c>
      <c r="D5" s="201" t="s">
        <v>148</v>
      </c>
      <c r="E5" s="202" t="s">
        <v>217</v>
      </c>
      <c r="F5" s="202" t="s">
        <v>213</v>
      </c>
      <c r="G5" s="235">
        <v>170</v>
      </c>
      <c r="H5" s="235">
        <v>135</v>
      </c>
      <c r="I5" s="236">
        <v>1700</v>
      </c>
      <c r="J5" s="235">
        <f>+I5+500</f>
        <v>2200</v>
      </c>
      <c r="K5" s="236">
        <v>2600</v>
      </c>
      <c r="L5" s="235">
        <f>+K5+500</f>
        <v>3100</v>
      </c>
    </row>
    <row r="6" spans="1:244" ht="45" customHeight="1" x14ac:dyDescent="0.2">
      <c r="A6" s="198" t="s">
        <v>325</v>
      </c>
      <c r="B6" s="204"/>
      <c r="C6" s="200" t="s">
        <v>326</v>
      </c>
      <c r="D6" s="201" t="s">
        <v>148</v>
      </c>
      <c r="E6" s="202" t="s">
        <v>217</v>
      </c>
      <c r="F6" s="205" t="s">
        <v>213</v>
      </c>
      <c r="G6" s="235">
        <f>90+50</f>
        <v>140</v>
      </c>
      <c r="H6" s="235">
        <v>100</v>
      </c>
      <c r="I6" s="236">
        <v>1564</v>
      </c>
      <c r="J6" s="235">
        <f>+I6+250</f>
        <v>1814</v>
      </c>
      <c r="K6" s="236">
        <v>2150</v>
      </c>
      <c r="L6" s="235">
        <f>+K6+400</f>
        <v>2550</v>
      </c>
    </row>
    <row r="7" spans="1:244" ht="45" customHeight="1" x14ac:dyDescent="0.2">
      <c r="A7" s="198" t="s">
        <v>327</v>
      </c>
      <c r="B7" s="204" t="s">
        <v>328</v>
      </c>
      <c r="C7" s="200" t="s">
        <v>329</v>
      </c>
      <c r="D7" s="201" t="s">
        <v>148</v>
      </c>
      <c r="E7" s="202" t="s">
        <v>217</v>
      </c>
      <c r="F7" s="205" t="s">
        <v>213</v>
      </c>
      <c r="G7" s="235">
        <f>64+50</f>
        <v>114</v>
      </c>
      <c r="H7" s="235">
        <v>75</v>
      </c>
      <c r="I7" s="236">
        <v>1150</v>
      </c>
      <c r="J7" s="235">
        <f>+I7+550</f>
        <v>1700</v>
      </c>
      <c r="K7" s="236">
        <v>1200</v>
      </c>
      <c r="L7" s="235">
        <f>+K7+550</f>
        <v>1750</v>
      </c>
    </row>
    <row r="8" spans="1:244" ht="45" customHeight="1" x14ac:dyDescent="0.2">
      <c r="A8" s="198" t="s">
        <v>330</v>
      </c>
      <c r="B8" s="204" t="s">
        <v>331</v>
      </c>
      <c r="C8" s="200" t="s">
        <v>332</v>
      </c>
      <c r="D8" s="201" t="s">
        <v>148</v>
      </c>
      <c r="E8" s="202" t="s">
        <v>217</v>
      </c>
      <c r="F8" s="205" t="s">
        <v>213</v>
      </c>
      <c r="G8" s="235">
        <v>140</v>
      </c>
      <c r="H8" s="235">
        <v>100</v>
      </c>
      <c r="I8" s="236">
        <v>3250</v>
      </c>
      <c r="J8" s="235">
        <f>+I8+550</f>
        <v>3800</v>
      </c>
      <c r="K8" s="236">
        <v>3200</v>
      </c>
      <c r="L8" s="235">
        <f>+K8+550</f>
        <v>3750</v>
      </c>
    </row>
    <row r="9" spans="1:244" ht="45" customHeight="1" x14ac:dyDescent="0.2">
      <c r="A9" s="206" t="s">
        <v>333</v>
      </c>
      <c r="B9" s="207" t="s">
        <v>331</v>
      </c>
      <c r="C9" s="200" t="s">
        <v>332</v>
      </c>
      <c r="D9" s="201" t="s">
        <v>148</v>
      </c>
      <c r="E9" s="202" t="s">
        <v>217</v>
      </c>
      <c r="F9" s="205" t="s">
        <v>213</v>
      </c>
      <c r="G9" s="235">
        <v>140</v>
      </c>
      <c r="H9" s="235">
        <v>100</v>
      </c>
      <c r="I9" s="236">
        <f>2915+200</f>
        <v>3115</v>
      </c>
      <c r="J9" s="235">
        <f>+I9+550</f>
        <v>3665</v>
      </c>
      <c r="K9" s="235">
        <v>3330</v>
      </c>
      <c r="L9" s="235">
        <f>+K9+550</f>
        <v>3880</v>
      </c>
    </row>
    <row r="10" spans="1:244" ht="45" customHeight="1" x14ac:dyDescent="0.2">
      <c r="A10" s="206" t="s">
        <v>334</v>
      </c>
      <c r="B10" s="207" t="s">
        <v>331</v>
      </c>
      <c r="C10" s="200" t="s">
        <v>332</v>
      </c>
      <c r="D10" s="201" t="s">
        <v>148</v>
      </c>
      <c r="E10" s="202" t="s">
        <v>217</v>
      </c>
      <c r="F10" s="205" t="s">
        <v>213</v>
      </c>
      <c r="G10" s="235">
        <v>140</v>
      </c>
      <c r="H10" s="235">
        <v>100</v>
      </c>
      <c r="I10" s="236">
        <v>3250</v>
      </c>
      <c r="J10" s="235">
        <f>+I10+550</f>
        <v>3800</v>
      </c>
      <c r="K10" s="235">
        <v>3200</v>
      </c>
      <c r="L10" s="235">
        <f>+K10+550</f>
        <v>3750</v>
      </c>
    </row>
    <row r="11" spans="1:244" ht="16.5" customHeight="1" x14ac:dyDescent="0.2">
      <c r="A11" s="197"/>
      <c r="B11" s="191"/>
      <c r="C11" s="131"/>
      <c r="D11" s="192"/>
      <c r="E11" s="193"/>
      <c r="F11" s="194"/>
      <c r="G11" s="195"/>
      <c r="H11" s="195"/>
      <c r="I11" s="195"/>
      <c r="J11" s="196"/>
      <c r="K11" s="195"/>
      <c r="L11" s="196"/>
    </row>
    <row r="12" spans="1:244" ht="16.5" customHeight="1" thickBot="1" x14ac:dyDescent="0.25">
      <c r="B12" s="132" t="s">
        <v>93</v>
      </c>
      <c r="C12" s="118"/>
    </row>
    <row r="13" spans="1:244" ht="16.5" customHeight="1" thickBot="1" x14ac:dyDescent="0.25">
      <c r="A13" s="133" t="s">
        <v>155</v>
      </c>
      <c r="B13" s="147">
        <f>IF(B14="","",SUM(B14:B19))</f>
        <v>100</v>
      </c>
      <c r="C13" s="118"/>
    </row>
    <row r="14" spans="1:244" ht="16.5" customHeight="1" x14ac:dyDescent="0.2">
      <c r="A14" s="152" t="s">
        <v>335</v>
      </c>
      <c r="B14" s="148">
        <v>50</v>
      </c>
      <c r="C14" s="118"/>
    </row>
    <row r="15" spans="1:244" ht="16.5" customHeight="1" x14ac:dyDescent="0.2">
      <c r="A15" s="91" t="s">
        <v>233</v>
      </c>
      <c r="B15" s="149">
        <v>50</v>
      </c>
      <c r="C15" s="118"/>
    </row>
    <row r="16" spans="1:244" ht="16.5" customHeight="1" x14ac:dyDescent="0.2">
      <c r="A16" s="91" t="s">
        <v>161</v>
      </c>
      <c r="B16" s="149"/>
      <c r="C16" s="118"/>
    </row>
    <row r="17" spans="1:3" ht="16.5" customHeight="1" x14ac:dyDescent="0.2">
      <c r="A17" s="91" t="s">
        <v>204</v>
      </c>
      <c r="B17" s="149"/>
      <c r="C17" s="118"/>
    </row>
    <row r="18" spans="1:3" x14ac:dyDescent="0.2">
      <c r="A18" s="91" t="s">
        <v>205</v>
      </c>
      <c r="B18" s="149"/>
      <c r="C18" s="118"/>
    </row>
    <row r="19" spans="1:3" x14ac:dyDescent="0.2">
      <c r="A19" s="91" t="s">
        <v>206</v>
      </c>
      <c r="B19" s="149"/>
      <c r="C19" s="118"/>
    </row>
    <row r="20" spans="1:3" ht="13.5" thickBot="1" x14ac:dyDescent="0.25">
      <c r="B20" s="118"/>
      <c r="C20" s="118"/>
    </row>
    <row r="21" spans="1:3" ht="13.5" thickBot="1" x14ac:dyDescent="0.25">
      <c r="A21" s="133" t="s">
        <v>162</v>
      </c>
      <c r="B21" s="147">
        <f>SUM(B22:B34)</f>
        <v>375</v>
      </c>
      <c r="C21" s="118"/>
    </row>
    <row r="22" spans="1:3" x14ac:dyDescent="0.2">
      <c r="A22" s="152" t="s">
        <v>298</v>
      </c>
      <c r="B22" s="148">
        <v>150</v>
      </c>
      <c r="C22" s="118"/>
    </row>
    <row r="23" spans="1:3" x14ac:dyDescent="0.2">
      <c r="A23" s="91" t="s">
        <v>299</v>
      </c>
      <c r="B23" s="149">
        <v>150</v>
      </c>
      <c r="C23" s="118"/>
    </row>
    <row r="24" spans="1:3" x14ac:dyDescent="0.2">
      <c r="A24" s="91" t="s">
        <v>300</v>
      </c>
      <c r="B24" s="149">
        <v>50</v>
      </c>
      <c r="C24" s="118"/>
    </row>
    <row r="25" spans="1:3" x14ac:dyDescent="0.2">
      <c r="A25" s="91" t="s">
        <v>301</v>
      </c>
      <c r="B25" s="149"/>
      <c r="C25" s="118"/>
    </row>
    <row r="26" spans="1:3" x14ac:dyDescent="0.2">
      <c r="A26" s="91" t="s">
        <v>302</v>
      </c>
      <c r="B26" s="149"/>
      <c r="C26" s="118"/>
    </row>
    <row r="27" spans="1:3" x14ac:dyDescent="0.2">
      <c r="A27" s="91" t="s">
        <v>303</v>
      </c>
      <c r="B27" s="149"/>
      <c r="C27" s="118"/>
    </row>
    <row r="28" spans="1:3" x14ac:dyDescent="0.2">
      <c r="A28" s="161" t="s">
        <v>241</v>
      </c>
      <c r="B28" s="162">
        <v>15</v>
      </c>
      <c r="C28" s="118"/>
    </row>
    <row r="29" spans="1:3" x14ac:dyDescent="0.2">
      <c r="A29" s="163" t="s">
        <v>242</v>
      </c>
      <c r="B29" s="164"/>
      <c r="C29" s="118"/>
    </row>
    <row r="30" spans="1:3" x14ac:dyDescent="0.2">
      <c r="A30" s="163" t="s">
        <v>243</v>
      </c>
      <c r="B30" s="164"/>
      <c r="C30" s="118"/>
    </row>
    <row r="31" spans="1:3" x14ac:dyDescent="0.2">
      <c r="A31" s="163" t="s">
        <v>244</v>
      </c>
      <c r="B31" s="164"/>
      <c r="C31" s="118"/>
    </row>
    <row r="32" spans="1:3" x14ac:dyDescent="0.2">
      <c r="A32" s="163" t="s">
        <v>245</v>
      </c>
      <c r="B32" s="164"/>
      <c r="C32" s="118"/>
    </row>
    <row r="33" spans="1:3" x14ac:dyDescent="0.2">
      <c r="A33" s="163" t="s">
        <v>246</v>
      </c>
      <c r="B33" s="164"/>
      <c r="C33" s="118"/>
    </row>
    <row r="34" spans="1:3" x14ac:dyDescent="0.2">
      <c r="A34" s="163" t="s">
        <v>247</v>
      </c>
      <c r="B34" s="164">
        <v>10</v>
      </c>
      <c r="C34" s="118"/>
    </row>
    <row r="36" spans="1:3" ht="13.5" thickBot="1" x14ac:dyDescent="0.25">
      <c r="A36" s="155" t="s">
        <v>317</v>
      </c>
    </row>
    <row r="37" spans="1:3" ht="39" thickBot="1" x14ac:dyDescent="0.25">
      <c r="A37" s="133" t="s">
        <v>169</v>
      </c>
      <c r="B37" s="139" t="s">
        <v>305</v>
      </c>
    </row>
    <row r="38" spans="1:3" x14ac:dyDescent="0.2">
      <c r="A38" s="101" t="s">
        <v>172</v>
      </c>
      <c r="B38" s="249">
        <v>0</v>
      </c>
    </row>
    <row r="39" spans="1:3" x14ac:dyDescent="0.2">
      <c r="A39" s="101" t="s">
        <v>173</v>
      </c>
      <c r="B39" s="249">
        <v>0.76</v>
      </c>
    </row>
    <row r="40" spans="1:3" x14ac:dyDescent="0.2">
      <c r="A40" s="101" t="s">
        <v>174</v>
      </c>
      <c r="B40" s="249">
        <v>0.1</v>
      </c>
    </row>
    <row r="41" spans="1:3" x14ac:dyDescent="0.2">
      <c r="A41" s="101" t="s">
        <v>175</v>
      </c>
      <c r="B41" s="249"/>
    </row>
    <row r="42" spans="1:3" x14ac:dyDescent="0.2">
      <c r="A42" s="101" t="s">
        <v>176</v>
      </c>
      <c r="B42" s="249"/>
    </row>
    <row r="43" spans="1:3" x14ac:dyDescent="0.2">
      <c r="A43" s="101" t="s">
        <v>177</v>
      </c>
      <c r="B43" s="249"/>
    </row>
    <row r="44" spans="1:3" x14ac:dyDescent="0.2">
      <c r="A44" s="101" t="s">
        <v>178</v>
      </c>
      <c r="B44" s="249"/>
    </row>
    <row r="45" spans="1:3" x14ac:dyDescent="0.2">
      <c r="A45" s="141" t="s">
        <v>179</v>
      </c>
      <c r="B45" s="249">
        <v>0.02</v>
      </c>
    </row>
    <row r="46" spans="1:3" x14ac:dyDescent="0.2">
      <c r="A46" s="141" t="s">
        <v>180</v>
      </c>
      <c r="B46" s="249">
        <v>0.02</v>
      </c>
    </row>
    <row r="47" spans="1:3" x14ac:dyDescent="0.2">
      <c r="A47" s="141" t="s">
        <v>181</v>
      </c>
      <c r="B47" s="249">
        <v>0.1</v>
      </c>
    </row>
    <row r="48" spans="1:3" x14ac:dyDescent="0.2">
      <c r="A48" s="101" t="s">
        <v>279</v>
      </c>
      <c r="B48" s="249"/>
    </row>
    <row r="49" spans="1:2" x14ac:dyDescent="0.2">
      <c r="A49" s="101"/>
      <c r="B49" s="249"/>
    </row>
    <row r="50" spans="1:2" x14ac:dyDescent="0.2">
      <c r="A50" s="101"/>
      <c r="B50" s="249"/>
    </row>
    <row r="51" spans="1:2" ht="18" customHeight="1" thickBot="1" x14ac:dyDescent="0.25">
      <c r="B51" s="118"/>
    </row>
    <row r="52" spans="1:2" ht="13.5" thickBot="1" x14ac:dyDescent="0.25">
      <c r="A52" s="142" t="s">
        <v>184</v>
      </c>
      <c r="B52" s="144">
        <f>IF(B38="","",SUM(B38:B50))</f>
        <v>1</v>
      </c>
    </row>
    <row r="53" spans="1:2" ht="13.5" thickBot="1" x14ac:dyDescent="0.25">
      <c r="B53" s="165"/>
    </row>
    <row r="56" spans="1:2" ht="13.5" thickBot="1" x14ac:dyDescent="0.25">
      <c r="A56" s="155" t="s">
        <v>324</v>
      </c>
    </row>
    <row r="57" spans="1:2" ht="39" thickBot="1" x14ac:dyDescent="0.25">
      <c r="A57" s="133" t="s">
        <v>169</v>
      </c>
      <c r="B57" s="139" t="s">
        <v>305</v>
      </c>
    </row>
    <row r="58" spans="1:2" x14ac:dyDescent="0.2">
      <c r="A58" s="101" t="s">
        <v>172</v>
      </c>
      <c r="B58" s="249">
        <v>0</v>
      </c>
    </row>
    <row r="59" spans="1:2" x14ac:dyDescent="0.2">
      <c r="A59" s="101" t="s">
        <v>173</v>
      </c>
      <c r="B59" s="249">
        <v>0.76</v>
      </c>
    </row>
    <row r="60" spans="1:2" x14ac:dyDescent="0.2">
      <c r="A60" s="101" t="s">
        <v>174</v>
      </c>
      <c r="B60" s="249">
        <v>0.1</v>
      </c>
    </row>
    <row r="61" spans="1:2" x14ac:dyDescent="0.2">
      <c r="A61" s="101" t="s">
        <v>175</v>
      </c>
      <c r="B61" s="249"/>
    </row>
    <row r="62" spans="1:2" x14ac:dyDescent="0.2">
      <c r="A62" s="101" t="s">
        <v>176</v>
      </c>
      <c r="B62" s="249"/>
    </row>
    <row r="63" spans="1:2" x14ac:dyDescent="0.2">
      <c r="A63" s="101" t="s">
        <v>177</v>
      </c>
      <c r="B63" s="249"/>
    </row>
    <row r="64" spans="1:2" x14ac:dyDescent="0.2">
      <c r="A64" s="101" t="s">
        <v>178</v>
      </c>
      <c r="B64" s="249"/>
    </row>
    <row r="65" spans="1:2" x14ac:dyDescent="0.2">
      <c r="A65" s="141" t="s">
        <v>179</v>
      </c>
      <c r="B65" s="249">
        <v>0.02</v>
      </c>
    </row>
    <row r="66" spans="1:2" x14ac:dyDescent="0.2">
      <c r="A66" s="141" t="s">
        <v>180</v>
      </c>
      <c r="B66" s="249">
        <v>0.02</v>
      </c>
    </row>
    <row r="67" spans="1:2" x14ac:dyDescent="0.2">
      <c r="A67" s="141" t="s">
        <v>181</v>
      </c>
      <c r="B67" s="249">
        <v>0.1</v>
      </c>
    </row>
    <row r="68" spans="1:2" x14ac:dyDescent="0.2">
      <c r="A68" s="101" t="s">
        <v>279</v>
      </c>
      <c r="B68" s="249"/>
    </row>
    <row r="69" spans="1:2" x14ac:dyDescent="0.2">
      <c r="A69" s="101"/>
      <c r="B69" s="249"/>
    </row>
    <row r="70" spans="1:2" x14ac:dyDescent="0.2">
      <c r="A70" s="101"/>
      <c r="B70" s="249"/>
    </row>
    <row r="71" spans="1:2" ht="13.5" thickBot="1" x14ac:dyDescent="0.25">
      <c r="B71" s="118"/>
    </row>
    <row r="72" spans="1:2" ht="13.5" thickBot="1" x14ac:dyDescent="0.25">
      <c r="A72" s="142" t="s">
        <v>184</v>
      </c>
      <c r="B72" s="144">
        <f>IF(B58="","",SUM(B58:B70))</f>
        <v>1</v>
      </c>
    </row>
    <row r="73" spans="1:2" ht="13.5" thickBot="1" x14ac:dyDescent="0.25">
      <c r="B73" s="165"/>
    </row>
    <row r="76" spans="1:2" ht="13.5" thickBot="1" x14ac:dyDescent="0.25">
      <c r="A76" s="155" t="s">
        <v>325</v>
      </c>
    </row>
    <row r="77" spans="1:2" ht="39" thickBot="1" x14ac:dyDescent="0.25">
      <c r="A77" s="133" t="s">
        <v>169</v>
      </c>
      <c r="B77" s="139" t="s">
        <v>305</v>
      </c>
    </row>
    <row r="78" spans="1:2" x14ac:dyDescent="0.2">
      <c r="A78" s="101" t="s">
        <v>172</v>
      </c>
      <c r="B78" s="249">
        <v>0</v>
      </c>
    </row>
    <row r="79" spans="1:2" x14ac:dyDescent="0.2">
      <c r="A79" s="101" t="s">
        <v>173</v>
      </c>
      <c r="B79" s="249">
        <v>0.76</v>
      </c>
    </row>
    <row r="80" spans="1:2" x14ac:dyDescent="0.2">
      <c r="A80" s="101" t="s">
        <v>174</v>
      </c>
      <c r="B80" s="249">
        <v>0.1</v>
      </c>
    </row>
    <row r="81" spans="1:2" x14ac:dyDescent="0.2">
      <c r="A81" s="101" t="s">
        <v>175</v>
      </c>
      <c r="B81" s="249"/>
    </row>
    <row r="82" spans="1:2" x14ac:dyDescent="0.2">
      <c r="A82" s="101" t="s">
        <v>176</v>
      </c>
      <c r="B82" s="249"/>
    </row>
    <row r="83" spans="1:2" x14ac:dyDescent="0.2">
      <c r="A83" s="101" t="s">
        <v>177</v>
      </c>
      <c r="B83" s="249"/>
    </row>
    <row r="84" spans="1:2" x14ac:dyDescent="0.2">
      <c r="A84" s="101" t="s">
        <v>178</v>
      </c>
      <c r="B84" s="249"/>
    </row>
    <row r="85" spans="1:2" x14ac:dyDescent="0.2">
      <c r="A85" s="141" t="s">
        <v>179</v>
      </c>
      <c r="B85" s="249">
        <v>0.02</v>
      </c>
    </row>
    <row r="86" spans="1:2" x14ac:dyDescent="0.2">
      <c r="A86" s="141" t="s">
        <v>180</v>
      </c>
      <c r="B86" s="249">
        <v>0.02</v>
      </c>
    </row>
    <row r="87" spans="1:2" x14ac:dyDescent="0.2">
      <c r="A87" s="141" t="s">
        <v>181</v>
      </c>
      <c r="B87" s="249">
        <v>0.1</v>
      </c>
    </row>
    <row r="88" spans="1:2" x14ac:dyDescent="0.2">
      <c r="A88" s="101" t="s">
        <v>279</v>
      </c>
      <c r="B88" s="249"/>
    </row>
    <row r="89" spans="1:2" x14ac:dyDescent="0.2">
      <c r="A89" s="101"/>
      <c r="B89" s="249"/>
    </row>
    <row r="90" spans="1:2" x14ac:dyDescent="0.2">
      <c r="A90" s="101"/>
      <c r="B90" s="249"/>
    </row>
    <row r="91" spans="1:2" ht="13.5" thickBot="1" x14ac:dyDescent="0.25">
      <c r="B91" s="118"/>
    </row>
    <row r="92" spans="1:2" ht="13.5" thickBot="1" x14ac:dyDescent="0.25">
      <c r="A92" s="142" t="s">
        <v>184</v>
      </c>
      <c r="B92" s="144">
        <f>IF(B78="","",SUM(B78:B90))</f>
        <v>1</v>
      </c>
    </row>
    <row r="93" spans="1:2" ht="13.5" thickBot="1" x14ac:dyDescent="0.25">
      <c r="B93" s="165"/>
    </row>
    <row r="96" spans="1:2" ht="13.5" thickBot="1" x14ac:dyDescent="0.25">
      <c r="A96" s="155" t="s">
        <v>327</v>
      </c>
    </row>
    <row r="97" spans="1:2" ht="39" thickBot="1" x14ac:dyDescent="0.25">
      <c r="A97" s="133" t="s">
        <v>169</v>
      </c>
      <c r="B97" s="139" t="s">
        <v>305</v>
      </c>
    </row>
    <row r="98" spans="1:2" x14ac:dyDescent="0.2">
      <c r="A98" s="101" t="s">
        <v>172</v>
      </c>
      <c r="B98" s="249">
        <v>0</v>
      </c>
    </row>
    <row r="99" spans="1:2" x14ac:dyDescent="0.2">
      <c r="A99" s="101" t="s">
        <v>173</v>
      </c>
      <c r="B99" s="249">
        <v>0.76</v>
      </c>
    </row>
    <row r="100" spans="1:2" x14ac:dyDescent="0.2">
      <c r="A100" s="101" t="s">
        <v>174</v>
      </c>
      <c r="B100" s="249">
        <v>0.1</v>
      </c>
    </row>
    <row r="101" spans="1:2" x14ac:dyDescent="0.2">
      <c r="A101" s="101" t="s">
        <v>175</v>
      </c>
      <c r="B101" s="249"/>
    </row>
    <row r="102" spans="1:2" x14ac:dyDescent="0.2">
      <c r="A102" s="101" t="s">
        <v>176</v>
      </c>
      <c r="B102" s="249"/>
    </row>
    <row r="103" spans="1:2" x14ac:dyDescent="0.2">
      <c r="A103" s="101" t="s">
        <v>177</v>
      </c>
      <c r="B103" s="249"/>
    </row>
    <row r="104" spans="1:2" x14ac:dyDescent="0.2">
      <c r="A104" s="101" t="s">
        <v>178</v>
      </c>
      <c r="B104" s="249"/>
    </row>
    <row r="105" spans="1:2" x14ac:dyDescent="0.2">
      <c r="A105" s="141" t="s">
        <v>179</v>
      </c>
      <c r="B105" s="249">
        <v>0.02</v>
      </c>
    </row>
    <row r="106" spans="1:2" x14ac:dyDescent="0.2">
      <c r="A106" s="141" t="s">
        <v>180</v>
      </c>
      <c r="B106" s="249">
        <v>0.02</v>
      </c>
    </row>
    <row r="107" spans="1:2" x14ac:dyDescent="0.2">
      <c r="A107" s="141" t="s">
        <v>181</v>
      </c>
      <c r="B107" s="249">
        <v>0.1</v>
      </c>
    </row>
    <row r="108" spans="1:2" x14ac:dyDescent="0.2">
      <c r="A108" s="101" t="s">
        <v>279</v>
      </c>
      <c r="B108" s="249"/>
    </row>
    <row r="109" spans="1:2" x14ac:dyDescent="0.2">
      <c r="A109" s="101"/>
      <c r="B109" s="249"/>
    </row>
    <row r="110" spans="1:2" x14ac:dyDescent="0.2">
      <c r="A110" s="101"/>
      <c r="B110" s="249"/>
    </row>
    <row r="111" spans="1:2" ht="13.5" thickBot="1" x14ac:dyDescent="0.25">
      <c r="B111" s="118"/>
    </row>
    <row r="112" spans="1:2" ht="13.5" thickBot="1" x14ac:dyDescent="0.25">
      <c r="A112" s="142" t="s">
        <v>184</v>
      </c>
      <c r="B112" s="144">
        <f>IF(B98="","",SUM(B98:B110))</f>
        <v>1</v>
      </c>
    </row>
    <row r="113" spans="1:2" ht="13.5" thickBot="1" x14ac:dyDescent="0.25">
      <c r="B113" s="165"/>
    </row>
    <row r="116" spans="1:2" ht="13.5" thickBot="1" x14ac:dyDescent="0.25">
      <c r="A116" s="155" t="s">
        <v>330</v>
      </c>
    </row>
    <row r="117" spans="1:2" ht="39" thickBot="1" x14ac:dyDescent="0.25">
      <c r="A117" s="133" t="s">
        <v>169</v>
      </c>
      <c r="B117" s="139" t="s">
        <v>305</v>
      </c>
    </row>
    <row r="118" spans="1:2" x14ac:dyDescent="0.2">
      <c r="A118" s="101" t="s">
        <v>172</v>
      </c>
      <c r="B118" s="249">
        <v>0</v>
      </c>
    </row>
    <row r="119" spans="1:2" x14ac:dyDescent="0.2">
      <c r="A119" s="101" t="s">
        <v>173</v>
      </c>
      <c r="B119" s="249">
        <v>0.76</v>
      </c>
    </row>
    <row r="120" spans="1:2" x14ac:dyDescent="0.2">
      <c r="A120" s="101" t="s">
        <v>174</v>
      </c>
      <c r="B120" s="249">
        <v>0.1</v>
      </c>
    </row>
    <row r="121" spans="1:2" x14ac:dyDescent="0.2">
      <c r="A121" s="101" t="s">
        <v>175</v>
      </c>
      <c r="B121" s="249"/>
    </row>
    <row r="122" spans="1:2" x14ac:dyDescent="0.2">
      <c r="A122" s="101" t="s">
        <v>176</v>
      </c>
      <c r="B122" s="249"/>
    </row>
    <row r="123" spans="1:2" x14ac:dyDescent="0.2">
      <c r="A123" s="101" t="s">
        <v>177</v>
      </c>
      <c r="B123" s="249"/>
    </row>
    <row r="124" spans="1:2" x14ac:dyDescent="0.2">
      <c r="A124" s="101" t="s">
        <v>178</v>
      </c>
      <c r="B124" s="249"/>
    </row>
    <row r="125" spans="1:2" x14ac:dyDescent="0.2">
      <c r="A125" s="141" t="s">
        <v>179</v>
      </c>
      <c r="B125" s="249">
        <v>0.02</v>
      </c>
    </row>
    <row r="126" spans="1:2" x14ac:dyDescent="0.2">
      <c r="A126" s="141" t="s">
        <v>180</v>
      </c>
      <c r="B126" s="249">
        <v>0.02</v>
      </c>
    </row>
    <row r="127" spans="1:2" x14ac:dyDescent="0.2">
      <c r="A127" s="141" t="s">
        <v>181</v>
      </c>
      <c r="B127" s="249">
        <v>0.1</v>
      </c>
    </row>
    <row r="128" spans="1:2" x14ac:dyDescent="0.2">
      <c r="A128" s="101" t="s">
        <v>279</v>
      </c>
      <c r="B128" s="249"/>
    </row>
    <row r="129" spans="1:2" x14ac:dyDescent="0.2">
      <c r="A129" s="101"/>
      <c r="B129" s="249"/>
    </row>
    <row r="130" spans="1:2" x14ac:dyDescent="0.2">
      <c r="A130" s="101"/>
      <c r="B130" s="249"/>
    </row>
    <row r="131" spans="1:2" ht="13.5" thickBot="1" x14ac:dyDescent="0.25">
      <c r="B131" s="118"/>
    </row>
    <row r="132" spans="1:2" ht="13.5" thickBot="1" x14ac:dyDescent="0.25">
      <c r="A132" s="142" t="s">
        <v>184</v>
      </c>
      <c r="B132" s="144">
        <f>IF(B118="","",SUM(B118:B130))</f>
        <v>1</v>
      </c>
    </row>
    <row r="133" spans="1:2" ht="13.5" thickBot="1" x14ac:dyDescent="0.25">
      <c r="B133" s="165"/>
    </row>
    <row r="137" spans="1:2" ht="13.5" thickBot="1" x14ac:dyDescent="0.25">
      <c r="A137" s="160" t="s">
        <v>333</v>
      </c>
    </row>
    <row r="138" spans="1:2" ht="39" thickBot="1" x14ac:dyDescent="0.25">
      <c r="A138" s="133" t="s">
        <v>169</v>
      </c>
      <c r="B138" s="139" t="s">
        <v>305</v>
      </c>
    </row>
    <row r="139" spans="1:2" x14ac:dyDescent="0.2">
      <c r="A139" s="101" t="s">
        <v>172</v>
      </c>
      <c r="B139" s="249">
        <v>0</v>
      </c>
    </row>
    <row r="140" spans="1:2" x14ac:dyDescent="0.2">
      <c r="A140" s="101" t="s">
        <v>173</v>
      </c>
      <c r="B140" s="249">
        <v>0.76</v>
      </c>
    </row>
    <row r="141" spans="1:2" x14ac:dyDescent="0.2">
      <c r="A141" s="101" t="s">
        <v>174</v>
      </c>
      <c r="B141" s="249">
        <v>0.1</v>
      </c>
    </row>
    <row r="142" spans="1:2" x14ac:dyDescent="0.2">
      <c r="A142" s="101" t="s">
        <v>175</v>
      </c>
      <c r="B142" s="249"/>
    </row>
    <row r="143" spans="1:2" x14ac:dyDescent="0.2">
      <c r="A143" s="101" t="s">
        <v>176</v>
      </c>
      <c r="B143" s="249"/>
    </row>
    <row r="144" spans="1:2" x14ac:dyDescent="0.2">
      <c r="A144" s="101" t="s">
        <v>177</v>
      </c>
      <c r="B144" s="249"/>
    </row>
    <row r="145" spans="1:2" x14ac:dyDescent="0.2">
      <c r="A145" s="101" t="s">
        <v>178</v>
      </c>
      <c r="B145" s="249"/>
    </row>
    <row r="146" spans="1:2" x14ac:dyDescent="0.2">
      <c r="A146" s="141" t="s">
        <v>179</v>
      </c>
      <c r="B146" s="249">
        <v>0.02</v>
      </c>
    </row>
    <row r="147" spans="1:2" x14ac:dyDescent="0.2">
      <c r="A147" s="141" t="s">
        <v>180</v>
      </c>
      <c r="B147" s="249">
        <v>0.02</v>
      </c>
    </row>
    <row r="148" spans="1:2" x14ac:dyDescent="0.2">
      <c r="A148" s="141" t="s">
        <v>181</v>
      </c>
      <c r="B148" s="249">
        <v>0.1</v>
      </c>
    </row>
    <row r="149" spans="1:2" x14ac:dyDescent="0.2">
      <c r="A149" s="101" t="s">
        <v>279</v>
      </c>
      <c r="B149" s="249"/>
    </row>
    <row r="150" spans="1:2" x14ac:dyDescent="0.2">
      <c r="A150" s="101"/>
      <c r="B150" s="249"/>
    </row>
    <row r="151" spans="1:2" x14ac:dyDescent="0.2">
      <c r="A151" s="101"/>
      <c r="B151" s="249"/>
    </row>
    <row r="152" spans="1:2" ht="13.5" thickBot="1" x14ac:dyDescent="0.25">
      <c r="B152" s="118"/>
    </row>
    <row r="153" spans="1:2" ht="13.5" thickBot="1" x14ac:dyDescent="0.25">
      <c r="A153" s="142" t="s">
        <v>184</v>
      </c>
      <c r="B153" s="144">
        <f>IF(B139="","",SUM(B139:B151))</f>
        <v>1</v>
      </c>
    </row>
    <row r="154" spans="1:2" ht="13.5" thickBot="1" x14ac:dyDescent="0.25">
      <c r="B154" s="165"/>
    </row>
    <row r="158" spans="1:2" ht="13.5" thickBot="1" x14ac:dyDescent="0.25">
      <c r="A158" s="160" t="s">
        <v>334</v>
      </c>
    </row>
    <row r="159" spans="1:2" ht="39" thickBot="1" x14ac:dyDescent="0.25">
      <c r="A159" s="133" t="s">
        <v>169</v>
      </c>
      <c r="B159" s="139" t="s">
        <v>305</v>
      </c>
    </row>
    <row r="160" spans="1:2" x14ac:dyDescent="0.2">
      <c r="A160" s="101" t="s">
        <v>172</v>
      </c>
      <c r="B160" s="249">
        <v>0</v>
      </c>
    </row>
    <row r="161" spans="1:2" x14ac:dyDescent="0.2">
      <c r="A161" s="101" t="s">
        <v>173</v>
      </c>
      <c r="B161" s="249">
        <v>0.76</v>
      </c>
    </row>
    <row r="162" spans="1:2" x14ac:dyDescent="0.2">
      <c r="A162" s="101" t="s">
        <v>174</v>
      </c>
      <c r="B162" s="249">
        <v>0.1</v>
      </c>
    </row>
    <row r="163" spans="1:2" x14ac:dyDescent="0.2">
      <c r="A163" s="101" t="s">
        <v>175</v>
      </c>
      <c r="B163" s="249"/>
    </row>
    <row r="164" spans="1:2" x14ac:dyDescent="0.2">
      <c r="A164" s="101" t="s">
        <v>176</v>
      </c>
      <c r="B164" s="249"/>
    </row>
    <row r="165" spans="1:2" x14ac:dyDescent="0.2">
      <c r="A165" s="101" t="s">
        <v>177</v>
      </c>
      <c r="B165" s="249"/>
    </row>
    <row r="166" spans="1:2" x14ac:dyDescent="0.2">
      <c r="A166" s="101" t="s">
        <v>178</v>
      </c>
      <c r="B166" s="249"/>
    </row>
    <row r="167" spans="1:2" x14ac:dyDescent="0.2">
      <c r="A167" s="141" t="s">
        <v>179</v>
      </c>
      <c r="B167" s="249">
        <v>0.02</v>
      </c>
    </row>
    <row r="168" spans="1:2" x14ac:dyDescent="0.2">
      <c r="A168" s="141" t="s">
        <v>180</v>
      </c>
      <c r="B168" s="249">
        <v>0.02</v>
      </c>
    </row>
    <row r="169" spans="1:2" x14ac:dyDescent="0.2">
      <c r="A169" s="141" t="s">
        <v>181</v>
      </c>
      <c r="B169" s="249">
        <v>0.1</v>
      </c>
    </row>
    <row r="170" spans="1:2" x14ac:dyDescent="0.2">
      <c r="A170" s="101" t="s">
        <v>279</v>
      </c>
      <c r="B170" s="249"/>
    </row>
    <row r="171" spans="1:2" x14ac:dyDescent="0.2">
      <c r="A171" s="101"/>
      <c r="B171" s="249"/>
    </row>
    <row r="172" spans="1:2" x14ac:dyDescent="0.2">
      <c r="A172" s="101"/>
      <c r="B172" s="249"/>
    </row>
    <row r="173" spans="1:2" ht="13.5" thickBot="1" x14ac:dyDescent="0.25">
      <c r="B173" s="118"/>
    </row>
    <row r="174" spans="1:2" ht="13.5" thickBot="1" x14ac:dyDescent="0.25">
      <c r="A174" s="142" t="s">
        <v>184</v>
      </c>
      <c r="B174" s="144">
        <f>IF(B160="","",SUM(B160:B172))</f>
        <v>1</v>
      </c>
    </row>
    <row r="175" spans="1:2" ht="13.5" thickBot="1" x14ac:dyDescent="0.25">
      <c r="B175" s="165"/>
    </row>
  </sheetData>
  <pageMargins left="0.75" right="0.75" top="1" bottom="1" header="0" footer="0"/>
  <pageSetup orientation="portrait" r:id="rId1"/>
  <headerFooter alignWithMargins="0"/>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73304-F8C6-4F25-B46B-F395D54D84A5}">
  <dimension ref="A1:M75"/>
  <sheetViews>
    <sheetView showGridLines="0" topLeftCell="A53" zoomScale="85" zoomScaleNormal="85" workbookViewId="0">
      <selection activeCell="C60" sqref="C60"/>
    </sheetView>
  </sheetViews>
  <sheetFormatPr baseColWidth="10" defaultColWidth="9.75" defaultRowHeight="12.75" x14ac:dyDescent="0.2"/>
  <cols>
    <col min="1" max="1" width="35.375" style="84" bestFit="1" customWidth="1"/>
    <col min="2" max="2" width="11.375" style="84" bestFit="1" customWidth="1"/>
    <col min="3" max="3" width="14" style="84" bestFit="1" customWidth="1"/>
    <col min="4" max="6" width="9.75" style="84" customWidth="1"/>
    <col min="7" max="7" width="11.375" style="84" bestFit="1" customWidth="1"/>
    <col min="8" max="8" width="10.75" style="84" bestFit="1" customWidth="1"/>
    <col min="9" max="10" width="9.875" style="84" bestFit="1" customWidth="1"/>
    <col min="11" max="12" width="9.75" style="84"/>
    <col min="13" max="13" width="26.125" style="84" customWidth="1"/>
    <col min="14" max="256" width="9.75" style="84"/>
    <col min="257" max="257" width="35.375" style="84" bestFit="1" customWidth="1"/>
    <col min="258" max="258" width="11.375" style="84" bestFit="1" customWidth="1"/>
    <col min="259" max="259" width="14" style="84" bestFit="1" customWidth="1"/>
    <col min="260" max="512" width="9.75" style="84"/>
    <col min="513" max="513" width="35.375" style="84" bestFit="1" customWidth="1"/>
    <col min="514" max="514" width="11.375" style="84" bestFit="1" customWidth="1"/>
    <col min="515" max="515" width="14" style="84" bestFit="1" customWidth="1"/>
    <col min="516" max="768" width="9.75" style="84"/>
    <col min="769" max="769" width="35.375" style="84" bestFit="1" customWidth="1"/>
    <col min="770" max="770" width="11.375" style="84" bestFit="1" customWidth="1"/>
    <col min="771" max="771" width="14" style="84" bestFit="1" customWidth="1"/>
    <col min="772" max="1024" width="9.75" style="84"/>
    <col min="1025" max="1025" width="35.375" style="84" bestFit="1" customWidth="1"/>
    <col min="1026" max="1026" width="11.375" style="84" bestFit="1" customWidth="1"/>
    <col min="1027" max="1027" width="14" style="84" bestFit="1" customWidth="1"/>
    <col min="1028" max="1280" width="9.75" style="84"/>
    <col min="1281" max="1281" width="35.375" style="84" bestFit="1" customWidth="1"/>
    <col min="1282" max="1282" width="11.375" style="84" bestFit="1" customWidth="1"/>
    <col min="1283" max="1283" width="14" style="84" bestFit="1" customWidth="1"/>
    <col min="1284" max="1536" width="9.75" style="84"/>
    <col min="1537" max="1537" width="35.375" style="84" bestFit="1" customWidth="1"/>
    <col min="1538" max="1538" width="11.375" style="84" bestFit="1" customWidth="1"/>
    <col min="1539" max="1539" width="14" style="84" bestFit="1" customWidth="1"/>
    <col min="1540" max="1792" width="9.75" style="84"/>
    <col min="1793" max="1793" width="35.375" style="84" bestFit="1" customWidth="1"/>
    <col min="1794" max="1794" width="11.375" style="84" bestFit="1" customWidth="1"/>
    <col min="1795" max="1795" width="14" style="84" bestFit="1" customWidth="1"/>
    <col min="1796" max="2048" width="9.75" style="84"/>
    <col min="2049" max="2049" width="35.375" style="84" bestFit="1" customWidth="1"/>
    <col min="2050" max="2050" width="11.375" style="84" bestFit="1" customWidth="1"/>
    <col min="2051" max="2051" width="14" style="84" bestFit="1" customWidth="1"/>
    <col min="2052" max="2304" width="9.75" style="84"/>
    <col min="2305" max="2305" width="35.375" style="84" bestFit="1" customWidth="1"/>
    <col min="2306" max="2306" width="11.375" style="84" bestFit="1" customWidth="1"/>
    <col min="2307" max="2307" width="14" style="84" bestFit="1" customWidth="1"/>
    <col min="2308" max="2560" width="9.75" style="84"/>
    <col min="2561" max="2561" width="35.375" style="84" bestFit="1" customWidth="1"/>
    <col min="2562" max="2562" width="11.375" style="84" bestFit="1" customWidth="1"/>
    <col min="2563" max="2563" width="14" style="84" bestFit="1" customWidth="1"/>
    <col min="2564" max="2816" width="9.75" style="84"/>
    <col min="2817" max="2817" width="35.375" style="84" bestFit="1" customWidth="1"/>
    <col min="2818" max="2818" width="11.375" style="84" bestFit="1" customWidth="1"/>
    <col min="2819" max="2819" width="14" style="84" bestFit="1" customWidth="1"/>
    <col min="2820" max="3072" width="9.75" style="84"/>
    <col min="3073" max="3073" width="35.375" style="84" bestFit="1" customWidth="1"/>
    <col min="3074" max="3074" width="11.375" style="84" bestFit="1" customWidth="1"/>
    <col min="3075" max="3075" width="14" style="84" bestFit="1" customWidth="1"/>
    <col min="3076" max="3328" width="9.75" style="84"/>
    <col min="3329" max="3329" width="35.375" style="84" bestFit="1" customWidth="1"/>
    <col min="3330" max="3330" width="11.375" style="84" bestFit="1" customWidth="1"/>
    <col min="3331" max="3331" width="14" style="84" bestFit="1" customWidth="1"/>
    <col min="3332" max="3584" width="9.75" style="84"/>
    <col min="3585" max="3585" width="35.375" style="84" bestFit="1" customWidth="1"/>
    <col min="3586" max="3586" width="11.375" style="84" bestFit="1" customWidth="1"/>
    <col min="3587" max="3587" width="14" style="84" bestFit="1" customWidth="1"/>
    <col min="3588" max="3840" width="9.75" style="84"/>
    <col min="3841" max="3841" width="35.375" style="84" bestFit="1" customWidth="1"/>
    <col min="3842" max="3842" width="11.375" style="84" bestFit="1" customWidth="1"/>
    <col min="3843" max="3843" width="14" style="84" bestFit="1" customWidth="1"/>
    <col min="3844" max="4096" width="9.75" style="84"/>
    <col min="4097" max="4097" width="35.375" style="84" bestFit="1" customWidth="1"/>
    <col min="4098" max="4098" width="11.375" style="84" bestFit="1" customWidth="1"/>
    <col min="4099" max="4099" width="14" style="84" bestFit="1" customWidth="1"/>
    <col min="4100" max="4352" width="9.75" style="84"/>
    <col min="4353" max="4353" width="35.375" style="84" bestFit="1" customWidth="1"/>
    <col min="4354" max="4354" width="11.375" style="84" bestFit="1" customWidth="1"/>
    <col min="4355" max="4355" width="14" style="84" bestFit="1" customWidth="1"/>
    <col min="4356" max="4608" width="9.75" style="84"/>
    <col min="4609" max="4609" width="35.375" style="84" bestFit="1" customWidth="1"/>
    <col min="4610" max="4610" width="11.375" style="84" bestFit="1" customWidth="1"/>
    <col min="4611" max="4611" width="14" style="84" bestFit="1" customWidth="1"/>
    <col min="4612" max="4864" width="9.75" style="84"/>
    <col min="4865" max="4865" width="35.375" style="84" bestFit="1" customWidth="1"/>
    <col min="4866" max="4866" width="11.375" style="84" bestFit="1" customWidth="1"/>
    <col min="4867" max="4867" width="14" style="84" bestFit="1" customWidth="1"/>
    <col min="4868" max="5120" width="9.75" style="84"/>
    <col min="5121" max="5121" width="35.375" style="84" bestFit="1" customWidth="1"/>
    <col min="5122" max="5122" width="11.375" style="84" bestFit="1" customWidth="1"/>
    <col min="5123" max="5123" width="14" style="84" bestFit="1" customWidth="1"/>
    <col min="5124" max="5376" width="9.75" style="84"/>
    <col min="5377" max="5377" width="35.375" style="84" bestFit="1" customWidth="1"/>
    <col min="5378" max="5378" width="11.375" style="84" bestFit="1" customWidth="1"/>
    <col min="5379" max="5379" width="14" style="84" bestFit="1" customWidth="1"/>
    <col min="5380" max="5632" width="9.75" style="84"/>
    <col min="5633" max="5633" width="35.375" style="84" bestFit="1" customWidth="1"/>
    <col min="5634" max="5634" width="11.375" style="84" bestFit="1" customWidth="1"/>
    <col min="5635" max="5635" width="14" style="84" bestFit="1" customWidth="1"/>
    <col min="5636" max="5888" width="9.75" style="84"/>
    <col min="5889" max="5889" width="35.375" style="84" bestFit="1" customWidth="1"/>
    <col min="5890" max="5890" width="11.375" style="84" bestFit="1" customWidth="1"/>
    <col min="5891" max="5891" width="14" style="84" bestFit="1" customWidth="1"/>
    <col min="5892" max="6144" width="9.75" style="84"/>
    <col min="6145" max="6145" width="35.375" style="84" bestFit="1" customWidth="1"/>
    <col min="6146" max="6146" width="11.375" style="84" bestFit="1" customWidth="1"/>
    <col min="6147" max="6147" width="14" style="84" bestFit="1" customWidth="1"/>
    <col min="6148" max="6400" width="9.75" style="84"/>
    <col min="6401" max="6401" width="35.375" style="84" bestFit="1" customWidth="1"/>
    <col min="6402" max="6402" width="11.375" style="84" bestFit="1" customWidth="1"/>
    <col min="6403" max="6403" width="14" style="84" bestFit="1" customWidth="1"/>
    <col min="6404" max="6656" width="9.75" style="84"/>
    <col min="6657" max="6657" width="35.375" style="84" bestFit="1" customWidth="1"/>
    <col min="6658" max="6658" width="11.375" style="84" bestFit="1" customWidth="1"/>
    <col min="6659" max="6659" width="14" style="84" bestFit="1" customWidth="1"/>
    <col min="6660" max="6912" width="9.75" style="84"/>
    <col min="6913" max="6913" width="35.375" style="84" bestFit="1" customWidth="1"/>
    <col min="6914" max="6914" width="11.375" style="84" bestFit="1" customWidth="1"/>
    <col min="6915" max="6915" width="14" style="84" bestFit="1" customWidth="1"/>
    <col min="6916" max="7168" width="9.75" style="84"/>
    <col min="7169" max="7169" width="35.375" style="84" bestFit="1" customWidth="1"/>
    <col min="7170" max="7170" width="11.375" style="84" bestFit="1" customWidth="1"/>
    <col min="7171" max="7171" width="14" style="84" bestFit="1" customWidth="1"/>
    <col min="7172" max="7424" width="9.75" style="84"/>
    <col min="7425" max="7425" width="35.375" style="84" bestFit="1" customWidth="1"/>
    <col min="7426" max="7426" width="11.375" style="84" bestFit="1" customWidth="1"/>
    <col min="7427" max="7427" width="14" style="84" bestFit="1" customWidth="1"/>
    <col min="7428" max="7680" width="9.75" style="84"/>
    <col min="7681" max="7681" width="35.375" style="84" bestFit="1" customWidth="1"/>
    <col min="7682" max="7682" width="11.375" style="84" bestFit="1" customWidth="1"/>
    <col min="7683" max="7683" width="14" style="84" bestFit="1" customWidth="1"/>
    <col min="7684" max="7936" width="9.75" style="84"/>
    <col min="7937" max="7937" width="35.375" style="84" bestFit="1" customWidth="1"/>
    <col min="7938" max="7938" width="11.375" style="84" bestFit="1" customWidth="1"/>
    <col min="7939" max="7939" width="14" style="84" bestFit="1" customWidth="1"/>
    <col min="7940" max="8192" width="9.75" style="84"/>
    <col min="8193" max="8193" width="35.375" style="84" bestFit="1" customWidth="1"/>
    <col min="8194" max="8194" width="11.375" style="84" bestFit="1" customWidth="1"/>
    <col min="8195" max="8195" width="14" style="84" bestFit="1" customWidth="1"/>
    <col min="8196" max="8448" width="9.75" style="84"/>
    <col min="8449" max="8449" width="35.375" style="84" bestFit="1" customWidth="1"/>
    <col min="8450" max="8450" width="11.375" style="84" bestFit="1" customWidth="1"/>
    <col min="8451" max="8451" width="14" style="84" bestFit="1" customWidth="1"/>
    <col min="8452" max="8704" width="9.75" style="84"/>
    <col min="8705" max="8705" width="35.375" style="84" bestFit="1" customWidth="1"/>
    <col min="8706" max="8706" width="11.375" style="84" bestFit="1" customWidth="1"/>
    <col min="8707" max="8707" width="14" style="84" bestFit="1" customWidth="1"/>
    <col min="8708" max="8960" width="9.75" style="84"/>
    <col min="8961" max="8961" width="35.375" style="84" bestFit="1" customWidth="1"/>
    <col min="8962" max="8962" width="11.375" style="84" bestFit="1" customWidth="1"/>
    <col min="8963" max="8963" width="14" style="84" bestFit="1" customWidth="1"/>
    <col min="8964" max="9216" width="9.75" style="84"/>
    <col min="9217" max="9217" width="35.375" style="84" bestFit="1" customWidth="1"/>
    <col min="9218" max="9218" width="11.375" style="84" bestFit="1" customWidth="1"/>
    <col min="9219" max="9219" width="14" style="84" bestFit="1" customWidth="1"/>
    <col min="9220" max="9472" width="9.75" style="84"/>
    <col min="9473" max="9473" width="35.375" style="84" bestFit="1" customWidth="1"/>
    <col min="9474" max="9474" width="11.375" style="84" bestFit="1" customWidth="1"/>
    <col min="9475" max="9475" width="14" style="84" bestFit="1" customWidth="1"/>
    <col min="9476" max="9728" width="9.75" style="84"/>
    <col min="9729" max="9729" width="35.375" style="84" bestFit="1" customWidth="1"/>
    <col min="9730" max="9730" width="11.375" style="84" bestFit="1" customWidth="1"/>
    <col min="9731" max="9731" width="14" style="84" bestFit="1" customWidth="1"/>
    <col min="9732" max="9984" width="9.75" style="84"/>
    <col min="9985" max="9985" width="35.375" style="84" bestFit="1" customWidth="1"/>
    <col min="9986" max="9986" width="11.375" style="84" bestFit="1" customWidth="1"/>
    <col min="9987" max="9987" width="14" style="84" bestFit="1" customWidth="1"/>
    <col min="9988" max="10240" width="9.75" style="84"/>
    <col min="10241" max="10241" width="35.375" style="84" bestFit="1" customWidth="1"/>
    <col min="10242" max="10242" width="11.375" style="84" bestFit="1" customWidth="1"/>
    <col min="10243" max="10243" width="14" style="84" bestFit="1" customWidth="1"/>
    <col min="10244" max="10496" width="9.75" style="84"/>
    <col min="10497" max="10497" width="35.375" style="84" bestFit="1" customWidth="1"/>
    <col min="10498" max="10498" width="11.375" style="84" bestFit="1" customWidth="1"/>
    <col min="10499" max="10499" width="14" style="84" bestFit="1" customWidth="1"/>
    <col min="10500" max="10752" width="9.75" style="84"/>
    <col min="10753" max="10753" width="35.375" style="84" bestFit="1" customWidth="1"/>
    <col min="10754" max="10754" width="11.375" style="84" bestFit="1" customWidth="1"/>
    <col min="10755" max="10755" width="14" style="84" bestFit="1" customWidth="1"/>
    <col min="10756" max="11008" width="9.75" style="84"/>
    <col min="11009" max="11009" width="35.375" style="84" bestFit="1" customWidth="1"/>
    <col min="11010" max="11010" width="11.375" style="84" bestFit="1" customWidth="1"/>
    <col min="11011" max="11011" width="14" style="84" bestFit="1" customWidth="1"/>
    <col min="11012" max="11264" width="9.75" style="84"/>
    <col min="11265" max="11265" width="35.375" style="84" bestFit="1" customWidth="1"/>
    <col min="11266" max="11266" width="11.375" style="84" bestFit="1" customWidth="1"/>
    <col min="11267" max="11267" width="14" style="84" bestFit="1" customWidth="1"/>
    <col min="11268" max="11520" width="9.75" style="84"/>
    <col min="11521" max="11521" width="35.375" style="84" bestFit="1" customWidth="1"/>
    <col min="11522" max="11522" width="11.375" style="84" bestFit="1" customWidth="1"/>
    <col min="11523" max="11523" width="14" style="84" bestFit="1" customWidth="1"/>
    <col min="11524" max="11776" width="9.75" style="84"/>
    <col min="11777" max="11777" width="35.375" style="84" bestFit="1" customWidth="1"/>
    <col min="11778" max="11778" width="11.375" style="84" bestFit="1" customWidth="1"/>
    <col min="11779" max="11779" width="14" style="84" bestFit="1" customWidth="1"/>
    <col min="11780" max="12032" width="9.75" style="84"/>
    <col min="12033" max="12033" width="35.375" style="84" bestFit="1" customWidth="1"/>
    <col min="12034" max="12034" width="11.375" style="84" bestFit="1" customWidth="1"/>
    <col min="12035" max="12035" width="14" style="84" bestFit="1" customWidth="1"/>
    <col min="12036" max="12288" width="9.75" style="84"/>
    <col min="12289" max="12289" width="35.375" style="84" bestFit="1" customWidth="1"/>
    <col min="12290" max="12290" width="11.375" style="84" bestFit="1" customWidth="1"/>
    <col min="12291" max="12291" width="14" style="84" bestFit="1" customWidth="1"/>
    <col min="12292" max="12544" width="9.75" style="84"/>
    <col min="12545" max="12545" width="35.375" style="84" bestFit="1" customWidth="1"/>
    <col min="12546" max="12546" width="11.375" style="84" bestFit="1" customWidth="1"/>
    <col min="12547" max="12547" width="14" style="84" bestFit="1" customWidth="1"/>
    <col min="12548" max="12800" width="9.75" style="84"/>
    <col min="12801" max="12801" width="35.375" style="84" bestFit="1" customWidth="1"/>
    <col min="12802" max="12802" width="11.375" style="84" bestFit="1" customWidth="1"/>
    <col min="12803" max="12803" width="14" style="84" bestFit="1" customWidth="1"/>
    <col min="12804" max="13056" width="9.75" style="84"/>
    <col min="13057" max="13057" width="35.375" style="84" bestFit="1" customWidth="1"/>
    <col min="13058" max="13058" width="11.375" style="84" bestFit="1" customWidth="1"/>
    <col min="13059" max="13059" width="14" style="84" bestFit="1" customWidth="1"/>
    <col min="13060" max="13312" width="9.75" style="84"/>
    <col min="13313" max="13313" width="35.375" style="84" bestFit="1" customWidth="1"/>
    <col min="13314" max="13314" width="11.375" style="84" bestFit="1" customWidth="1"/>
    <col min="13315" max="13315" width="14" style="84" bestFit="1" customWidth="1"/>
    <col min="13316" max="13568" width="9.75" style="84"/>
    <col min="13569" max="13569" width="35.375" style="84" bestFit="1" customWidth="1"/>
    <col min="13570" max="13570" width="11.375" style="84" bestFit="1" customWidth="1"/>
    <col min="13571" max="13571" width="14" style="84" bestFit="1" customWidth="1"/>
    <col min="13572" max="13824" width="9.75" style="84"/>
    <col min="13825" max="13825" width="35.375" style="84" bestFit="1" customWidth="1"/>
    <col min="13826" max="13826" width="11.375" style="84" bestFit="1" customWidth="1"/>
    <col min="13827" max="13827" width="14" style="84" bestFit="1" customWidth="1"/>
    <col min="13828" max="14080" width="9.75" style="84"/>
    <col min="14081" max="14081" width="35.375" style="84" bestFit="1" customWidth="1"/>
    <col min="14082" max="14082" width="11.375" style="84" bestFit="1" customWidth="1"/>
    <col min="14083" max="14083" width="14" style="84" bestFit="1" customWidth="1"/>
    <col min="14084" max="14336" width="9.75" style="84"/>
    <col min="14337" max="14337" width="35.375" style="84" bestFit="1" customWidth="1"/>
    <col min="14338" max="14338" width="11.375" style="84" bestFit="1" customWidth="1"/>
    <col min="14339" max="14339" width="14" style="84" bestFit="1" customWidth="1"/>
    <col min="14340" max="14592" width="9.75" style="84"/>
    <col min="14593" max="14593" width="35.375" style="84" bestFit="1" customWidth="1"/>
    <col min="14594" max="14594" width="11.375" style="84" bestFit="1" customWidth="1"/>
    <col min="14595" max="14595" width="14" style="84" bestFit="1" customWidth="1"/>
    <col min="14596" max="14848" width="9.75" style="84"/>
    <col min="14849" max="14849" width="35.375" style="84" bestFit="1" customWidth="1"/>
    <col min="14850" max="14850" width="11.375" style="84" bestFit="1" customWidth="1"/>
    <col min="14851" max="14851" width="14" style="84" bestFit="1" customWidth="1"/>
    <col min="14852" max="15104" width="9.75" style="84"/>
    <col min="15105" max="15105" width="35.375" style="84" bestFit="1" customWidth="1"/>
    <col min="15106" max="15106" width="11.375" style="84" bestFit="1" customWidth="1"/>
    <col min="15107" max="15107" width="14" style="84" bestFit="1" customWidth="1"/>
    <col min="15108" max="15360" width="9.75" style="84"/>
    <col min="15361" max="15361" width="35.375" style="84" bestFit="1" customWidth="1"/>
    <col min="15362" max="15362" width="11.375" style="84" bestFit="1" customWidth="1"/>
    <col min="15363" max="15363" width="14" style="84" bestFit="1" customWidth="1"/>
    <col min="15364" max="15616" width="9.75" style="84"/>
    <col min="15617" max="15617" width="35.375" style="84" bestFit="1" customWidth="1"/>
    <col min="15618" max="15618" width="11.375" style="84" bestFit="1" customWidth="1"/>
    <col min="15619" max="15619" width="14" style="84" bestFit="1" customWidth="1"/>
    <col min="15620" max="15872" width="9.75" style="84"/>
    <col min="15873" max="15873" width="35.375" style="84" bestFit="1" customWidth="1"/>
    <col min="15874" max="15874" width="11.375" style="84" bestFit="1" customWidth="1"/>
    <col min="15875" max="15875" width="14" style="84" bestFit="1" customWidth="1"/>
    <col min="15876" max="16128" width="9.75" style="84"/>
    <col min="16129" max="16129" width="35.375" style="84" bestFit="1" customWidth="1"/>
    <col min="16130" max="16130" width="11.375" style="84" bestFit="1" customWidth="1"/>
    <col min="16131" max="16131" width="14" style="84" bestFit="1" customWidth="1"/>
    <col min="16132" max="16384" width="9.75" style="84"/>
  </cols>
  <sheetData>
    <row r="1" spans="1:13" ht="75" x14ac:dyDescent="0.2">
      <c r="A1" s="119" t="s">
        <v>5</v>
      </c>
      <c r="B1" s="120" t="s">
        <v>134</v>
      </c>
      <c r="C1" s="120" t="s">
        <v>135</v>
      </c>
      <c r="D1" s="87" t="s">
        <v>186</v>
      </c>
      <c r="E1" s="120" t="s">
        <v>137</v>
      </c>
      <c r="F1" s="119" t="s">
        <v>138</v>
      </c>
      <c r="G1" s="87" t="s">
        <v>139</v>
      </c>
      <c r="H1" s="87" t="s">
        <v>249</v>
      </c>
      <c r="I1" s="87" t="s">
        <v>250</v>
      </c>
      <c r="J1" s="87" t="s">
        <v>251</v>
      </c>
      <c r="K1" s="87" t="s">
        <v>252</v>
      </c>
      <c r="L1" s="87" t="s">
        <v>253</v>
      </c>
    </row>
    <row r="2" spans="1:13" ht="15" customHeight="1" x14ac:dyDescent="0.2">
      <c r="A2" s="153" t="s">
        <v>336</v>
      </c>
      <c r="B2" s="127" t="s">
        <v>318</v>
      </c>
      <c r="C2" s="125" t="s">
        <v>319</v>
      </c>
      <c r="D2" s="91" t="s">
        <v>195</v>
      </c>
      <c r="E2" s="239" t="s">
        <v>152</v>
      </c>
      <c r="F2" s="125" t="s">
        <v>255</v>
      </c>
      <c r="G2" s="238">
        <v>480</v>
      </c>
      <c r="H2" s="238">
        <v>11.8</v>
      </c>
      <c r="I2" s="238">
        <v>11.8</v>
      </c>
      <c r="J2" s="238">
        <v>11.8</v>
      </c>
      <c r="K2" s="238">
        <f>7+1.1</f>
        <v>8.1</v>
      </c>
      <c r="L2" s="238">
        <v>8.1</v>
      </c>
      <c r="M2" s="183"/>
    </row>
    <row r="3" spans="1:13" ht="28.5" customHeight="1" x14ac:dyDescent="0.2">
      <c r="A3" s="153" t="s">
        <v>337</v>
      </c>
      <c r="B3" s="127" t="s">
        <v>338</v>
      </c>
      <c r="C3" s="125" t="s">
        <v>332</v>
      </c>
      <c r="D3" s="91" t="s">
        <v>195</v>
      </c>
      <c r="E3" s="239" t="s">
        <v>152</v>
      </c>
      <c r="F3" s="125" t="s">
        <v>255</v>
      </c>
      <c r="G3" s="238">
        <v>250</v>
      </c>
      <c r="H3" s="238">
        <v>7.7</v>
      </c>
      <c r="I3" s="238">
        <v>7.7</v>
      </c>
      <c r="J3" s="238">
        <v>6.6</v>
      </c>
      <c r="K3" s="238">
        <v>6.6</v>
      </c>
      <c r="L3" s="238">
        <v>6.6</v>
      </c>
      <c r="M3" s="183"/>
    </row>
    <row r="4" spans="1:13" ht="24" customHeight="1" x14ac:dyDescent="0.2">
      <c r="A4" s="153" t="s">
        <v>339</v>
      </c>
      <c r="B4" s="127" t="s">
        <v>338</v>
      </c>
      <c r="C4" s="125" t="s">
        <v>332</v>
      </c>
      <c r="D4" s="91" t="s">
        <v>195</v>
      </c>
      <c r="E4" s="239" t="s">
        <v>152</v>
      </c>
      <c r="F4" s="125" t="s">
        <v>255</v>
      </c>
      <c r="G4" s="238">
        <v>250</v>
      </c>
      <c r="H4" s="238">
        <v>7.7</v>
      </c>
      <c r="I4" s="238">
        <v>7.7</v>
      </c>
      <c r="J4" s="238">
        <v>7.1</v>
      </c>
      <c r="K4" s="238">
        <v>6.9</v>
      </c>
      <c r="L4" s="238">
        <f>6.29*1.1</f>
        <v>6.9190000000000005</v>
      </c>
      <c r="M4" s="183"/>
    </row>
    <row r="5" spans="1:13" x14ac:dyDescent="0.2">
      <c r="G5" s="237"/>
      <c r="H5" s="237"/>
      <c r="I5" s="237"/>
      <c r="J5" s="237"/>
      <c r="K5" s="237"/>
      <c r="L5" s="237"/>
    </row>
    <row r="6" spans="1:13" ht="13.5" thickBot="1" x14ac:dyDescent="0.25">
      <c r="B6" s="132" t="s">
        <v>93</v>
      </c>
      <c r="C6" s="118"/>
    </row>
    <row r="7" spans="1:13" ht="13.5" thickBot="1" x14ac:dyDescent="0.25">
      <c r="A7" s="133" t="s">
        <v>155</v>
      </c>
      <c r="B7" s="147">
        <f>IF(B8="","",SUM(B8:B13))</f>
        <v>100.2</v>
      </c>
      <c r="C7" s="118"/>
    </row>
    <row r="8" spans="1:13" x14ac:dyDescent="0.2">
      <c r="A8" s="152" t="s">
        <v>340</v>
      </c>
      <c r="B8" s="148">
        <v>35</v>
      </c>
      <c r="C8" s="118"/>
    </row>
    <row r="9" spans="1:13" x14ac:dyDescent="0.2">
      <c r="A9" s="91" t="s">
        <v>341</v>
      </c>
      <c r="B9" s="149"/>
      <c r="C9" s="118"/>
    </row>
    <row r="10" spans="1:13" x14ac:dyDescent="0.2">
      <c r="A10" s="91" t="s">
        <v>342</v>
      </c>
      <c r="B10" s="135"/>
      <c r="C10" s="118"/>
    </row>
    <row r="11" spans="1:13" x14ac:dyDescent="0.2">
      <c r="A11" s="91" t="s">
        <v>343</v>
      </c>
      <c r="B11" s="258">
        <v>0.2</v>
      </c>
      <c r="C11" s="118"/>
    </row>
    <row r="12" spans="1:13" x14ac:dyDescent="0.2">
      <c r="A12" s="91" t="s">
        <v>344</v>
      </c>
      <c r="B12" s="135"/>
      <c r="C12" s="118"/>
    </row>
    <row r="13" spans="1:13" x14ac:dyDescent="0.2">
      <c r="A13" s="91" t="s">
        <v>345</v>
      </c>
      <c r="B13" s="149">
        <v>65</v>
      </c>
      <c r="C13" s="118"/>
    </row>
    <row r="14" spans="1:13" ht="13.5" thickBot="1" x14ac:dyDescent="0.25">
      <c r="B14" s="118"/>
      <c r="C14" s="118"/>
    </row>
    <row r="15" spans="1:13" ht="13.5" thickBot="1" x14ac:dyDescent="0.25">
      <c r="A15" s="133" t="s">
        <v>162</v>
      </c>
      <c r="B15" s="147">
        <f>IF(B16="","",SUM(B16:B21))</f>
        <v>180.09</v>
      </c>
      <c r="C15" s="118"/>
    </row>
    <row r="16" spans="1:13" x14ac:dyDescent="0.2">
      <c r="A16" s="152" t="s">
        <v>271</v>
      </c>
      <c r="B16" s="148">
        <v>100</v>
      </c>
      <c r="C16" s="118"/>
    </row>
    <row r="17" spans="1:3" x14ac:dyDescent="0.2">
      <c r="A17" s="91" t="s">
        <v>272</v>
      </c>
      <c r="B17" s="149">
        <v>80</v>
      </c>
      <c r="C17" s="118"/>
    </row>
    <row r="18" spans="1:3" x14ac:dyDescent="0.2">
      <c r="A18" s="91" t="s">
        <v>273</v>
      </c>
      <c r="B18" s="149"/>
      <c r="C18" s="118"/>
    </row>
    <row r="19" spans="1:3" x14ac:dyDescent="0.2">
      <c r="A19" s="91" t="s">
        <v>274</v>
      </c>
      <c r="B19" s="258">
        <v>0.09</v>
      </c>
      <c r="C19" s="118"/>
    </row>
    <row r="20" spans="1:3" x14ac:dyDescent="0.2">
      <c r="A20" s="91" t="s">
        <v>275</v>
      </c>
      <c r="B20" s="149"/>
      <c r="C20" s="118"/>
    </row>
    <row r="21" spans="1:3" x14ac:dyDescent="0.2">
      <c r="A21" s="91"/>
      <c r="B21" s="149"/>
      <c r="C21" s="118"/>
    </row>
    <row r="23" spans="1:3" ht="13.5" thickBot="1" x14ac:dyDescent="0.25">
      <c r="A23" s="153" t="s">
        <v>336</v>
      </c>
    </row>
    <row r="24" spans="1:3" ht="39" thickBot="1" x14ac:dyDescent="0.25">
      <c r="A24" s="133" t="s">
        <v>169</v>
      </c>
      <c r="B24" s="139" t="s">
        <v>170</v>
      </c>
      <c r="C24" s="139" t="s">
        <v>305</v>
      </c>
    </row>
    <row r="25" spans="1:3" x14ac:dyDescent="0.2">
      <c r="A25" s="101" t="s">
        <v>173</v>
      </c>
      <c r="B25" s="249"/>
      <c r="C25" s="249">
        <v>0.75</v>
      </c>
    </row>
    <row r="26" spans="1:3" x14ac:dyDescent="0.2">
      <c r="A26" s="101" t="s">
        <v>276</v>
      </c>
      <c r="B26" s="249"/>
      <c r="C26" s="249"/>
    </row>
    <row r="27" spans="1:3" x14ac:dyDescent="0.2">
      <c r="A27" s="101" t="s">
        <v>277</v>
      </c>
      <c r="B27" s="249"/>
      <c r="C27" s="249"/>
    </row>
    <row r="28" spans="1:3" x14ac:dyDescent="0.2">
      <c r="A28" s="101" t="s">
        <v>176</v>
      </c>
      <c r="B28" s="249"/>
      <c r="C28" s="249">
        <v>0.11</v>
      </c>
    </row>
    <row r="29" spans="1:3" x14ac:dyDescent="0.2">
      <c r="A29" s="101" t="s">
        <v>346</v>
      </c>
      <c r="B29" s="249"/>
      <c r="C29" s="249"/>
    </row>
    <row r="30" spans="1:3" x14ac:dyDescent="0.2">
      <c r="A30" s="101" t="s">
        <v>178</v>
      </c>
      <c r="B30" s="249"/>
      <c r="C30" s="249"/>
    </row>
    <row r="31" spans="1:3" x14ac:dyDescent="0.2">
      <c r="A31" s="141" t="s">
        <v>179</v>
      </c>
      <c r="B31" s="249"/>
      <c r="C31" s="249">
        <v>0.02</v>
      </c>
    </row>
    <row r="32" spans="1:3" x14ac:dyDescent="0.2">
      <c r="A32" s="141" t="s">
        <v>180</v>
      </c>
      <c r="B32" s="249"/>
      <c r="C32" s="249">
        <v>0.02</v>
      </c>
    </row>
    <row r="33" spans="1:3" x14ac:dyDescent="0.2">
      <c r="A33" s="141" t="s">
        <v>181</v>
      </c>
      <c r="B33" s="249"/>
      <c r="C33" s="249">
        <v>0.1</v>
      </c>
    </row>
    <row r="34" spans="1:3" x14ac:dyDescent="0.2">
      <c r="A34" s="91" t="s">
        <v>347</v>
      </c>
      <c r="B34" s="249"/>
      <c r="C34" s="249"/>
    </row>
    <row r="35" spans="1:3" ht="18" customHeight="1" x14ac:dyDescent="0.2">
      <c r="A35" s="101"/>
      <c r="B35" s="249"/>
      <c r="C35" s="249"/>
    </row>
    <row r="36" spans="1:3" ht="13.5" thickBot="1" x14ac:dyDescent="0.25">
      <c r="B36" s="118"/>
    </row>
    <row r="37" spans="1:3" ht="13.5" thickBot="1" x14ac:dyDescent="0.25">
      <c r="A37" s="142" t="s">
        <v>184</v>
      </c>
      <c r="B37" s="143" t="str">
        <f>IF(B25="","",SUM(B25:B35))</f>
        <v/>
      </c>
      <c r="C37" s="143">
        <f>IF(C25="","",SUM(C25:C35))</f>
        <v>1</v>
      </c>
    </row>
    <row r="38" spans="1:3" ht="13.5" thickBot="1" x14ac:dyDescent="0.25">
      <c r="B38" s="334" t="s">
        <v>185</v>
      </c>
      <c r="C38" s="335"/>
    </row>
    <row r="42" spans="1:3" ht="13.5" thickBot="1" x14ac:dyDescent="0.25">
      <c r="A42" s="153" t="s">
        <v>337</v>
      </c>
    </row>
    <row r="43" spans="1:3" ht="39" thickBot="1" x14ac:dyDescent="0.25">
      <c r="A43" s="133" t="s">
        <v>169</v>
      </c>
      <c r="B43" s="139" t="s">
        <v>170</v>
      </c>
      <c r="C43" s="139" t="s">
        <v>305</v>
      </c>
    </row>
    <row r="44" spans="1:3" x14ac:dyDescent="0.2">
      <c r="A44" s="101" t="s">
        <v>173</v>
      </c>
      <c r="B44" s="249"/>
      <c r="C44" s="249">
        <v>0.75</v>
      </c>
    </row>
    <row r="45" spans="1:3" x14ac:dyDescent="0.2">
      <c r="A45" s="101" t="s">
        <v>276</v>
      </c>
      <c r="B45" s="249"/>
      <c r="C45" s="249"/>
    </row>
    <row r="46" spans="1:3" x14ac:dyDescent="0.2">
      <c r="A46" s="101" t="s">
        <v>277</v>
      </c>
      <c r="B46" s="249"/>
      <c r="C46" s="249"/>
    </row>
    <row r="47" spans="1:3" x14ac:dyDescent="0.2">
      <c r="A47" s="101" t="s">
        <v>176</v>
      </c>
      <c r="B47" s="249"/>
      <c r="C47" s="249">
        <v>0.11</v>
      </c>
    </row>
    <row r="48" spans="1:3" x14ac:dyDescent="0.2">
      <c r="A48" s="101" t="s">
        <v>346</v>
      </c>
      <c r="B48" s="249"/>
      <c r="C48" s="249"/>
    </row>
    <row r="49" spans="1:3" x14ac:dyDescent="0.2">
      <c r="A49" s="101" t="s">
        <v>178</v>
      </c>
      <c r="B49" s="249"/>
      <c r="C49" s="249"/>
    </row>
    <row r="50" spans="1:3" x14ac:dyDescent="0.2">
      <c r="A50" s="141" t="s">
        <v>179</v>
      </c>
      <c r="B50" s="249"/>
      <c r="C50" s="249">
        <v>0.02</v>
      </c>
    </row>
    <row r="51" spans="1:3" x14ac:dyDescent="0.2">
      <c r="A51" s="141" t="s">
        <v>180</v>
      </c>
      <c r="B51" s="249"/>
      <c r="C51" s="249">
        <v>0.02</v>
      </c>
    </row>
    <row r="52" spans="1:3" x14ac:dyDescent="0.2">
      <c r="A52" s="141" t="s">
        <v>181</v>
      </c>
      <c r="B52" s="249"/>
      <c r="C52" s="249">
        <v>0.1</v>
      </c>
    </row>
    <row r="53" spans="1:3" x14ac:dyDescent="0.2">
      <c r="A53" s="91" t="s">
        <v>347</v>
      </c>
      <c r="B53" s="249"/>
      <c r="C53" s="249"/>
    </row>
    <row r="54" spans="1:3" x14ac:dyDescent="0.2">
      <c r="A54" s="101"/>
      <c r="B54" s="249"/>
      <c r="C54" s="249"/>
    </row>
    <row r="55" spans="1:3" ht="13.5" thickBot="1" x14ac:dyDescent="0.25">
      <c r="B55" s="118"/>
    </row>
    <row r="56" spans="1:3" ht="13.5" thickBot="1" x14ac:dyDescent="0.25">
      <c r="A56" s="142" t="s">
        <v>184</v>
      </c>
      <c r="B56" s="143" t="str">
        <f>IF(B44="","",SUM(B44:B54))</f>
        <v/>
      </c>
      <c r="C56" s="143">
        <f>IF(C44="","",SUM(C44:C54))</f>
        <v>1</v>
      </c>
    </row>
    <row r="57" spans="1:3" ht="13.5" thickBot="1" x14ac:dyDescent="0.25">
      <c r="B57" s="334" t="s">
        <v>185</v>
      </c>
      <c r="C57" s="335"/>
    </row>
    <row r="60" spans="1:3" ht="13.5" thickBot="1" x14ac:dyDescent="0.25">
      <c r="A60" s="153" t="s">
        <v>339</v>
      </c>
    </row>
    <row r="61" spans="1:3" ht="39" thickBot="1" x14ac:dyDescent="0.25">
      <c r="A61" s="133" t="s">
        <v>169</v>
      </c>
      <c r="B61" s="139" t="s">
        <v>170</v>
      </c>
      <c r="C61" s="139" t="s">
        <v>305</v>
      </c>
    </row>
    <row r="62" spans="1:3" x14ac:dyDescent="0.2">
      <c r="A62" s="101" t="s">
        <v>173</v>
      </c>
      <c r="B62" s="249"/>
      <c r="C62" s="249">
        <v>0.75</v>
      </c>
    </row>
    <row r="63" spans="1:3" x14ac:dyDescent="0.2">
      <c r="A63" s="101" t="s">
        <v>276</v>
      </c>
      <c r="B63" s="249"/>
      <c r="C63" s="249"/>
    </row>
    <row r="64" spans="1:3" x14ac:dyDescent="0.2">
      <c r="A64" s="101" t="s">
        <v>277</v>
      </c>
      <c r="B64" s="249"/>
      <c r="C64" s="249"/>
    </row>
    <row r="65" spans="1:3" x14ac:dyDescent="0.2">
      <c r="A65" s="101" t="s">
        <v>176</v>
      </c>
      <c r="B65" s="249"/>
      <c r="C65" s="249">
        <v>0.11</v>
      </c>
    </row>
    <row r="66" spans="1:3" x14ac:dyDescent="0.2">
      <c r="A66" s="101" t="s">
        <v>346</v>
      </c>
      <c r="B66" s="249"/>
      <c r="C66" s="249"/>
    </row>
    <row r="67" spans="1:3" x14ac:dyDescent="0.2">
      <c r="A67" s="101" t="s">
        <v>178</v>
      </c>
      <c r="B67" s="249"/>
      <c r="C67" s="249"/>
    </row>
    <row r="68" spans="1:3" x14ac:dyDescent="0.2">
      <c r="A68" s="141" t="s">
        <v>179</v>
      </c>
      <c r="B68" s="249"/>
      <c r="C68" s="249">
        <v>0.02</v>
      </c>
    </row>
    <row r="69" spans="1:3" x14ac:dyDescent="0.2">
      <c r="A69" s="141" t="s">
        <v>180</v>
      </c>
      <c r="B69" s="249"/>
      <c r="C69" s="249">
        <v>0.02</v>
      </c>
    </row>
    <row r="70" spans="1:3" x14ac:dyDescent="0.2">
      <c r="A70" s="141" t="s">
        <v>181</v>
      </c>
      <c r="B70" s="249"/>
      <c r="C70" s="249">
        <v>0.1</v>
      </c>
    </row>
    <row r="71" spans="1:3" x14ac:dyDescent="0.2">
      <c r="A71" s="91" t="s">
        <v>347</v>
      </c>
      <c r="B71" s="249"/>
      <c r="C71" s="249"/>
    </row>
    <row r="72" spans="1:3" x14ac:dyDescent="0.2">
      <c r="A72" s="101"/>
      <c r="B72" s="249"/>
      <c r="C72" s="249"/>
    </row>
    <row r="73" spans="1:3" ht="13.5" thickBot="1" x14ac:dyDescent="0.25">
      <c r="B73" s="118"/>
    </row>
    <row r="74" spans="1:3" ht="13.5" thickBot="1" x14ac:dyDescent="0.25">
      <c r="A74" s="142" t="s">
        <v>184</v>
      </c>
      <c r="B74" s="143" t="str">
        <f>IF(B62="","",SUM(B62:B72))</f>
        <v/>
      </c>
      <c r="C74" s="143">
        <f>IF(C62="","",SUM(C62:C72))</f>
        <v>1</v>
      </c>
    </row>
    <row r="75" spans="1:3" ht="13.5" thickBot="1" x14ac:dyDescent="0.25">
      <c r="B75" s="334" t="s">
        <v>185</v>
      </c>
      <c r="C75" s="335"/>
    </row>
  </sheetData>
  <mergeCells count="3">
    <mergeCell ref="B38:C38"/>
    <mergeCell ref="B57:C57"/>
    <mergeCell ref="B75:C75"/>
  </mergeCells>
  <pageMargins left="0.75" right="0.75" top="1" bottom="1" header="0" footer="0"/>
  <pageSetup orientation="portrait" r:id="rId1"/>
  <headerFooter alignWithMargins="0"/>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E2FE1-65B1-4C10-94C2-36F642B330A1}">
  <dimension ref="B1:E20"/>
  <sheetViews>
    <sheetView showGridLines="0" tabSelected="1" topLeftCell="A4" workbookViewId="0">
      <selection activeCell="C12" sqref="C12"/>
    </sheetView>
  </sheetViews>
  <sheetFormatPr baseColWidth="10" defaultColWidth="9.75" defaultRowHeight="12.75" x14ac:dyDescent="0.2"/>
  <cols>
    <col min="1" max="1" width="3.5" style="84" customWidth="1"/>
    <col min="2" max="2" width="4.25" style="84" bestFit="1" customWidth="1"/>
    <col min="3" max="3" width="63.5" style="84" customWidth="1"/>
    <col min="4" max="256" width="9.75" style="84"/>
    <col min="257" max="257" width="3.5" style="84" customWidth="1"/>
    <col min="258" max="258" width="4.25" style="84" bestFit="1" customWidth="1"/>
    <col min="259" max="259" width="63.5" style="84" customWidth="1"/>
    <col min="260" max="512" width="9.75" style="84"/>
    <col min="513" max="513" width="3.5" style="84" customWidth="1"/>
    <col min="514" max="514" width="4.25" style="84" bestFit="1" customWidth="1"/>
    <col min="515" max="515" width="63.5" style="84" customWidth="1"/>
    <col min="516" max="768" width="9.75" style="84"/>
    <col min="769" max="769" width="3.5" style="84" customWidth="1"/>
    <col min="770" max="770" width="4.25" style="84" bestFit="1" customWidth="1"/>
    <col min="771" max="771" width="63.5" style="84" customWidth="1"/>
    <col min="772" max="1024" width="9.75" style="84"/>
    <col min="1025" max="1025" width="3.5" style="84" customWidth="1"/>
    <col min="1026" max="1026" width="4.25" style="84" bestFit="1" customWidth="1"/>
    <col min="1027" max="1027" width="63.5" style="84" customWidth="1"/>
    <col min="1028" max="1280" width="9.75" style="84"/>
    <col min="1281" max="1281" width="3.5" style="84" customWidth="1"/>
    <col min="1282" max="1282" width="4.25" style="84" bestFit="1" customWidth="1"/>
    <col min="1283" max="1283" width="63.5" style="84" customWidth="1"/>
    <col min="1284" max="1536" width="9.75" style="84"/>
    <col min="1537" max="1537" width="3.5" style="84" customWidth="1"/>
    <col min="1538" max="1538" width="4.25" style="84" bestFit="1" customWidth="1"/>
    <col min="1539" max="1539" width="63.5" style="84" customWidth="1"/>
    <col min="1540" max="1792" width="9.75" style="84"/>
    <col min="1793" max="1793" width="3.5" style="84" customWidth="1"/>
    <col min="1794" max="1794" width="4.25" style="84" bestFit="1" customWidth="1"/>
    <col min="1795" max="1795" width="63.5" style="84" customWidth="1"/>
    <col min="1796" max="2048" width="9.75" style="84"/>
    <col min="2049" max="2049" width="3.5" style="84" customWidth="1"/>
    <col min="2050" max="2050" width="4.25" style="84" bestFit="1" customWidth="1"/>
    <col min="2051" max="2051" width="63.5" style="84" customWidth="1"/>
    <col min="2052" max="2304" width="9.75" style="84"/>
    <col min="2305" max="2305" width="3.5" style="84" customWidth="1"/>
    <col min="2306" max="2306" width="4.25" style="84" bestFit="1" customWidth="1"/>
    <col min="2307" max="2307" width="63.5" style="84" customWidth="1"/>
    <col min="2308" max="2560" width="9.75" style="84"/>
    <col min="2561" max="2561" width="3.5" style="84" customWidth="1"/>
    <col min="2562" max="2562" width="4.25" style="84" bestFit="1" customWidth="1"/>
    <col min="2563" max="2563" width="63.5" style="84" customWidth="1"/>
    <col min="2564" max="2816" width="9.75" style="84"/>
    <col min="2817" max="2817" width="3.5" style="84" customWidth="1"/>
    <col min="2818" max="2818" width="4.25" style="84" bestFit="1" customWidth="1"/>
    <col min="2819" max="2819" width="63.5" style="84" customWidth="1"/>
    <col min="2820" max="3072" width="9.75" style="84"/>
    <col min="3073" max="3073" width="3.5" style="84" customWidth="1"/>
    <col min="3074" max="3074" width="4.25" style="84" bestFit="1" customWidth="1"/>
    <col min="3075" max="3075" width="63.5" style="84" customWidth="1"/>
    <col min="3076" max="3328" width="9.75" style="84"/>
    <col min="3329" max="3329" width="3.5" style="84" customWidth="1"/>
    <col min="3330" max="3330" width="4.25" style="84" bestFit="1" customWidth="1"/>
    <col min="3331" max="3331" width="63.5" style="84" customWidth="1"/>
    <col min="3332" max="3584" width="9.75" style="84"/>
    <col min="3585" max="3585" width="3.5" style="84" customWidth="1"/>
    <col min="3586" max="3586" width="4.25" style="84" bestFit="1" customWidth="1"/>
    <col min="3587" max="3587" width="63.5" style="84" customWidth="1"/>
    <col min="3588" max="3840" width="9.75" style="84"/>
    <col min="3841" max="3841" width="3.5" style="84" customWidth="1"/>
    <col min="3842" max="3842" width="4.25" style="84" bestFit="1" customWidth="1"/>
    <col min="3843" max="3843" width="63.5" style="84" customWidth="1"/>
    <col min="3844" max="4096" width="9.75" style="84"/>
    <col min="4097" max="4097" width="3.5" style="84" customWidth="1"/>
    <col min="4098" max="4098" width="4.25" style="84" bestFit="1" customWidth="1"/>
    <col min="4099" max="4099" width="63.5" style="84" customWidth="1"/>
    <col min="4100" max="4352" width="9.75" style="84"/>
    <col min="4353" max="4353" width="3.5" style="84" customWidth="1"/>
    <col min="4354" max="4354" width="4.25" style="84" bestFit="1" customWidth="1"/>
    <col min="4355" max="4355" width="63.5" style="84" customWidth="1"/>
    <col min="4356" max="4608" width="9.75" style="84"/>
    <col min="4609" max="4609" width="3.5" style="84" customWidth="1"/>
    <col min="4610" max="4610" width="4.25" style="84" bestFit="1" customWidth="1"/>
    <col min="4611" max="4611" width="63.5" style="84" customWidth="1"/>
    <col min="4612" max="4864" width="9.75" style="84"/>
    <col min="4865" max="4865" width="3.5" style="84" customWidth="1"/>
    <col min="4866" max="4866" width="4.25" style="84" bestFit="1" customWidth="1"/>
    <col min="4867" max="4867" width="63.5" style="84" customWidth="1"/>
    <col min="4868" max="5120" width="9.75" style="84"/>
    <col min="5121" max="5121" width="3.5" style="84" customWidth="1"/>
    <col min="5122" max="5122" width="4.25" style="84" bestFit="1" customWidth="1"/>
    <col min="5123" max="5123" width="63.5" style="84" customWidth="1"/>
    <col min="5124" max="5376" width="9.75" style="84"/>
    <col min="5377" max="5377" width="3.5" style="84" customWidth="1"/>
    <col min="5378" max="5378" width="4.25" style="84" bestFit="1" customWidth="1"/>
    <col min="5379" max="5379" width="63.5" style="84" customWidth="1"/>
    <col min="5380" max="5632" width="9.75" style="84"/>
    <col min="5633" max="5633" width="3.5" style="84" customWidth="1"/>
    <col min="5634" max="5634" width="4.25" style="84" bestFit="1" customWidth="1"/>
    <col min="5635" max="5635" width="63.5" style="84" customWidth="1"/>
    <col min="5636" max="5888" width="9.75" style="84"/>
    <col min="5889" max="5889" width="3.5" style="84" customWidth="1"/>
    <col min="5890" max="5890" width="4.25" style="84" bestFit="1" customWidth="1"/>
    <col min="5891" max="5891" width="63.5" style="84" customWidth="1"/>
    <col min="5892" max="6144" width="9.75" style="84"/>
    <col min="6145" max="6145" width="3.5" style="84" customWidth="1"/>
    <col min="6146" max="6146" width="4.25" style="84" bestFit="1" customWidth="1"/>
    <col min="6147" max="6147" width="63.5" style="84" customWidth="1"/>
    <col min="6148" max="6400" width="9.75" style="84"/>
    <col min="6401" max="6401" width="3.5" style="84" customWidth="1"/>
    <col min="6402" max="6402" width="4.25" style="84" bestFit="1" customWidth="1"/>
    <col min="6403" max="6403" width="63.5" style="84" customWidth="1"/>
    <col min="6404" max="6656" width="9.75" style="84"/>
    <col min="6657" max="6657" width="3.5" style="84" customWidth="1"/>
    <col min="6658" max="6658" width="4.25" style="84" bestFit="1" customWidth="1"/>
    <col min="6659" max="6659" width="63.5" style="84" customWidth="1"/>
    <col min="6660" max="6912" width="9.75" style="84"/>
    <col min="6913" max="6913" width="3.5" style="84" customWidth="1"/>
    <col min="6914" max="6914" width="4.25" style="84" bestFit="1" customWidth="1"/>
    <col min="6915" max="6915" width="63.5" style="84" customWidth="1"/>
    <col min="6916" max="7168" width="9.75" style="84"/>
    <col min="7169" max="7169" width="3.5" style="84" customWidth="1"/>
    <col min="7170" max="7170" width="4.25" style="84" bestFit="1" customWidth="1"/>
    <col min="7171" max="7171" width="63.5" style="84" customWidth="1"/>
    <col min="7172" max="7424" width="9.75" style="84"/>
    <col min="7425" max="7425" width="3.5" style="84" customWidth="1"/>
    <col min="7426" max="7426" width="4.25" style="84" bestFit="1" customWidth="1"/>
    <col min="7427" max="7427" width="63.5" style="84" customWidth="1"/>
    <col min="7428" max="7680" width="9.75" style="84"/>
    <col min="7681" max="7681" width="3.5" style="84" customWidth="1"/>
    <col min="7682" max="7682" width="4.25" style="84" bestFit="1" customWidth="1"/>
    <col min="7683" max="7683" width="63.5" style="84" customWidth="1"/>
    <col min="7684" max="7936" width="9.75" style="84"/>
    <col min="7937" max="7937" width="3.5" style="84" customWidth="1"/>
    <col min="7938" max="7938" width="4.25" style="84" bestFit="1" customWidth="1"/>
    <col min="7939" max="7939" width="63.5" style="84" customWidth="1"/>
    <col min="7940" max="8192" width="9.75" style="84"/>
    <col min="8193" max="8193" width="3.5" style="84" customWidth="1"/>
    <col min="8194" max="8194" width="4.25" style="84" bestFit="1" customWidth="1"/>
    <col min="8195" max="8195" width="63.5" style="84" customWidth="1"/>
    <col min="8196" max="8448" width="9.75" style="84"/>
    <col min="8449" max="8449" width="3.5" style="84" customWidth="1"/>
    <col min="8450" max="8450" width="4.25" style="84" bestFit="1" customWidth="1"/>
    <col min="8451" max="8451" width="63.5" style="84" customWidth="1"/>
    <col min="8452" max="8704" width="9.75" style="84"/>
    <col min="8705" max="8705" width="3.5" style="84" customWidth="1"/>
    <col min="8706" max="8706" width="4.25" style="84" bestFit="1" customWidth="1"/>
    <col min="8707" max="8707" width="63.5" style="84" customWidth="1"/>
    <col min="8708" max="8960" width="9.75" style="84"/>
    <col min="8961" max="8961" width="3.5" style="84" customWidth="1"/>
    <col min="8962" max="8962" width="4.25" style="84" bestFit="1" customWidth="1"/>
    <col min="8963" max="8963" width="63.5" style="84" customWidth="1"/>
    <col min="8964" max="9216" width="9.75" style="84"/>
    <col min="9217" max="9217" width="3.5" style="84" customWidth="1"/>
    <col min="9218" max="9218" width="4.25" style="84" bestFit="1" customWidth="1"/>
    <col min="9219" max="9219" width="63.5" style="84" customWidth="1"/>
    <col min="9220" max="9472" width="9.75" style="84"/>
    <col min="9473" max="9473" width="3.5" style="84" customWidth="1"/>
    <col min="9474" max="9474" width="4.25" style="84" bestFit="1" customWidth="1"/>
    <col min="9475" max="9475" width="63.5" style="84" customWidth="1"/>
    <col min="9476" max="9728" width="9.75" style="84"/>
    <col min="9729" max="9729" width="3.5" style="84" customWidth="1"/>
    <col min="9730" max="9730" width="4.25" style="84" bestFit="1" customWidth="1"/>
    <col min="9731" max="9731" width="63.5" style="84" customWidth="1"/>
    <col min="9732" max="9984" width="9.75" style="84"/>
    <col min="9985" max="9985" width="3.5" style="84" customWidth="1"/>
    <col min="9986" max="9986" width="4.25" style="84" bestFit="1" customWidth="1"/>
    <col min="9987" max="9987" width="63.5" style="84" customWidth="1"/>
    <col min="9988" max="10240" width="9.75" style="84"/>
    <col min="10241" max="10241" width="3.5" style="84" customWidth="1"/>
    <col min="10242" max="10242" width="4.25" style="84" bestFit="1" customWidth="1"/>
    <col min="10243" max="10243" width="63.5" style="84" customWidth="1"/>
    <col min="10244" max="10496" width="9.75" style="84"/>
    <col min="10497" max="10497" width="3.5" style="84" customWidth="1"/>
    <col min="10498" max="10498" width="4.25" style="84" bestFit="1" customWidth="1"/>
    <col min="10499" max="10499" width="63.5" style="84" customWidth="1"/>
    <col min="10500" max="10752" width="9.75" style="84"/>
    <col min="10753" max="10753" width="3.5" style="84" customWidth="1"/>
    <col min="10754" max="10754" width="4.25" style="84" bestFit="1" customWidth="1"/>
    <col min="10755" max="10755" width="63.5" style="84" customWidth="1"/>
    <col min="10756" max="11008" width="9.75" style="84"/>
    <col min="11009" max="11009" width="3.5" style="84" customWidth="1"/>
    <col min="11010" max="11010" width="4.25" style="84" bestFit="1" customWidth="1"/>
    <col min="11011" max="11011" width="63.5" style="84" customWidth="1"/>
    <col min="11012" max="11264" width="9.75" style="84"/>
    <col min="11265" max="11265" width="3.5" style="84" customWidth="1"/>
    <col min="11266" max="11266" width="4.25" style="84" bestFit="1" customWidth="1"/>
    <col min="11267" max="11267" width="63.5" style="84" customWidth="1"/>
    <col min="11268" max="11520" width="9.75" style="84"/>
    <col min="11521" max="11521" width="3.5" style="84" customWidth="1"/>
    <col min="11522" max="11522" width="4.25" style="84" bestFit="1" customWidth="1"/>
    <col min="11523" max="11523" width="63.5" style="84" customWidth="1"/>
    <col min="11524" max="11776" width="9.75" style="84"/>
    <col min="11777" max="11777" width="3.5" style="84" customWidth="1"/>
    <col min="11778" max="11778" width="4.25" style="84" bestFit="1" customWidth="1"/>
    <col min="11779" max="11779" width="63.5" style="84" customWidth="1"/>
    <col min="11780" max="12032" width="9.75" style="84"/>
    <col min="12033" max="12033" width="3.5" style="84" customWidth="1"/>
    <col min="12034" max="12034" width="4.25" style="84" bestFit="1" customWidth="1"/>
    <col min="12035" max="12035" width="63.5" style="84" customWidth="1"/>
    <col min="12036" max="12288" width="9.75" style="84"/>
    <col min="12289" max="12289" width="3.5" style="84" customWidth="1"/>
    <col min="12290" max="12290" width="4.25" style="84" bestFit="1" customWidth="1"/>
    <col min="12291" max="12291" width="63.5" style="84" customWidth="1"/>
    <col min="12292" max="12544" width="9.75" style="84"/>
    <col min="12545" max="12545" width="3.5" style="84" customWidth="1"/>
    <col min="12546" max="12546" width="4.25" style="84" bestFit="1" customWidth="1"/>
    <col min="12547" max="12547" width="63.5" style="84" customWidth="1"/>
    <col min="12548" max="12800" width="9.75" style="84"/>
    <col min="12801" max="12801" width="3.5" style="84" customWidth="1"/>
    <col min="12802" max="12802" width="4.25" style="84" bestFit="1" customWidth="1"/>
    <col min="12803" max="12803" width="63.5" style="84" customWidth="1"/>
    <col min="12804" max="13056" width="9.75" style="84"/>
    <col min="13057" max="13057" width="3.5" style="84" customWidth="1"/>
    <col min="13058" max="13058" width="4.25" style="84" bestFit="1" customWidth="1"/>
    <col min="13059" max="13059" width="63.5" style="84" customWidth="1"/>
    <col min="13060" max="13312" width="9.75" style="84"/>
    <col min="13313" max="13313" width="3.5" style="84" customWidth="1"/>
    <col min="13314" max="13314" width="4.25" style="84" bestFit="1" customWidth="1"/>
    <col min="13315" max="13315" width="63.5" style="84" customWidth="1"/>
    <col min="13316" max="13568" width="9.75" style="84"/>
    <col min="13569" max="13569" width="3.5" style="84" customWidth="1"/>
    <col min="13570" max="13570" width="4.25" style="84" bestFit="1" customWidth="1"/>
    <col min="13571" max="13571" width="63.5" style="84" customWidth="1"/>
    <col min="13572" max="13824" width="9.75" style="84"/>
    <col min="13825" max="13825" width="3.5" style="84" customWidth="1"/>
    <col min="13826" max="13826" width="4.25" style="84" bestFit="1" customWidth="1"/>
    <col min="13827" max="13827" width="63.5" style="84" customWidth="1"/>
    <col min="13828" max="14080" width="9.75" style="84"/>
    <col min="14081" max="14081" width="3.5" style="84" customWidth="1"/>
    <col min="14082" max="14082" width="4.25" style="84" bestFit="1" customWidth="1"/>
    <col min="14083" max="14083" width="63.5" style="84" customWidth="1"/>
    <col min="14084" max="14336" width="9.75" style="84"/>
    <col min="14337" max="14337" width="3.5" style="84" customWidth="1"/>
    <col min="14338" max="14338" width="4.25" style="84" bestFit="1" customWidth="1"/>
    <col min="14339" max="14339" width="63.5" style="84" customWidth="1"/>
    <col min="14340" max="14592" width="9.75" style="84"/>
    <col min="14593" max="14593" width="3.5" style="84" customWidth="1"/>
    <col min="14594" max="14594" width="4.25" style="84" bestFit="1" customWidth="1"/>
    <col min="14595" max="14595" width="63.5" style="84" customWidth="1"/>
    <col min="14596" max="14848" width="9.75" style="84"/>
    <col min="14849" max="14849" width="3.5" style="84" customWidth="1"/>
    <col min="14850" max="14850" width="4.25" style="84" bestFit="1" customWidth="1"/>
    <col min="14851" max="14851" width="63.5" style="84" customWidth="1"/>
    <col min="14852" max="15104" width="9.75" style="84"/>
    <col min="15105" max="15105" width="3.5" style="84" customWidth="1"/>
    <col min="15106" max="15106" width="4.25" style="84" bestFit="1" customWidth="1"/>
    <col min="15107" max="15107" width="63.5" style="84" customWidth="1"/>
    <col min="15108" max="15360" width="9.75" style="84"/>
    <col min="15361" max="15361" width="3.5" style="84" customWidth="1"/>
    <col min="15362" max="15362" width="4.25" style="84" bestFit="1" customWidth="1"/>
    <col min="15363" max="15363" width="63.5" style="84" customWidth="1"/>
    <col min="15364" max="15616" width="9.75" style="84"/>
    <col min="15617" max="15617" width="3.5" style="84" customWidth="1"/>
    <col min="15618" max="15618" width="4.25" style="84" bestFit="1" customWidth="1"/>
    <col min="15619" max="15619" width="63.5" style="84" customWidth="1"/>
    <col min="15620" max="15872" width="9.75" style="84"/>
    <col min="15873" max="15873" width="3.5" style="84" customWidth="1"/>
    <col min="15874" max="15874" width="4.25" style="84" bestFit="1" customWidth="1"/>
    <col min="15875" max="15875" width="63.5" style="84" customWidth="1"/>
    <col min="15876" max="16128" width="9.75" style="84"/>
    <col min="16129" max="16129" width="3.5" style="84" customWidth="1"/>
    <col min="16130" max="16130" width="4.25" style="84" bestFit="1" customWidth="1"/>
    <col min="16131" max="16131" width="63.5" style="84" customWidth="1"/>
    <col min="16132" max="16384" width="9.75" style="84"/>
  </cols>
  <sheetData>
    <row r="1" spans="2:5" ht="13.5" thickBot="1" x14ac:dyDescent="0.25"/>
    <row r="2" spans="2:5" ht="25.5" x14ac:dyDescent="0.2">
      <c r="B2" s="166" t="s">
        <v>348</v>
      </c>
      <c r="C2" s="167" t="s">
        <v>349</v>
      </c>
      <c r="D2" s="168" t="s">
        <v>350</v>
      </c>
      <c r="E2" s="169" t="s">
        <v>351</v>
      </c>
    </row>
    <row r="3" spans="2:5" ht="15" x14ac:dyDescent="0.2">
      <c r="B3" s="170">
        <v>1</v>
      </c>
      <c r="C3" s="171" t="s">
        <v>106</v>
      </c>
      <c r="D3" s="172" t="s">
        <v>107</v>
      </c>
      <c r="E3" s="259">
        <v>0.15</v>
      </c>
    </row>
    <row r="4" spans="2:5" ht="15" x14ac:dyDescent="0.2">
      <c r="B4" s="170">
        <v>2</v>
      </c>
      <c r="C4" s="171" t="s">
        <v>108</v>
      </c>
      <c r="D4" s="172" t="s">
        <v>109</v>
      </c>
      <c r="E4" s="260">
        <v>450000</v>
      </c>
    </row>
    <row r="5" spans="2:5" ht="15" x14ac:dyDescent="0.2">
      <c r="B5" s="170">
        <v>3</v>
      </c>
      <c r="C5" s="171" t="s">
        <v>110</v>
      </c>
      <c r="D5" s="172" t="s">
        <v>109</v>
      </c>
      <c r="E5" s="260">
        <v>1500000</v>
      </c>
    </row>
    <row r="6" spans="2:5" ht="15" x14ac:dyDescent="0.2">
      <c r="B6" s="170">
        <v>4</v>
      </c>
      <c r="C6" s="171" t="s">
        <v>111</v>
      </c>
      <c r="D6" s="172" t="s">
        <v>112</v>
      </c>
      <c r="E6" s="260">
        <v>14000</v>
      </c>
    </row>
    <row r="7" spans="2:5" ht="15" x14ac:dyDescent="0.2">
      <c r="B7" s="170">
        <v>5</v>
      </c>
      <c r="C7" s="171" t="s">
        <v>113</v>
      </c>
      <c r="D7" s="172" t="s">
        <v>112</v>
      </c>
      <c r="E7" s="260">
        <v>14000</v>
      </c>
    </row>
    <row r="8" spans="2:5" ht="15" x14ac:dyDescent="0.2">
      <c r="B8" s="170">
        <v>6</v>
      </c>
      <c r="C8" s="171" t="s">
        <v>114</v>
      </c>
      <c r="D8" s="172" t="s">
        <v>109</v>
      </c>
      <c r="E8" s="260">
        <v>50000</v>
      </c>
    </row>
    <row r="9" spans="2:5" ht="15" x14ac:dyDescent="0.2">
      <c r="B9" s="170">
        <v>7</v>
      </c>
      <c r="C9" s="171" t="s">
        <v>115</v>
      </c>
      <c r="D9" s="172" t="s">
        <v>116</v>
      </c>
      <c r="E9" s="260">
        <v>60000</v>
      </c>
    </row>
    <row r="10" spans="2:5" ht="28.5" x14ac:dyDescent="0.2">
      <c r="B10" s="170">
        <v>8</v>
      </c>
      <c r="C10" s="171" t="s">
        <v>117</v>
      </c>
      <c r="D10" s="172" t="s">
        <v>118</v>
      </c>
      <c r="E10" s="260">
        <v>70000</v>
      </c>
    </row>
    <row r="11" spans="2:5" ht="15" x14ac:dyDescent="0.2">
      <c r="B11" s="170">
        <v>9</v>
      </c>
      <c r="C11" s="171" t="s">
        <v>119</v>
      </c>
      <c r="D11" s="172" t="s">
        <v>120</v>
      </c>
      <c r="E11" s="261">
        <v>70000</v>
      </c>
    </row>
    <row r="12" spans="2:5" ht="15" x14ac:dyDescent="0.2">
      <c r="B12" s="170">
        <v>10</v>
      </c>
      <c r="C12" s="171" t="s">
        <v>121</v>
      </c>
      <c r="D12" s="172" t="s">
        <v>120</v>
      </c>
      <c r="E12" s="260">
        <v>1750</v>
      </c>
    </row>
    <row r="13" spans="2:5" ht="15" x14ac:dyDescent="0.2">
      <c r="B13" s="170">
        <v>11</v>
      </c>
      <c r="C13" s="171" t="s">
        <v>122</v>
      </c>
      <c r="D13" s="172" t="s">
        <v>109</v>
      </c>
      <c r="E13" s="260">
        <v>300000</v>
      </c>
    </row>
    <row r="14" spans="2:5" ht="15" x14ac:dyDescent="0.2">
      <c r="B14" s="170">
        <v>12</v>
      </c>
      <c r="C14" s="171" t="s">
        <v>123</v>
      </c>
      <c r="D14" s="91" t="s">
        <v>124</v>
      </c>
      <c r="E14" s="260">
        <v>350000</v>
      </c>
    </row>
    <row r="15" spans="2:5" ht="15" x14ac:dyDescent="0.2">
      <c r="B15" s="170">
        <v>13</v>
      </c>
      <c r="C15" s="171" t="s">
        <v>125</v>
      </c>
      <c r="D15" s="91" t="s">
        <v>124</v>
      </c>
      <c r="E15" s="260">
        <v>14000</v>
      </c>
    </row>
    <row r="16" spans="2:5" ht="15" x14ac:dyDescent="0.2">
      <c r="B16" s="170">
        <v>14</v>
      </c>
      <c r="C16" s="171" t="s">
        <v>126</v>
      </c>
      <c r="D16" s="91" t="s">
        <v>127</v>
      </c>
      <c r="E16" s="260">
        <v>400000</v>
      </c>
    </row>
    <row r="17" spans="2:5" ht="15" x14ac:dyDescent="0.2">
      <c r="B17" s="170">
        <v>15</v>
      </c>
      <c r="C17" s="171" t="s">
        <v>128</v>
      </c>
      <c r="D17" s="91" t="s">
        <v>107</v>
      </c>
      <c r="E17" s="262">
        <v>0.2</v>
      </c>
    </row>
    <row r="18" spans="2:5" ht="15" x14ac:dyDescent="0.2">
      <c r="B18" s="170">
        <v>16</v>
      </c>
      <c r="C18" s="171" t="s">
        <v>129</v>
      </c>
      <c r="D18" s="91" t="s">
        <v>127</v>
      </c>
      <c r="E18" s="263">
        <v>380000</v>
      </c>
    </row>
    <row r="19" spans="2:5" ht="15" x14ac:dyDescent="0.2">
      <c r="B19" s="170">
        <v>17</v>
      </c>
      <c r="C19" s="171" t="s">
        <v>130</v>
      </c>
      <c r="D19" s="91" t="s">
        <v>127</v>
      </c>
      <c r="E19" s="264">
        <v>14000</v>
      </c>
    </row>
    <row r="20" spans="2:5" ht="15" x14ac:dyDescent="0.2">
      <c r="B20" s="170">
        <v>18</v>
      </c>
      <c r="C20" s="172" t="s">
        <v>131</v>
      </c>
      <c r="D20" s="91" t="s">
        <v>38</v>
      </c>
      <c r="E20" s="264">
        <v>70000</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2F00E-48B4-4E0D-A26D-B24525C3E655}">
  <sheetPr>
    <tabColor rgb="FFFFC000"/>
    <pageSetUpPr fitToPage="1"/>
  </sheetPr>
  <dimension ref="A1:J40"/>
  <sheetViews>
    <sheetView showGridLines="0" topLeftCell="A21" zoomScaleNormal="100" zoomScalePageLayoutView="125" workbookViewId="0">
      <selection activeCell="C22" sqref="C22"/>
    </sheetView>
  </sheetViews>
  <sheetFormatPr baseColWidth="10" defaultColWidth="8.25" defaultRowHeight="12.75" x14ac:dyDescent="0.2"/>
  <cols>
    <col min="1" max="1" width="49.125" style="44" customWidth="1"/>
    <col min="2" max="2" width="15.75" style="44" customWidth="1"/>
    <col min="3" max="3" width="24.625" style="44" bestFit="1" customWidth="1"/>
    <col min="4" max="4" width="17.625" style="44" customWidth="1"/>
    <col min="5" max="5" width="21.125" style="44" customWidth="1"/>
    <col min="6" max="6" width="22.75" style="44" customWidth="1"/>
    <col min="7" max="7" width="19.25" style="44" customWidth="1"/>
    <col min="8" max="8" width="13.625" style="44" customWidth="1"/>
    <col min="9" max="16384" width="8.25" style="44"/>
  </cols>
  <sheetData>
    <row r="1" spans="1:5" ht="12.75" customHeight="1" x14ac:dyDescent="0.2">
      <c r="A1" s="303" t="s">
        <v>51</v>
      </c>
      <c r="B1" s="304"/>
      <c r="C1" s="304"/>
      <c r="D1" s="304"/>
      <c r="E1" s="305"/>
    </row>
    <row r="2" spans="1:5" ht="12.75" customHeight="1" x14ac:dyDescent="0.2">
      <c r="A2" s="306"/>
      <c r="B2" s="307"/>
      <c r="C2" s="307"/>
      <c r="D2" s="307"/>
      <c r="E2" s="308"/>
    </row>
    <row r="3" spans="1:5" ht="12.75" customHeight="1" x14ac:dyDescent="0.2">
      <c r="A3" s="306"/>
      <c r="B3" s="307"/>
      <c r="C3" s="307"/>
      <c r="D3" s="307"/>
      <c r="E3" s="308"/>
    </row>
    <row r="4" spans="1:5" ht="13.5" customHeight="1" thickBot="1" x14ac:dyDescent="0.25">
      <c r="A4" s="309"/>
      <c r="B4" s="310"/>
      <c r="C4" s="310"/>
      <c r="D4" s="310"/>
      <c r="E4" s="311"/>
    </row>
    <row r="5" spans="1:5" ht="15.75" thickBot="1" x14ac:dyDescent="0.25">
      <c r="A5" s="312" t="s">
        <v>1</v>
      </c>
      <c r="B5" s="313"/>
      <c r="C5" s="313"/>
      <c r="D5" s="313"/>
      <c r="E5" s="314"/>
    </row>
    <row r="6" spans="1:5" ht="12.75" customHeight="1" x14ac:dyDescent="0.2">
      <c r="A6" s="315" t="s">
        <v>52</v>
      </c>
      <c r="B6" s="316"/>
      <c r="C6" s="316"/>
      <c r="D6" s="316"/>
      <c r="E6" s="317"/>
    </row>
    <row r="7" spans="1:5" ht="12.75" customHeight="1" x14ac:dyDescent="0.2">
      <c r="A7" s="318"/>
      <c r="B7" s="319"/>
      <c r="C7" s="319"/>
      <c r="D7" s="319"/>
      <c r="E7" s="320"/>
    </row>
    <row r="8" spans="1:5" ht="12.75" customHeight="1" x14ac:dyDescent="0.2">
      <c r="A8" s="318"/>
      <c r="B8" s="319"/>
      <c r="C8" s="319"/>
      <c r="D8" s="319"/>
      <c r="E8" s="320"/>
    </row>
    <row r="9" spans="1:5" x14ac:dyDescent="0.2">
      <c r="A9" s="318"/>
      <c r="B9" s="319"/>
      <c r="C9" s="319"/>
      <c r="D9" s="319"/>
      <c r="E9" s="320"/>
    </row>
    <row r="10" spans="1:5" x14ac:dyDescent="0.2">
      <c r="A10" s="318"/>
      <c r="B10" s="319"/>
      <c r="C10" s="319"/>
      <c r="D10" s="319"/>
      <c r="E10" s="320"/>
    </row>
    <row r="11" spans="1:5" ht="13.5" thickBot="1" x14ac:dyDescent="0.25">
      <c r="A11" s="321"/>
      <c r="B11" s="322"/>
      <c r="C11" s="322"/>
      <c r="D11" s="322"/>
      <c r="E11" s="323"/>
    </row>
    <row r="12" spans="1:5" ht="13.5" thickBot="1" x14ac:dyDescent="0.25">
      <c r="A12" s="45"/>
      <c r="B12" s="46"/>
      <c r="C12" s="46"/>
      <c r="D12" s="46"/>
      <c r="E12" s="46"/>
    </row>
    <row r="13" spans="1:5" ht="13.5" thickBot="1" x14ac:dyDescent="0.25">
      <c r="A13" s="78"/>
      <c r="B13" s="79"/>
      <c r="C13" s="324" t="s">
        <v>53</v>
      </c>
      <c r="D13" s="325"/>
      <c r="E13" s="326"/>
    </row>
    <row r="14" spans="1:5" ht="13.5" thickBot="1" x14ac:dyDescent="0.25">
      <c r="A14" s="70"/>
      <c r="B14" s="71"/>
      <c r="C14" s="324" t="s">
        <v>54</v>
      </c>
      <c r="D14" s="325"/>
      <c r="E14" s="326"/>
    </row>
    <row r="16" spans="1:5" x14ac:dyDescent="0.2">
      <c r="D16" s="47"/>
      <c r="E16" s="47"/>
    </row>
    <row r="17" spans="1:10" ht="26.45" customHeight="1" x14ac:dyDescent="0.2">
      <c r="A17" s="48" t="s">
        <v>55</v>
      </c>
      <c r="B17" s="49" t="s">
        <v>56</v>
      </c>
      <c r="C17" s="50" t="s">
        <v>57</v>
      </c>
      <c r="D17" s="51" t="s">
        <v>58</v>
      </c>
      <c r="E17" s="51" t="s">
        <v>59</v>
      </c>
      <c r="F17" s="51" t="s">
        <v>60</v>
      </c>
    </row>
    <row r="18" spans="1:10" x14ac:dyDescent="0.2">
      <c r="A18" s="72" t="s">
        <v>61</v>
      </c>
      <c r="B18" s="73" t="s">
        <v>62</v>
      </c>
      <c r="C18" s="270">
        <v>799800</v>
      </c>
      <c r="D18" s="77">
        <v>400</v>
      </c>
      <c r="E18" s="272">
        <f>+D18*C18</f>
        <v>319920000</v>
      </c>
      <c r="F18" s="272">
        <f t="shared" ref="F18:F23" si="0">+($C$32+1)*E18</f>
        <v>348712800</v>
      </c>
    </row>
    <row r="19" spans="1:10" ht="38.25" x14ac:dyDescent="0.2">
      <c r="A19" s="72" t="s">
        <v>63</v>
      </c>
      <c r="B19" s="74" t="s">
        <v>62</v>
      </c>
      <c r="C19" s="270">
        <v>838000</v>
      </c>
      <c r="D19" s="77">
        <v>40</v>
      </c>
      <c r="E19" s="272">
        <f t="shared" ref="E19:E23" si="1">+D19*C19</f>
        <v>33520000</v>
      </c>
      <c r="F19" s="272">
        <f t="shared" si="0"/>
        <v>36536800</v>
      </c>
    </row>
    <row r="20" spans="1:10" ht="38.25" x14ac:dyDescent="0.2">
      <c r="A20" s="72" t="s">
        <v>64</v>
      </c>
      <c r="B20" s="74" t="s">
        <v>62</v>
      </c>
      <c r="C20" s="270">
        <v>850000</v>
      </c>
      <c r="D20" s="77">
        <v>12</v>
      </c>
      <c r="E20" s="272">
        <f t="shared" si="1"/>
        <v>10200000</v>
      </c>
      <c r="F20" s="272">
        <f t="shared" si="0"/>
        <v>11118000</v>
      </c>
    </row>
    <row r="21" spans="1:10" ht="43.15" customHeight="1" x14ac:dyDescent="0.2">
      <c r="A21" s="72" t="s">
        <v>65</v>
      </c>
      <c r="B21" s="74" t="s">
        <v>66</v>
      </c>
      <c r="C21" s="270">
        <v>275</v>
      </c>
      <c r="D21" s="77">
        <v>4000</v>
      </c>
      <c r="E21" s="272">
        <f t="shared" si="1"/>
        <v>1100000</v>
      </c>
      <c r="F21" s="272">
        <f t="shared" si="0"/>
        <v>1199000</v>
      </c>
    </row>
    <row r="22" spans="1:10" ht="28.9" customHeight="1" x14ac:dyDescent="0.2">
      <c r="A22" s="72" t="s">
        <v>67</v>
      </c>
      <c r="B22" s="73" t="s">
        <v>68</v>
      </c>
      <c r="C22" s="271">
        <v>7900</v>
      </c>
      <c r="D22" s="77">
        <v>250</v>
      </c>
      <c r="E22" s="272">
        <f t="shared" si="1"/>
        <v>1975000</v>
      </c>
      <c r="F22" s="272">
        <f t="shared" si="0"/>
        <v>2152750</v>
      </c>
    </row>
    <row r="23" spans="1:10" ht="28.9" customHeight="1" x14ac:dyDescent="0.2">
      <c r="A23" s="75" t="s">
        <v>69</v>
      </c>
      <c r="B23" s="76" t="s">
        <v>70</v>
      </c>
      <c r="C23" s="270">
        <v>500000</v>
      </c>
      <c r="D23" s="77">
        <v>20</v>
      </c>
      <c r="E23" s="272">
        <f t="shared" si="1"/>
        <v>10000000</v>
      </c>
      <c r="F23" s="272">
        <f t="shared" si="0"/>
        <v>10900000</v>
      </c>
    </row>
    <row r="24" spans="1:10" ht="15.6" customHeight="1" x14ac:dyDescent="0.2">
      <c r="A24" s="75" t="s">
        <v>71</v>
      </c>
      <c r="B24" s="76" t="s">
        <v>68</v>
      </c>
      <c r="C24" s="270">
        <v>22000</v>
      </c>
      <c r="D24" s="81"/>
      <c r="E24" s="272">
        <f t="shared" ref="E24" si="2">+D24*C24</f>
        <v>0</v>
      </c>
      <c r="F24" s="272">
        <f t="shared" ref="F24" si="3">+($C$32+1)*E24</f>
        <v>0</v>
      </c>
    </row>
    <row r="25" spans="1:10" x14ac:dyDescent="0.2">
      <c r="A25" s="300" t="s">
        <v>72</v>
      </c>
      <c r="B25" s="300"/>
      <c r="C25" s="301"/>
      <c r="D25" s="301"/>
      <c r="E25" s="52">
        <f>SUM(E18:E24)</f>
        <v>376715000</v>
      </c>
      <c r="F25" s="53">
        <f>+(C32+1)*E25</f>
        <v>410619350.00000006</v>
      </c>
    </row>
    <row r="26" spans="1:10" x14ac:dyDescent="0.2">
      <c r="A26" s="54"/>
      <c r="B26" s="54"/>
      <c r="C26" s="54"/>
      <c r="D26" s="55"/>
      <c r="E26" s="52"/>
      <c r="G26" s="53"/>
    </row>
    <row r="27" spans="1:10" s="59" customFormat="1" ht="26.25" x14ac:dyDescent="0.4">
      <c r="A27" s="44"/>
      <c r="B27" s="44"/>
      <c r="C27" s="44"/>
      <c r="D27" s="56" t="s">
        <v>73</v>
      </c>
      <c r="E27" s="57">
        <f>+F25*60</f>
        <v>24637161000.000004</v>
      </c>
      <c r="F27" s="58" t="s">
        <v>74</v>
      </c>
    </row>
    <row r="28" spans="1:10" s="59" customFormat="1" ht="13.5" thickBot="1" x14ac:dyDescent="0.25">
      <c r="A28" s="44"/>
      <c r="B28" s="44"/>
      <c r="C28" s="44"/>
      <c r="D28" s="56"/>
    </row>
    <row r="29" spans="1:10" s="59" customFormat="1" x14ac:dyDescent="0.2">
      <c r="A29" s="60" t="s">
        <v>75</v>
      </c>
      <c r="B29" s="61"/>
      <c r="C29" s="80">
        <v>0.01</v>
      </c>
      <c r="D29" s="62"/>
      <c r="E29" s="63"/>
    </row>
    <row r="30" spans="1:10" s="59" customFormat="1" x14ac:dyDescent="0.2">
      <c r="A30" s="64" t="s">
        <v>76</v>
      </c>
      <c r="B30" s="65"/>
      <c r="C30" s="66">
        <v>0.02</v>
      </c>
      <c r="D30" s="62"/>
      <c r="E30" s="44"/>
      <c r="F30" s="44"/>
      <c r="G30" s="44"/>
      <c r="H30" s="44"/>
      <c r="I30" s="44"/>
      <c r="J30" s="44"/>
    </row>
    <row r="31" spans="1:10" s="59" customFormat="1" x14ac:dyDescent="0.2">
      <c r="A31" s="64" t="s">
        <v>77</v>
      </c>
      <c r="B31" s="65"/>
      <c r="C31" s="66">
        <v>0.06</v>
      </c>
      <c r="D31" s="62"/>
      <c r="E31" s="44"/>
      <c r="F31" s="44"/>
      <c r="G31" s="44"/>
      <c r="H31" s="44"/>
      <c r="I31" s="44"/>
      <c r="J31" s="44"/>
    </row>
    <row r="32" spans="1:10" s="59" customFormat="1" ht="13.5" thickBot="1" x14ac:dyDescent="0.25">
      <c r="A32" s="67" t="s">
        <v>78</v>
      </c>
      <c r="B32" s="68"/>
      <c r="C32" s="69">
        <f>SUM(C29:C31)</f>
        <v>0.09</v>
      </c>
      <c r="D32" s="62"/>
      <c r="E32" s="44"/>
      <c r="F32" s="44"/>
      <c r="G32" s="44"/>
      <c r="H32" s="44"/>
      <c r="I32" s="44"/>
      <c r="J32" s="44"/>
    </row>
    <row r="33" spans="1:10" s="59" customFormat="1" x14ac:dyDescent="0.2">
      <c r="A33" s="44"/>
      <c r="B33" s="44"/>
      <c r="C33" s="44"/>
      <c r="D33" s="44"/>
      <c r="E33" s="44"/>
      <c r="F33" s="44"/>
      <c r="G33" s="44"/>
      <c r="H33" s="44"/>
      <c r="I33" s="44"/>
      <c r="J33" s="44"/>
    </row>
    <row r="35" spans="1:10" x14ac:dyDescent="0.2">
      <c r="A35" s="47" t="s">
        <v>79</v>
      </c>
    </row>
    <row r="36" spans="1:10" x14ac:dyDescent="0.2">
      <c r="A36" s="302" t="s">
        <v>80</v>
      </c>
      <c r="B36" s="302"/>
      <c r="C36" s="302"/>
    </row>
    <row r="37" spans="1:10" x14ac:dyDescent="0.2">
      <c r="A37" s="302"/>
      <c r="B37" s="302"/>
      <c r="C37" s="302"/>
    </row>
    <row r="38" spans="1:10" x14ac:dyDescent="0.2">
      <c r="A38" s="302"/>
      <c r="B38" s="302"/>
      <c r="C38" s="302"/>
    </row>
    <row r="39" spans="1:10" x14ac:dyDescent="0.2">
      <c r="A39" s="302"/>
      <c r="B39" s="302"/>
      <c r="C39" s="302"/>
    </row>
    <row r="40" spans="1:10" x14ac:dyDescent="0.2">
      <c r="A40" s="302"/>
      <c r="B40" s="302"/>
      <c r="C40" s="302"/>
    </row>
  </sheetData>
  <mergeCells count="7">
    <mergeCell ref="A25:D25"/>
    <mergeCell ref="A36:C40"/>
    <mergeCell ref="A1:E4"/>
    <mergeCell ref="A5:E5"/>
    <mergeCell ref="A6:E11"/>
    <mergeCell ref="C13:E13"/>
    <mergeCell ref="C14:E14"/>
  </mergeCells>
  <pageMargins left="0.74803149606299213" right="0.74803149606299213" top="0.98425196850393704" bottom="0.98425196850393704" header="0" footer="0"/>
  <pageSetup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0414F-FBB0-4A50-B542-CC902841F704}">
  <sheetPr>
    <tabColor theme="6" tint="-0.249977111117893"/>
  </sheetPr>
  <dimension ref="A1:J93"/>
  <sheetViews>
    <sheetView showGridLines="0" topLeftCell="A12" workbookViewId="0">
      <selection activeCell="B69" sqref="B33:B69"/>
    </sheetView>
  </sheetViews>
  <sheetFormatPr baseColWidth="10" defaultColWidth="9.75" defaultRowHeight="12.75" x14ac:dyDescent="0.2"/>
  <cols>
    <col min="1" max="1" width="41.75" style="84" customWidth="1"/>
    <col min="2" max="2" width="26.375" style="84" bestFit="1" customWidth="1"/>
    <col min="3" max="3" width="10.25" style="84" customWidth="1"/>
    <col min="4" max="4" width="9.75" style="84" customWidth="1"/>
    <col min="5" max="5" width="14.75" style="84" customWidth="1"/>
    <col min="6" max="6" width="13.875" style="84" customWidth="1"/>
    <col min="7" max="7" width="12" style="84" customWidth="1"/>
    <col min="8" max="8" width="11.75" style="84" customWidth="1"/>
    <col min="9" max="9" width="11.25" style="84" bestFit="1" customWidth="1"/>
    <col min="10" max="10" width="11.375" style="84" bestFit="1" customWidth="1"/>
    <col min="11" max="256" width="9.75" style="84"/>
    <col min="257" max="257" width="41.75" style="84" customWidth="1"/>
    <col min="258" max="258" width="26.375" style="84" bestFit="1" customWidth="1"/>
    <col min="259" max="259" width="10.25" style="84" customWidth="1"/>
    <col min="260" max="260" width="9.75" style="84"/>
    <col min="261" max="261" width="18.75" style="84" bestFit="1" customWidth="1"/>
    <col min="262" max="262" width="13.875" style="84" customWidth="1"/>
    <col min="263" max="263" width="12" style="84" customWidth="1"/>
    <col min="264" max="264" width="11.75" style="84" customWidth="1"/>
    <col min="265" max="265" width="11.25" style="84" bestFit="1" customWidth="1"/>
    <col min="266" max="266" width="11.375" style="84" bestFit="1" customWidth="1"/>
    <col min="267" max="512" width="9.75" style="84"/>
    <col min="513" max="513" width="41.75" style="84" customWidth="1"/>
    <col min="514" max="514" width="26.375" style="84" bestFit="1" customWidth="1"/>
    <col min="515" max="515" width="10.25" style="84" customWidth="1"/>
    <col min="516" max="516" width="9.75" style="84"/>
    <col min="517" max="517" width="18.75" style="84" bestFit="1" customWidth="1"/>
    <col min="518" max="518" width="13.875" style="84" customWidth="1"/>
    <col min="519" max="519" width="12" style="84" customWidth="1"/>
    <col min="520" max="520" width="11.75" style="84" customWidth="1"/>
    <col min="521" max="521" width="11.25" style="84" bestFit="1" customWidth="1"/>
    <col min="522" max="522" width="11.375" style="84" bestFit="1" customWidth="1"/>
    <col min="523" max="768" width="9.75" style="84"/>
    <col min="769" max="769" width="41.75" style="84" customWidth="1"/>
    <col min="770" max="770" width="26.375" style="84" bestFit="1" customWidth="1"/>
    <col min="771" max="771" width="10.25" style="84" customWidth="1"/>
    <col min="772" max="772" width="9.75" style="84"/>
    <col min="773" max="773" width="18.75" style="84" bestFit="1" customWidth="1"/>
    <col min="774" max="774" width="13.875" style="84" customWidth="1"/>
    <col min="775" max="775" width="12" style="84" customWidth="1"/>
    <col min="776" max="776" width="11.75" style="84" customWidth="1"/>
    <col min="777" max="777" width="11.25" style="84" bestFit="1" customWidth="1"/>
    <col min="778" max="778" width="11.375" style="84" bestFit="1" customWidth="1"/>
    <col min="779" max="1024" width="9.75" style="84"/>
    <col min="1025" max="1025" width="41.75" style="84" customWidth="1"/>
    <col min="1026" max="1026" width="26.375" style="84" bestFit="1" customWidth="1"/>
    <col min="1027" max="1027" width="10.25" style="84" customWidth="1"/>
    <col min="1028" max="1028" width="9.75" style="84"/>
    <col min="1029" max="1029" width="18.75" style="84" bestFit="1" customWidth="1"/>
    <col min="1030" max="1030" width="13.875" style="84" customWidth="1"/>
    <col min="1031" max="1031" width="12" style="84" customWidth="1"/>
    <col min="1032" max="1032" width="11.75" style="84" customWidth="1"/>
    <col min="1033" max="1033" width="11.25" style="84" bestFit="1" customWidth="1"/>
    <col min="1034" max="1034" width="11.375" style="84" bestFit="1" customWidth="1"/>
    <col min="1035" max="1280" width="9.75" style="84"/>
    <col min="1281" max="1281" width="41.75" style="84" customWidth="1"/>
    <col min="1282" max="1282" width="26.375" style="84" bestFit="1" customWidth="1"/>
    <col min="1283" max="1283" width="10.25" style="84" customWidth="1"/>
    <col min="1284" max="1284" width="9.75" style="84"/>
    <col min="1285" max="1285" width="18.75" style="84" bestFit="1" customWidth="1"/>
    <col min="1286" max="1286" width="13.875" style="84" customWidth="1"/>
    <col min="1287" max="1287" width="12" style="84" customWidth="1"/>
    <col min="1288" max="1288" width="11.75" style="84" customWidth="1"/>
    <col min="1289" max="1289" width="11.25" style="84" bestFit="1" customWidth="1"/>
    <col min="1290" max="1290" width="11.375" style="84" bestFit="1" customWidth="1"/>
    <col min="1291" max="1536" width="9.75" style="84"/>
    <col min="1537" max="1537" width="41.75" style="84" customWidth="1"/>
    <col min="1538" max="1538" width="26.375" style="84" bestFit="1" customWidth="1"/>
    <col min="1539" max="1539" width="10.25" style="84" customWidth="1"/>
    <col min="1540" max="1540" width="9.75" style="84"/>
    <col min="1541" max="1541" width="18.75" style="84" bestFit="1" customWidth="1"/>
    <col min="1542" max="1542" width="13.875" style="84" customWidth="1"/>
    <col min="1543" max="1543" width="12" style="84" customWidth="1"/>
    <col min="1544" max="1544" width="11.75" style="84" customWidth="1"/>
    <col min="1545" max="1545" width="11.25" style="84" bestFit="1" customWidth="1"/>
    <col min="1546" max="1546" width="11.375" style="84" bestFit="1" customWidth="1"/>
    <col min="1547" max="1792" width="9.75" style="84"/>
    <col min="1793" max="1793" width="41.75" style="84" customWidth="1"/>
    <col min="1794" max="1794" width="26.375" style="84" bestFit="1" customWidth="1"/>
    <col min="1795" max="1795" width="10.25" style="84" customWidth="1"/>
    <col min="1796" max="1796" width="9.75" style="84"/>
    <col min="1797" max="1797" width="18.75" style="84" bestFit="1" customWidth="1"/>
    <col min="1798" max="1798" width="13.875" style="84" customWidth="1"/>
    <col min="1799" max="1799" width="12" style="84" customWidth="1"/>
    <col min="1800" max="1800" width="11.75" style="84" customWidth="1"/>
    <col min="1801" max="1801" width="11.25" style="84" bestFit="1" customWidth="1"/>
    <col min="1802" max="1802" width="11.375" style="84" bestFit="1" customWidth="1"/>
    <col min="1803" max="2048" width="9.75" style="84"/>
    <col min="2049" max="2049" width="41.75" style="84" customWidth="1"/>
    <col min="2050" max="2050" width="26.375" style="84" bestFit="1" customWidth="1"/>
    <col min="2051" max="2051" width="10.25" style="84" customWidth="1"/>
    <col min="2052" max="2052" width="9.75" style="84"/>
    <col min="2053" max="2053" width="18.75" style="84" bestFit="1" customWidth="1"/>
    <col min="2054" max="2054" width="13.875" style="84" customWidth="1"/>
    <col min="2055" max="2055" width="12" style="84" customWidth="1"/>
    <col min="2056" max="2056" width="11.75" style="84" customWidth="1"/>
    <col min="2057" max="2057" width="11.25" style="84" bestFit="1" customWidth="1"/>
    <col min="2058" max="2058" width="11.375" style="84" bestFit="1" customWidth="1"/>
    <col min="2059" max="2304" width="9.75" style="84"/>
    <col min="2305" max="2305" width="41.75" style="84" customWidth="1"/>
    <col min="2306" max="2306" width="26.375" style="84" bestFit="1" customWidth="1"/>
    <col min="2307" max="2307" width="10.25" style="84" customWidth="1"/>
    <col min="2308" max="2308" width="9.75" style="84"/>
    <col min="2309" max="2309" width="18.75" style="84" bestFit="1" customWidth="1"/>
    <col min="2310" max="2310" width="13.875" style="84" customWidth="1"/>
    <col min="2311" max="2311" width="12" style="84" customWidth="1"/>
    <col min="2312" max="2312" width="11.75" style="84" customWidth="1"/>
    <col min="2313" max="2313" width="11.25" style="84" bestFit="1" customWidth="1"/>
    <col min="2314" max="2314" width="11.375" style="84" bestFit="1" customWidth="1"/>
    <col min="2315" max="2560" width="9.75" style="84"/>
    <col min="2561" max="2561" width="41.75" style="84" customWidth="1"/>
    <col min="2562" max="2562" width="26.375" style="84" bestFit="1" customWidth="1"/>
    <col min="2563" max="2563" width="10.25" style="84" customWidth="1"/>
    <col min="2564" max="2564" width="9.75" style="84"/>
    <col min="2565" max="2565" width="18.75" style="84" bestFit="1" customWidth="1"/>
    <col min="2566" max="2566" width="13.875" style="84" customWidth="1"/>
    <col min="2567" max="2567" width="12" style="84" customWidth="1"/>
    <col min="2568" max="2568" width="11.75" style="84" customWidth="1"/>
    <col min="2569" max="2569" width="11.25" style="84" bestFit="1" customWidth="1"/>
    <col min="2570" max="2570" width="11.375" style="84" bestFit="1" customWidth="1"/>
    <col min="2571" max="2816" width="9.75" style="84"/>
    <col min="2817" max="2817" width="41.75" style="84" customWidth="1"/>
    <col min="2818" max="2818" width="26.375" style="84" bestFit="1" customWidth="1"/>
    <col min="2819" max="2819" width="10.25" style="84" customWidth="1"/>
    <col min="2820" max="2820" width="9.75" style="84"/>
    <col min="2821" max="2821" width="18.75" style="84" bestFit="1" customWidth="1"/>
    <col min="2822" max="2822" width="13.875" style="84" customWidth="1"/>
    <col min="2823" max="2823" width="12" style="84" customWidth="1"/>
    <col min="2824" max="2824" width="11.75" style="84" customWidth="1"/>
    <col min="2825" max="2825" width="11.25" style="84" bestFit="1" customWidth="1"/>
    <col min="2826" max="2826" width="11.375" style="84" bestFit="1" customWidth="1"/>
    <col min="2827" max="3072" width="9.75" style="84"/>
    <col min="3073" max="3073" width="41.75" style="84" customWidth="1"/>
    <col min="3074" max="3074" width="26.375" style="84" bestFit="1" customWidth="1"/>
    <col min="3075" max="3075" width="10.25" style="84" customWidth="1"/>
    <col min="3076" max="3076" width="9.75" style="84"/>
    <col min="3077" max="3077" width="18.75" style="84" bestFit="1" customWidth="1"/>
    <col min="3078" max="3078" width="13.875" style="84" customWidth="1"/>
    <col min="3079" max="3079" width="12" style="84" customWidth="1"/>
    <col min="3080" max="3080" width="11.75" style="84" customWidth="1"/>
    <col min="3081" max="3081" width="11.25" style="84" bestFit="1" customWidth="1"/>
    <col min="3082" max="3082" width="11.375" style="84" bestFit="1" customWidth="1"/>
    <col min="3083" max="3328" width="9.75" style="84"/>
    <col min="3329" max="3329" width="41.75" style="84" customWidth="1"/>
    <col min="3330" max="3330" width="26.375" style="84" bestFit="1" customWidth="1"/>
    <col min="3331" max="3331" width="10.25" style="84" customWidth="1"/>
    <col min="3332" max="3332" width="9.75" style="84"/>
    <col min="3333" max="3333" width="18.75" style="84" bestFit="1" customWidth="1"/>
    <col min="3334" max="3334" width="13.875" style="84" customWidth="1"/>
    <col min="3335" max="3335" width="12" style="84" customWidth="1"/>
    <col min="3336" max="3336" width="11.75" style="84" customWidth="1"/>
    <col min="3337" max="3337" width="11.25" style="84" bestFit="1" customWidth="1"/>
    <col min="3338" max="3338" width="11.375" style="84" bestFit="1" customWidth="1"/>
    <col min="3339" max="3584" width="9.75" style="84"/>
    <col min="3585" max="3585" width="41.75" style="84" customWidth="1"/>
    <col min="3586" max="3586" width="26.375" style="84" bestFit="1" customWidth="1"/>
    <col min="3587" max="3587" width="10.25" style="84" customWidth="1"/>
    <col min="3588" max="3588" width="9.75" style="84"/>
    <col min="3589" max="3589" width="18.75" style="84" bestFit="1" customWidth="1"/>
    <col min="3590" max="3590" width="13.875" style="84" customWidth="1"/>
    <col min="3591" max="3591" width="12" style="84" customWidth="1"/>
    <col min="3592" max="3592" width="11.75" style="84" customWidth="1"/>
    <col min="3593" max="3593" width="11.25" style="84" bestFit="1" customWidth="1"/>
    <col min="3594" max="3594" width="11.375" style="84" bestFit="1" customWidth="1"/>
    <col min="3595" max="3840" width="9.75" style="84"/>
    <col min="3841" max="3841" width="41.75" style="84" customWidth="1"/>
    <col min="3842" max="3842" width="26.375" style="84" bestFit="1" customWidth="1"/>
    <col min="3843" max="3843" width="10.25" style="84" customWidth="1"/>
    <col min="3844" max="3844" width="9.75" style="84"/>
    <col min="3845" max="3845" width="18.75" style="84" bestFit="1" customWidth="1"/>
    <col min="3846" max="3846" width="13.875" style="84" customWidth="1"/>
    <col min="3847" max="3847" width="12" style="84" customWidth="1"/>
    <col min="3848" max="3848" width="11.75" style="84" customWidth="1"/>
    <col min="3849" max="3849" width="11.25" style="84" bestFit="1" customWidth="1"/>
    <col min="3850" max="3850" width="11.375" style="84" bestFit="1" customWidth="1"/>
    <col min="3851" max="4096" width="9.75" style="84"/>
    <col min="4097" max="4097" width="41.75" style="84" customWidth="1"/>
    <col min="4098" max="4098" width="26.375" style="84" bestFit="1" customWidth="1"/>
    <col min="4099" max="4099" width="10.25" style="84" customWidth="1"/>
    <col min="4100" max="4100" width="9.75" style="84"/>
    <col min="4101" max="4101" width="18.75" style="84" bestFit="1" customWidth="1"/>
    <col min="4102" max="4102" width="13.875" style="84" customWidth="1"/>
    <col min="4103" max="4103" width="12" style="84" customWidth="1"/>
    <col min="4104" max="4104" width="11.75" style="84" customWidth="1"/>
    <col min="4105" max="4105" width="11.25" style="84" bestFit="1" customWidth="1"/>
    <col min="4106" max="4106" width="11.375" style="84" bestFit="1" customWidth="1"/>
    <col min="4107" max="4352" width="9.75" style="84"/>
    <col min="4353" max="4353" width="41.75" style="84" customWidth="1"/>
    <col min="4354" max="4354" width="26.375" style="84" bestFit="1" customWidth="1"/>
    <col min="4355" max="4355" width="10.25" style="84" customWidth="1"/>
    <col min="4356" max="4356" width="9.75" style="84"/>
    <col min="4357" max="4357" width="18.75" style="84" bestFit="1" customWidth="1"/>
    <col min="4358" max="4358" width="13.875" style="84" customWidth="1"/>
    <col min="4359" max="4359" width="12" style="84" customWidth="1"/>
    <col min="4360" max="4360" width="11.75" style="84" customWidth="1"/>
    <col min="4361" max="4361" width="11.25" style="84" bestFit="1" customWidth="1"/>
    <col min="4362" max="4362" width="11.375" style="84" bestFit="1" customWidth="1"/>
    <col min="4363" max="4608" width="9.75" style="84"/>
    <col min="4609" max="4609" width="41.75" style="84" customWidth="1"/>
    <col min="4610" max="4610" width="26.375" style="84" bestFit="1" customWidth="1"/>
    <col min="4611" max="4611" width="10.25" style="84" customWidth="1"/>
    <col min="4612" max="4612" width="9.75" style="84"/>
    <col min="4613" max="4613" width="18.75" style="84" bestFit="1" customWidth="1"/>
    <col min="4614" max="4614" width="13.875" style="84" customWidth="1"/>
    <col min="4615" max="4615" width="12" style="84" customWidth="1"/>
    <col min="4616" max="4616" width="11.75" style="84" customWidth="1"/>
    <col min="4617" max="4617" width="11.25" style="84" bestFit="1" customWidth="1"/>
    <col min="4618" max="4618" width="11.375" style="84" bestFit="1" customWidth="1"/>
    <col min="4619" max="4864" width="9.75" style="84"/>
    <col min="4865" max="4865" width="41.75" style="84" customWidth="1"/>
    <col min="4866" max="4866" width="26.375" style="84" bestFit="1" customWidth="1"/>
    <col min="4867" max="4867" width="10.25" style="84" customWidth="1"/>
    <col min="4868" max="4868" width="9.75" style="84"/>
    <col min="4869" max="4869" width="18.75" style="84" bestFit="1" customWidth="1"/>
    <col min="4870" max="4870" width="13.875" style="84" customWidth="1"/>
    <col min="4871" max="4871" width="12" style="84" customWidth="1"/>
    <col min="4872" max="4872" width="11.75" style="84" customWidth="1"/>
    <col min="4873" max="4873" width="11.25" style="84" bestFit="1" customWidth="1"/>
    <col min="4874" max="4874" width="11.375" style="84" bestFit="1" customWidth="1"/>
    <col min="4875" max="5120" width="9.75" style="84"/>
    <col min="5121" max="5121" width="41.75" style="84" customWidth="1"/>
    <col min="5122" max="5122" width="26.375" style="84" bestFit="1" customWidth="1"/>
    <col min="5123" max="5123" width="10.25" style="84" customWidth="1"/>
    <col min="5124" max="5124" width="9.75" style="84"/>
    <col min="5125" max="5125" width="18.75" style="84" bestFit="1" customWidth="1"/>
    <col min="5126" max="5126" width="13.875" style="84" customWidth="1"/>
    <col min="5127" max="5127" width="12" style="84" customWidth="1"/>
    <col min="5128" max="5128" width="11.75" style="84" customWidth="1"/>
    <col min="5129" max="5129" width="11.25" style="84" bestFit="1" customWidth="1"/>
    <col min="5130" max="5130" width="11.375" style="84" bestFit="1" customWidth="1"/>
    <col min="5131" max="5376" width="9.75" style="84"/>
    <col min="5377" max="5377" width="41.75" style="84" customWidth="1"/>
    <col min="5378" max="5378" width="26.375" style="84" bestFit="1" customWidth="1"/>
    <col min="5379" max="5379" width="10.25" style="84" customWidth="1"/>
    <col min="5380" max="5380" width="9.75" style="84"/>
    <col min="5381" max="5381" width="18.75" style="84" bestFit="1" customWidth="1"/>
    <col min="5382" max="5382" width="13.875" style="84" customWidth="1"/>
    <col min="5383" max="5383" width="12" style="84" customWidth="1"/>
    <col min="5384" max="5384" width="11.75" style="84" customWidth="1"/>
    <col min="5385" max="5385" width="11.25" style="84" bestFit="1" customWidth="1"/>
    <col min="5386" max="5386" width="11.375" style="84" bestFit="1" customWidth="1"/>
    <col min="5387" max="5632" width="9.75" style="84"/>
    <col min="5633" max="5633" width="41.75" style="84" customWidth="1"/>
    <col min="5634" max="5634" width="26.375" style="84" bestFit="1" customWidth="1"/>
    <col min="5635" max="5635" width="10.25" style="84" customWidth="1"/>
    <col min="5636" max="5636" width="9.75" style="84"/>
    <col min="5637" max="5637" width="18.75" style="84" bestFit="1" customWidth="1"/>
    <col min="5638" max="5638" width="13.875" style="84" customWidth="1"/>
    <col min="5639" max="5639" width="12" style="84" customWidth="1"/>
    <col min="5640" max="5640" width="11.75" style="84" customWidth="1"/>
    <col min="5641" max="5641" width="11.25" style="84" bestFit="1" customWidth="1"/>
    <col min="5642" max="5642" width="11.375" style="84" bestFit="1" customWidth="1"/>
    <col min="5643" max="5888" width="9.75" style="84"/>
    <col min="5889" max="5889" width="41.75" style="84" customWidth="1"/>
    <col min="5890" max="5890" width="26.375" style="84" bestFit="1" customWidth="1"/>
    <col min="5891" max="5891" width="10.25" style="84" customWidth="1"/>
    <col min="5892" max="5892" width="9.75" style="84"/>
    <col min="5893" max="5893" width="18.75" style="84" bestFit="1" customWidth="1"/>
    <col min="5894" max="5894" width="13.875" style="84" customWidth="1"/>
    <col min="5895" max="5895" width="12" style="84" customWidth="1"/>
    <col min="5896" max="5896" width="11.75" style="84" customWidth="1"/>
    <col min="5897" max="5897" width="11.25" style="84" bestFit="1" customWidth="1"/>
    <col min="5898" max="5898" width="11.375" style="84" bestFit="1" customWidth="1"/>
    <col min="5899" max="6144" width="9.75" style="84"/>
    <col min="6145" max="6145" width="41.75" style="84" customWidth="1"/>
    <col min="6146" max="6146" width="26.375" style="84" bestFit="1" customWidth="1"/>
    <col min="6147" max="6147" width="10.25" style="84" customWidth="1"/>
    <col min="6148" max="6148" width="9.75" style="84"/>
    <col min="6149" max="6149" width="18.75" style="84" bestFit="1" customWidth="1"/>
    <col min="6150" max="6150" width="13.875" style="84" customWidth="1"/>
    <col min="6151" max="6151" width="12" style="84" customWidth="1"/>
    <col min="6152" max="6152" width="11.75" style="84" customWidth="1"/>
    <col min="6153" max="6153" width="11.25" style="84" bestFit="1" customWidth="1"/>
    <col min="6154" max="6154" width="11.375" style="84" bestFit="1" customWidth="1"/>
    <col min="6155" max="6400" width="9.75" style="84"/>
    <col min="6401" max="6401" width="41.75" style="84" customWidth="1"/>
    <col min="6402" max="6402" width="26.375" style="84" bestFit="1" customWidth="1"/>
    <col min="6403" max="6403" width="10.25" style="84" customWidth="1"/>
    <col min="6404" max="6404" width="9.75" style="84"/>
    <col min="6405" max="6405" width="18.75" style="84" bestFit="1" customWidth="1"/>
    <col min="6406" max="6406" width="13.875" style="84" customWidth="1"/>
    <col min="6407" max="6407" width="12" style="84" customWidth="1"/>
    <col min="6408" max="6408" width="11.75" style="84" customWidth="1"/>
    <col min="6409" max="6409" width="11.25" style="84" bestFit="1" customWidth="1"/>
    <col min="6410" max="6410" width="11.375" style="84" bestFit="1" customWidth="1"/>
    <col min="6411" max="6656" width="9.75" style="84"/>
    <col min="6657" max="6657" width="41.75" style="84" customWidth="1"/>
    <col min="6658" max="6658" width="26.375" style="84" bestFit="1" customWidth="1"/>
    <col min="6659" max="6659" width="10.25" style="84" customWidth="1"/>
    <col min="6660" max="6660" width="9.75" style="84"/>
    <col min="6661" max="6661" width="18.75" style="84" bestFit="1" customWidth="1"/>
    <col min="6662" max="6662" width="13.875" style="84" customWidth="1"/>
    <col min="6663" max="6663" width="12" style="84" customWidth="1"/>
    <col min="6664" max="6664" width="11.75" style="84" customWidth="1"/>
    <col min="6665" max="6665" width="11.25" style="84" bestFit="1" customWidth="1"/>
    <col min="6666" max="6666" width="11.375" style="84" bestFit="1" customWidth="1"/>
    <col min="6667" max="6912" width="9.75" style="84"/>
    <col min="6913" max="6913" width="41.75" style="84" customWidth="1"/>
    <col min="6914" max="6914" width="26.375" style="84" bestFit="1" customWidth="1"/>
    <col min="6915" max="6915" width="10.25" style="84" customWidth="1"/>
    <col min="6916" max="6916" width="9.75" style="84"/>
    <col min="6917" max="6917" width="18.75" style="84" bestFit="1" customWidth="1"/>
    <col min="6918" max="6918" width="13.875" style="84" customWidth="1"/>
    <col min="6919" max="6919" width="12" style="84" customWidth="1"/>
    <col min="6920" max="6920" width="11.75" style="84" customWidth="1"/>
    <col min="6921" max="6921" width="11.25" style="84" bestFit="1" customWidth="1"/>
    <col min="6922" max="6922" width="11.375" style="84" bestFit="1" customWidth="1"/>
    <col min="6923" max="7168" width="9.75" style="84"/>
    <col min="7169" max="7169" width="41.75" style="84" customWidth="1"/>
    <col min="7170" max="7170" width="26.375" style="84" bestFit="1" customWidth="1"/>
    <col min="7171" max="7171" width="10.25" style="84" customWidth="1"/>
    <col min="7172" max="7172" width="9.75" style="84"/>
    <col min="7173" max="7173" width="18.75" style="84" bestFit="1" customWidth="1"/>
    <col min="7174" max="7174" width="13.875" style="84" customWidth="1"/>
    <col min="7175" max="7175" width="12" style="84" customWidth="1"/>
    <col min="7176" max="7176" width="11.75" style="84" customWidth="1"/>
    <col min="7177" max="7177" width="11.25" style="84" bestFit="1" customWidth="1"/>
    <col min="7178" max="7178" width="11.375" style="84" bestFit="1" customWidth="1"/>
    <col min="7179" max="7424" width="9.75" style="84"/>
    <col min="7425" max="7425" width="41.75" style="84" customWidth="1"/>
    <col min="7426" max="7426" width="26.375" style="84" bestFit="1" customWidth="1"/>
    <col min="7427" max="7427" width="10.25" style="84" customWidth="1"/>
    <col min="7428" max="7428" width="9.75" style="84"/>
    <col min="7429" max="7429" width="18.75" style="84" bestFit="1" customWidth="1"/>
    <col min="7430" max="7430" width="13.875" style="84" customWidth="1"/>
    <col min="7431" max="7431" width="12" style="84" customWidth="1"/>
    <col min="7432" max="7432" width="11.75" style="84" customWidth="1"/>
    <col min="7433" max="7433" width="11.25" style="84" bestFit="1" customWidth="1"/>
    <col min="7434" max="7434" width="11.375" style="84" bestFit="1" customWidth="1"/>
    <col min="7435" max="7680" width="9.75" style="84"/>
    <col min="7681" max="7681" width="41.75" style="84" customWidth="1"/>
    <col min="7682" max="7682" width="26.375" style="84" bestFit="1" customWidth="1"/>
    <col min="7683" max="7683" width="10.25" style="84" customWidth="1"/>
    <col min="7684" max="7684" width="9.75" style="84"/>
    <col min="7685" max="7685" width="18.75" style="84" bestFit="1" customWidth="1"/>
    <col min="7686" max="7686" width="13.875" style="84" customWidth="1"/>
    <col min="7687" max="7687" width="12" style="84" customWidth="1"/>
    <col min="7688" max="7688" width="11.75" style="84" customWidth="1"/>
    <col min="7689" max="7689" width="11.25" style="84" bestFit="1" customWidth="1"/>
    <col min="7690" max="7690" width="11.375" style="84" bestFit="1" customWidth="1"/>
    <col min="7691" max="7936" width="9.75" style="84"/>
    <col min="7937" max="7937" width="41.75" style="84" customWidth="1"/>
    <col min="7938" max="7938" width="26.375" style="84" bestFit="1" customWidth="1"/>
    <col min="7939" max="7939" width="10.25" style="84" customWidth="1"/>
    <col min="7940" max="7940" width="9.75" style="84"/>
    <col min="7941" max="7941" width="18.75" style="84" bestFit="1" customWidth="1"/>
    <col min="7942" max="7942" width="13.875" style="84" customWidth="1"/>
    <col min="7943" max="7943" width="12" style="84" customWidth="1"/>
    <col min="7944" max="7944" width="11.75" style="84" customWidth="1"/>
    <col min="7945" max="7945" width="11.25" style="84" bestFit="1" customWidth="1"/>
    <col min="7946" max="7946" width="11.375" style="84" bestFit="1" customWidth="1"/>
    <col min="7947" max="8192" width="9.75" style="84"/>
    <col min="8193" max="8193" width="41.75" style="84" customWidth="1"/>
    <col min="8194" max="8194" width="26.375" style="84" bestFit="1" customWidth="1"/>
    <col min="8195" max="8195" width="10.25" style="84" customWidth="1"/>
    <col min="8196" max="8196" width="9.75" style="84"/>
    <col min="8197" max="8197" width="18.75" style="84" bestFit="1" customWidth="1"/>
    <col min="8198" max="8198" width="13.875" style="84" customWidth="1"/>
    <col min="8199" max="8199" width="12" style="84" customWidth="1"/>
    <col min="8200" max="8200" width="11.75" style="84" customWidth="1"/>
    <col min="8201" max="8201" width="11.25" style="84" bestFit="1" customWidth="1"/>
    <col min="8202" max="8202" width="11.375" style="84" bestFit="1" customWidth="1"/>
    <col min="8203" max="8448" width="9.75" style="84"/>
    <col min="8449" max="8449" width="41.75" style="84" customWidth="1"/>
    <col min="8450" max="8450" width="26.375" style="84" bestFit="1" customWidth="1"/>
    <col min="8451" max="8451" width="10.25" style="84" customWidth="1"/>
    <col min="8452" max="8452" width="9.75" style="84"/>
    <col min="8453" max="8453" width="18.75" style="84" bestFit="1" customWidth="1"/>
    <col min="8454" max="8454" width="13.875" style="84" customWidth="1"/>
    <col min="8455" max="8455" width="12" style="84" customWidth="1"/>
    <col min="8456" max="8456" width="11.75" style="84" customWidth="1"/>
    <col min="8457" max="8457" width="11.25" style="84" bestFit="1" customWidth="1"/>
    <col min="8458" max="8458" width="11.375" style="84" bestFit="1" customWidth="1"/>
    <col min="8459" max="8704" width="9.75" style="84"/>
    <col min="8705" max="8705" width="41.75" style="84" customWidth="1"/>
    <col min="8706" max="8706" width="26.375" style="84" bestFit="1" customWidth="1"/>
    <col min="8707" max="8707" width="10.25" style="84" customWidth="1"/>
    <col min="8708" max="8708" width="9.75" style="84"/>
    <col min="8709" max="8709" width="18.75" style="84" bestFit="1" customWidth="1"/>
    <col min="8710" max="8710" width="13.875" style="84" customWidth="1"/>
    <col min="8711" max="8711" width="12" style="84" customWidth="1"/>
    <col min="8712" max="8712" width="11.75" style="84" customWidth="1"/>
    <col min="8713" max="8713" width="11.25" style="84" bestFit="1" customWidth="1"/>
    <col min="8714" max="8714" width="11.375" style="84" bestFit="1" customWidth="1"/>
    <col min="8715" max="8960" width="9.75" style="84"/>
    <col min="8961" max="8961" width="41.75" style="84" customWidth="1"/>
    <col min="8962" max="8962" width="26.375" style="84" bestFit="1" customWidth="1"/>
    <col min="8963" max="8963" width="10.25" style="84" customWidth="1"/>
    <col min="8964" max="8964" width="9.75" style="84"/>
    <col min="8965" max="8965" width="18.75" style="84" bestFit="1" customWidth="1"/>
    <col min="8966" max="8966" width="13.875" style="84" customWidth="1"/>
    <col min="8967" max="8967" width="12" style="84" customWidth="1"/>
    <col min="8968" max="8968" width="11.75" style="84" customWidth="1"/>
    <col min="8969" max="8969" width="11.25" style="84" bestFit="1" customWidth="1"/>
    <col min="8970" max="8970" width="11.375" style="84" bestFit="1" customWidth="1"/>
    <col min="8971" max="9216" width="9.75" style="84"/>
    <col min="9217" max="9217" width="41.75" style="84" customWidth="1"/>
    <col min="9218" max="9218" width="26.375" style="84" bestFit="1" customWidth="1"/>
    <col min="9219" max="9219" width="10.25" style="84" customWidth="1"/>
    <col min="9220" max="9220" width="9.75" style="84"/>
    <col min="9221" max="9221" width="18.75" style="84" bestFit="1" customWidth="1"/>
    <col min="9222" max="9222" width="13.875" style="84" customWidth="1"/>
    <col min="9223" max="9223" width="12" style="84" customWidth="1"/>
    <col min="9224" max="9224" width="11.75" style="84" customWidth="1"/>
    <col min="9225" max="9225" width="11.25" style="84" bestFit="1" customWidth="1"/>
    <col min="9226" max="9226" width="11.375" style="84" bestFit="1" customWidth="1"/>
    <col min="9227" max="9472" width="9.75" style="84"/>
    <col min="9473" max="9473" width="41.75" style="84" customWidth="1"/>
    <col min="9474" max="9474" width="26.375" style="84" bestFit="1" customWidth="1"/>
    <col min="9475" max="9475" width="10.25" style="84" customWidth="1"/>
    <col min="9476" max="9476" width="9.75" style="84"/>
    <col min="9477" max="9477" width="18.75" style="84" bestFit="1" customWidth="1"/>
    <col min="9478" max="9478" width="13.875" style="84" customWidth="1"/>
    <col min="9479" max="9479" width="12" style="84" customWidth="1"/>
    <col min="9480" max="9480" width="11.75" style="84" customWidth="1"/>
    <col min="9481" max="9481" width="11.25" style="84" bestFit="1" customWidth="1"/>
    <col min="9482" max="9482" width="11.375" style="84" bestFit="1" customWidth="1"/>
    <col min="9483" max="9728" width="9.75" style="84"/>
    <col min="9729" max="9729" width="41.75" style="84" customWidth="1"/>
    <col min="9730" max="9730" width="26.375" style="84" bestFit="1" customWidth="1"/>
    <col min="9731" max="9731" width="10.25" style="84" customWidth="1"/>
    <col min="9732" max="9732" width="9.75" style="84"/>
    <col min="9733" max="9733" width="18.75" style="84" bestFit="1" customWidth="1"/>
    <col min="9734" max="9734" width="13.875" style="84" customWidth="1"/>
    <col min="9735" max="9735" width="12" style="84" customWidth="1"/>
    <col min="9736" max="9736" width="11.75" style="84" customWidth="1"/>
    <col min="9737" max="9737" width="11.25" style="84" bestFit="1" customWidth="1"/>
    <col min="9738" max="9738" width="11.375" style="84" bestFit="1" customWidth="1"/>
    <col min="9739" max="9984" width="9.75" style="84"/>
    <col min="9985" max="9985" width="41.75" style="84" customWidth="1"/>
    <col min="9986" max="9986" width="26.375" style="84" bestFit="1" customWidth="1"/>
    <col min="9987" max="9987" width="10.25" style="84" customWidth="1"/>
    <col min="9988" max="9988" width="9.75" style="84"/>
    <col min="9989" max="9989" width="18.75" style="84" bestFit="1" customWidth="1"/>
    <col min="9990" max="9990" width="13.875" style="84" customWidth="1"/>
    <col min="9991" max="9991" width="12" style="84" customWidth="1"/>
    <col min="9992" max="9992" width="11.75" style="84" customWidth="1"/>
    <col min="9993" max="9993" width="11.25" style="84" bestFit="1" customWidth="1"/>
    <col min="9994" max="9994" width="11.375" style="84" bestFit="1" customWidth="1"/>
    <col min="9995" max="10240" width="9.75" style="84"/>
    <col min="10241" max="10241" width="41.75" style="84" customWidth="1"/>
    <col min="10242" max="10242" width="26.375" style="84" bestFit="1" customWidth="1"/>
    <col min="10243" max="10243" width="10.25" style="84" customWidth="1"/>
    <col min="10244" max="10244" width="9.75" style="84"/>
    <col min="10245" max="10245" width="18.75" style="84" bestFit="1" customWidth="1"/>
    <col min="10246" max="10246" width="13.875" style="84" customWidth="1"/>
    <col min="10247" max="10247" width="12" style="84" customWidth="1"/>
    <col min="10248" max="10248" width="11.75" style="84" customWidth="1"/>
    <col min="10249" max="10249" width="11.25" style="84" bestFit="1" customWidth="1"/>
    <col min="10250" max="10250" width="11.375" style="84" bestFit="1" customWidth="1"/>
    <col min="10251" max="10496" width="9.75" style="84"/>
    <col min="10497" max="10497" width="41.75" style="84" customWidth="1"/>
    <col min="10498" max="10498" width="26.375" style="84" bestFit="1" customWidth="1"/>
    <col min="10499" max="10499" width="10.25" style="84" customWidth="1"/>
    <col min="10500" max="10500" width="9.75" style="84"/>
    <col min="10501" max="10501" width="18.75" style="84" bestFit="1" customWidth="1"/>
    <col min="10502" max="10502" width="13.875" style="84" customWidth="1"/>
    <col min="10503" max="10503" width="12" style="84" customWidth="1"/>
    <col min="10504" max="10504" width="11.75" style="84" customWidth="1"/>
    <col min="10505" max="10505" width="11.25" style="84" bestFit="1" customWidth="1"/>
    <col min="10506" max="10506" width="11.375" style="84" bestFit="1" customWidth="1"/>
    <col min="10507" max="10752" width="9.75" style="84"/>
    <col min="10753" max="10753" width="41.75" style="84" customWidth="1"/>
    <col min="10754" max="10754" width="26.375" style="84" bestFit="1" customWidth="1"/>
    <col min="10755" max="10755" width="10.25" style="84" customWidth="1"/>
    <col min="10756" max="10756" width="9.75" style="84"/>
    <col min="10757" max="10757" width="18.75" style="84" bestFit="1" customWidth="1"/>
    <col min="10758" max="10758" width="13.875" style="84" customWidth="1"/>
    <col min="10759" max="10759" width="12" style="84" customWidth="1"/>
    <col min="10760" max="10760" width="11.75" style="84" customWidth="1"/>
    <col min="10761" max="10761" width="11.25" style="84" bestFit="1" customWidth="1"/>
    <col min="10762" max="10762" width="11.375" style="84" bestFit="1" customWidth="1"/>
    <col min="10763" max="11008" width="9.75" style="84"/>
    <col min="11009" max="11009" width="41.75" style="84" customWidth="1"/>
    <col min="11010" max="11010" width="26.375" style="84" bestFit="1" customWidth="1"/>
    <col min="11011" max="11011" width="10.25" style="84" customWidth="1"/>
    <col min="11012" max="11012" width="9.75" style="84"/>
    <col min="11013" max="11013" width="18.75" style="84" bestFit="1" customWidth="1"/>
    <col min="11014" max="11014" width="13.875" style="84" customWidth="1"/>
    <col min="11015" max="11015" width="12" style="84" customWidth="1"/>
    <col min="11016" max="11016" width="11.75" style="84" customWidth="1"/>
    <col min="11017" max="11017" width="11.25" style="84" bestFit="1" customWidth="1"/>
    <col min="11018" max="11018" width="11.375" style="84" bestFit="1" customWidth="1"/>
    <col min="11019" max="11264" width="9.75" style="84"/>
    <col min="11265" max="11265" width="41.75" style="84" customWidth="1"/>
    <col min="11266" max="11266" width="26.375" style="84" bestFit="1" customWidth="1"/>
    <col min="11267" max="11267" width="10.25" style="84" customWidth="1"/>
    <col min="11268" max="11268" width="9.75" style="84"/>
    <col min="11269" max="11269" width="18.75" style="84" bestFit="1" customWidth="1"/>
    <col min="11270" max="11270" width="13.875" style="84" customWidth="1"/>
    <col min="11271" max="11271" width="12" style="84" customWidth="1"/>
    <col min="11272" max="11272" width="11.75" style="84" customWidth="1"/>
    <col min="11273" max="11273" width="11.25" style="84" bestFit="1" customWidth="1"/>
    <col min="11274" max="11274" width="11.375" style="84" bestFit="1" customWidth="1"/>
    <col min="11275" max="11520" width="9.75" style="84"/>
    <col min="11521" max="11521" width="41.75" style="84" customWidth="1"/>
    <col min="11522" max="11522" width="26.375" style="84" bestFit="1" customWidth="1"/>
    <col min="11523" max="11523" width="10.25" style="84" customWidth="1"/>
    <col min="11524" max="11524" width="9.75" style="84"/>
    <col min="11525" max="11525" width="18.75" style="84" bestFit="1" customWidth="1"/>
    <col min="11526" max="11526" width="13.875" style="84" customWidth="1"/>
    <col min="11527" max="11527" width="12" style="84" customWidth="1"/>
    <col min="11528" max="11528" width="11.75" style="84" customWidth="1"/>
    <col min="11529" max="11529" width="11.25" style="84" bestFit="1" customWidth="1"/>
    <col min="11530" max="11530" width="11.375" style="84" bestFit="1" customWidth="1"/>
    <col min="11531" max="11776" width="9.75" style="84"/>
    <col min="11777" max="11777" width="41.75" style="84" customWidth="1"/>
    <col min="11778" max="11778" width="26.375" style="84" bestFit="1" customWidth="1"/>
    <col min="11779" max="11779" width="10.25" style="84" customWidth="1"/>
    <col min="11780" max="11780" width="9.75" style="84"/>
    <col min="11781" max="11781" width="18.75" style="84" bestFit="1" customWidth="1"/>
    <col min="11782" max="11782" width="13.875" style="84" customWidth="1"/>
    <col min="11783" max="11783" width="12" style="84" customWidth="1"/>
    <col min="11784" max="11784" width="11.75" style="84" customWidth="1"/>
    <col min="11785" max="11785" width="11.25" style="84" bestFit="1" customWidth="1"/>
    <col min="11786" max="11786" width="11.375" style="84" bestFit="1" customWidth="1"/>
    <col min="11787" max="12032" width="9.75" style="84"/>
    <col min="12033" max="12033" width="41.75" style="84" customWidth="1"/>
    <col min="12034" max="12034" width="26.375" style="84" bestFit="1" customWidth="1"/>
    <col min="12035" max="12035" width="10.25" style="84" customWidth="1"/>
    <col min="12036" max="12036" width="9.75" style="84"/>
    <col min="12037" max="12037" width="18.75" style="84" bestFit="1" customWidth="1"/>
    <col min="12038" max="12038" width="13.875" style="84" customWidth="1"/>
    <col min="12039" max="12039" width="12" style="84" customWidth="1"/>
    <col min="12040" max="12040" width="11.75" style="84" customWidth="1"/>
    <col min="12041" max="12041" width="11.25" style="84" bestFit="1" customWidth="1"/>
    <col min="12042" max="12042" width="11.375" style="84" bestFit="1" customWidth="1"/>
    <col min="12043" max="12288" width="9.75" style="84"/>
    <col min="12289" max="12289" width="41.75" style="84" customWidth="1"/>
    <col min="12290" max="12290" width="26.375" style="84" bestFit="1" customWidth="1"/>
    <col min="12291" max="12291" width="10.25" style="84" customWidth="1"/>
    <col min="12292" max="12292" width="9.75" style="84"/>
    <col min="12293" max="12293" width="18.75" style="84" bestFit="1" customWidth="1"/>
    <col min="12294" max="12294" width="13.875" style="84" customWidth="1"/>
    <col min="12295" max="12295" width="12" style="84" customWidth="1"/>
    <col min="12296" max="12296" width="11.75" style="84" customWidth="1"/>
    <col min="12297" max="12297" width="11.25" style="84" bestFit="1" customWidth="1"/>
    <col min="12298" max="12298" width="11.375" style="84" bestFit="1" customWidth="1"/>
    <col min="12299" max="12544" width="9.75" style="84"/>
    <col min="12545" max="12545" width="41.75" style="84" customWidth="1"/>
    <col min="12546" max="12546" width="26.375" style="84" bestFit="1" customWidth="1"/>
    <col min="12547" max="12547" width="10.25" style="84" customWidth="1"/>
    <col min="12548" max="12548" width="9.75" style="84"/>
    <col min="12549" max="12549" width="18.75" style="84" bestFit="1" customWidth="1"/>
    <col min="12550" max="12550" width="13.875" style="84" customWidth="1"/>
    <col min="12551" max="12551" width="12" style="84" customWidth="1"/>
    <col min="12552" max="12552" width="11.75" style="84" customWidth="1"/>
    <col min="12553" max="12553" width="11.25" style="84" bestFit="1" customWidth="1"/>
    <col min="12554" max="12554" width="11.375" style="84" bestFit="1" customWidth="1"/>
    <col min="12555" max="12800" width="9.75" style="84"/>
    <col min="12801" max="12801" width="41.75" style="84" customWidth="1"/>
    <col min="12802" max="12802" width="26.375" style="84" bestFit="1" customWidth="1"/>
    <col min="12803" max="12803" width="10.25" style="84" customWidth="1"/>
    <col min="12804" max="12804" width="9.75" style="84"/>
    <col min="12805" max="12805" width="18.75" style="84" bestFit="1" customWidth="1"/>
    <col min="12806" max="12806" width="13.875" style="84" customWidth="1"/>
    <col min="12807" max="12807" width="12" style="84" customWidth="1"/>
    <col min="12808" max="12808" width="11.75" style="84" customWidth="1"/>
    <col min="12809" max="12809" width="11.25" style="84" bestFit="1" customWidth="1"/>
    <col min="12810" max="12810" width="11.375" style="84" bestFit="1" customWidth="1"/>
    <col min="12811" max="13056" width="9.75" style="84"/>
    <col min="13057" max="13057" width="41.75" style="84" customWidth="1"/>
    <col min="13058" max="13058" width="26.375" style="84" bestFit="1" customWidth="1"/>
    <col min="13059" max="13059" width="10.25" style="84" customWidth="1"/>
    <col min="13060" max="13060" width="9.75" style="84"/>
    <col min="13061" max="13061" width="18.75" style="84" bestFit="1" customWidth="1"/>
    <col min="13062" max="13062" width="13.875" style="84" customWidth="1"/>
    <col min="13063" max="13063" width="12" style="84" customWidth="1"/>
    <col min="13064" max="13064" width="11.75" style="84" customWidth="1"/>
    <col min="13065" max="13065" width="11.25" style="84" bestFit="1" customWidth="1"/>
    <col min="13066" max="13066" width="11.375" style="84" bestFit="1" customWidth="1"/>
    <col min="13067" max="13312" width="9.75" style="84"/>
    <col min="13313" max="13313" width="41.75" style="84" customWidth="1"/>
    <col min="13314" max="13314" width="26.375" style="84" bestFit="1" customWidth="1"/>
    <col min="13315" max="13315" width="10.25" style="84" customWidth="1"/>
    <col min="13316" max="13316" width="9.75" style="84"/>
    <col min="13317" max="13317" width="18.75" style="84" bestFit="1" customWidth="1"/>
    <col min="13318" max="13318" width="13.875" style="84" customWidth="1"/>
    <col min="13319" max="13319" width="12" style="84" customWidth="1"/>
    <col min="13320" max="13320" width="11.75" style="84" customWidth="1"/>
    <col min="13321" max="13321" width="11.25" style="84" bestFit="1" customWidth="1"/>
    <col min="13322" max="13322" width="11.375" style="84" bestFit="1" customWidth="1"/>
    <col min="13323" max="13568" width="9.75" style="84"/>
    <col min="13569" max="13569" width="41.75" style="84" customWidth="1"/>
    <col min="13570" max="13570" width="26.375" style="84" bestFit="1" customWidth="1"/>
    <col min="13571" max="13571" width="10.25" style="84" customWidth="1"/>
    <col min="13572" max="13572" width="9.75" style="84"/>
    <col min="13573" max="13573" width="18.75" style="84" bestFit="1" customWidth="1"/>
    <col min="13574" max="13574" width="13.875" style="84" customWidth="1"/>
    <col min="13575" max="13575" width="12" style="84" customWidth="1"/>
    <col min="13576" max="13576" width="11.75" style="84" customWidth="1"/>
    <col min="13577" max="13577" width="11.25" style="84" bestFit="1" customWidth="1"/>
    <col min="13578" max="13578" width="11.375" style="84" bestFit="1" customWidth="1"/>
    <col min="13579" max="13824" width="9.75" style="84"/>
    <col min="13825" max="13825" width="41.75" style="84" customWidth="1"/>
    <col min="13826" max="13826" width="26.375" style="84" bestFit="1" customWidth="1"/>
    <col min="13827" max="13827" width="10.25" style="84" customWidth="1"/>
    <col min="13828" max="13828" width="9.75" style="84"/>
    <col min="13829" max="13829" width="18.75" style="84" bestFit="1" customWidth="1"/>
    <col min="13830" max="13830" width="13.875" style="84" customWidth="1"/>
    <col min="13831" max="13831" width="12" style="84" customWidth="1"/>
    <col min="13832" max="13832" width="11.75" style="84" customWidth="1"/>
    <col min="13833" max="13833" width="11.25" style="84" bestFit="1" customWidth="1"/>
    <col min="13834" max="13834" width="11.375" style="84" bestFit="1" customWidth="1"/>
    <col min="13835" max="14080" width="9.75" style="84"/>
    <col min="14081" max="14081" width="41.75" style="84" customWidth="1"/>
    <col min="14082" max="14082" width="26.375" style="84" bestFit="1" customWidth="1"/>
    <col min="14083" max="14083" width="10.25" style="84" customWidth="1"/>
    <col min="14084" max="14084" width="9.75" style="84"/>
    <col min="14085" max="14085" width="18.75" style="84" bestFit="1" customWidth="1"/>
    <col min="14086" max="14086" width="13.875" style="84" customWidth="1"/>
    <col min="14087" max="14087" width="12" style="84" customWidth="1"/>
    <col min="14088" max="14088" width="11.75" style="84" customWidth="1"/>
    <col min="14089" max="14089" width="11.25" style="84" bestFit="1" customWidth="1"/>
    <col min="14090" max="14090" width="11.375" style="84" bestFit="1" customWidth="1"/>
    <col min="14091" max="14336" width="9.75" style="84"/>
    <col min="14337" max="14337" width="41.75" style="84" customWidth="1"/>
    <col min="14338" max="14338" width="26.375" style="84" bestFit="1" customWidth="1"/>
    <col min="14339" max="14339" width="10.25" style="84" customWidth="1"/>
    <col min="14340" max="14340" width="9.75" style="84"/>
    <col min="14341" max="14341" width="18.75" style="84" bestFit="1" customWidth="1"/>
    <col min="14342" max="14342" width="13.875" style="84" customWidth="1"/>
    <col min="14343" max="14343" width="12" style="84" customWidth="1"/>
    <col min="14344" max="14344" width="11.75" style="84" customWidth="1"/>
    <col min="14345" max="14345" width="11.25" style="84" bestFit="1" customWidth="1"/>
    <col min="14346" max="14346" width="11.375" style="84" bestFit="1" customWidth="1"/>
    <col min="14347" max="14592" width="9.75" style="84"/>
    <col min="14593" max="14593" width="41.75" style="84" customWidth="1"/>
    <col min="14594" max="14594" width="26.375" style="84" bestFit="1" customWidth="1"/>
    <col min="14595" max="14595" width="10.25" style="84" customWidth="1"/>
    <col min="14596" max="14596" width="9.75" style="84"/>
    <col min="14597" max="14597" width="18.75" style="84" bestFit="1" customWidth="1"/>
    <col min="14598" max="14598" width="13.875" style="84" customWidth="1"/>
    <col min="14599" max="14599" width="12" style="84" customWidth="1"/>
    <col min="14600" max="14600" width="11.75" style="84" customWidth="1"/>
    <col min="14601" max="14601" width="11.25" style="84" bestFit="1" customWidth="1"/>
    <col min="14602" max="14602" width="11.375" style="84" bestFit="1" customWidth="1"/>
    <col min="14603" max="14848" width="9.75" style="84"/>
    <col min="14849" max="14849" width="41.75" style="84" customWidth="1"/>
    <col min="14850" max="14850" width="26.375" style="84" bestFit="1" customWidth="1"/>
    <col min="14851" max="14851" width="10.25" style="84" customWidth="1"/>
    <col min="14852" max="14852" width="9.75" style="84"/>
    <col min="14853" max="14853" width="18.75" style="84" bestFit="1" customWidth="1"/>
    <col min="14854" max="14854" width="13.875" style="84" customWidth="1"/>
    <col min="14855" max="14855" width="12" style="84" customWidth="1"/>
    <col min="14856" max="14856" width="11.75" style="84" customWidth="1"/>
    <col min="14857" max="14857" width="11.25" style="84" bestFit="1" customWidth="1"/>
    <col min="14858" max="14858" width="11.375" style="84" bestFit="1" customWidth="1"/>
    <col min="14859" max="15104" width="9.75" style="84"/>
    <col min="15105" max="15105" width="41.75" style="84" customWidth="1"/>
    <col min="15106" max="15106" width="26.375" style="84" bestFit="1" customWidth="1"/>
    <col min="15107" max="15107" width="10.25" style="84" customWidth="1"/>
    <col min="15108" max="15108" width="9.75" style="84"/>
    <col min="15109" max="15109" width="18.75" style="84" bestFit="1" customWidth="1"/>
    <col min="15110" max="15110" width="13.875" style="84" customWidth="1"/>
    <col min="15111" max="15111" width="12" style="84" customWidth="1"/>
    <col min="15112" max="15112" width="11.75" style="84" customWidth="1"/>
    <col min="15113" max="15113" width="11.25" style="84" bestFit="1" customWidth="1"/>
    <col min="15114" max="15114" width="11.375" style="84" bestFit="1" customWidth="1"/>
    <col min="15115" max="15360" width="9.75" style="84"/>
    <col min="15361" max="15361" width="41.75" style="84" customWidth="1"/>
    <col min="15362" max="15362" width="26.375" style="84" bestFit="1" customWidth="1"/>
    <col min="15363" max="15363" width="10.25" style="84" customWidth="1"/>
    <col min="15364" max="15364" width="9.75" style="84"/>
    <col min="15365" max="15365" width="18.75" style="84" bestFit="1" customWidth="1"/>
    <col min="15366" max="15366" width="13.875" style="84" customWidth="1"/>
    <col min="15367" max="15367" width="12" style="84" customWidth="1"/>
    <col min="15368" max="15368" width="11.75" style="84" customWidth="1"/>
    <col min="15369" max="15369" width="11.25" style="84" bestFit="1" customWidth="1"/>
    <col min="15370" max="15370" width="11.375" style="84" bestFit="1" customWidth="1"/>
    <col min="15371" max="15616" width="9.75" style="84"/>
    <col min="15617" max="15617" width="41.75" style="84" customWidth="1"/>
    <col min="15618" max="15618" width="26.375" style="84" bestFit="1" customWidth="1"/>
    <col min="15619" max="15619" width="10.25" style="84" customWidth="1"/>
    <col min="15620" max="15620" width="9.75" style="84"/>
    <col min="15621" max="15621" width="18.75" style="84" bestFit="1" customWidth="1"/>
    <col min="15622" max="15622" width="13.875" style="84" customWidth="1"/>
    <col min="15623" max="15623" width="12" style="84" customWidth="1"/>
    <col min="15624" max="15624" width="11.75" style="84" customWidth="1"/>
    <col min="15625" max="15625" width="11.25" style="84" bestFit="1" customWidth="1"/>
    <col min="15626" max="15626" width="11.375" style="84" bestFit="1" customWidth="1"/>
    <col min="15627" max="15872" width="9.75" style="84"/>
    <col min="15873" max="15873" width="41.75" style="84" customWidth="1"/>
    <col min="15874" max="15874" width="26.375" style="84" bestFit="1" customWidth="1"/>
    <col min="15875" max="15875" width="10.25" style="84" customWidth="1"/>
    <col min="15876" max="15876" width="9.75" style="84"/>
    <col min="15877" max="15877" width="18.75" style="84" bestFit="1" customWidth="1"/>
    <col min="15878" max="15878" width="13.875" style="84" customWidth="1"/>
    <col min="15879" max="15879" width="12" style="84" customWidth="1"/>
    <col min="15880" max="15880" width="11.75" style="84" customWidth="1"/>
    <col min="15881" max="15881" width="11.25" style="84" bestFit="1" customWidth="1"/>
    <col min="15882" max="15882" width="11.375" style="84" bestFit="1" customWidth="1"/>
    <col min="15883" max="16128" width="9.75" style="84"/>
    <col min="16129" max="16129" width="41.75" style="84" customWidth="1"/>
    <col min="16130" max="16130" width="26.375" style="84" bestFit="1" customWidth="1"/>
    <col min="16131" max="16131" width="10.25" style="84" customWidth="1"/>
    <col min="16132" max="16132" width="9.75" style="84"/>
    <col min="16133" max="16133" width="18.75" style="84" bestFit="1" customWidth="1"/>
    <col min="16134" max="16134" width="13.875" style="84" customWidth="1"/>
    <col min="16135" max="16135" width="12" style="84" customWidth="1"/>
    <col min="16136" max="16136" width="11.75" style="84" customWidth="1"/>
    <col min="16137" max="16137" width="11.25" style="84" bestFit="1" customWidth="1"/>
    <col min="16138" max="16138" width="11.375" style="84" bestFit="1" customWidth="1"/>
    <col min="16139" max="16384" width="9.75" style="84"/>
  </cols>
  <sheetData>
    <row r="1" spans="1:10" ht="20.25" x14ac:dyDescent="0.3">
      <c r="A1" s="82" t="s">
        <v>81</v>
      </c>
      <c r="B1" s="83"/>
      <c r="C1" s="83"/>
      <c r="D1" s="83"/>
    </row>
    <row r="2" spans="1:10" x14ac:dyDescent="0.2">
      <c r="A2" s="85" t="s">
        <v>82</v>
      </c>
      <c r="B2" s="86"/>
      <c r="C2" s="86"/>
      <c r="D2" s="86"/>
      <c r="F2" s="195"/>
    </row>
    <row r="4" spans="1:10" ht="30" x14ac:dyDescent="0.2">
      <c r="A4" s="85" t="s">
        <v>83</v>
      </c>
      <c r="D4" s="87" t="s">
        <v>84</v>
      </c>
      <c r="E4" s="87" t="s">
        <v>85</v>
      </c>
      <c r="F4" s="87" t="s">
        <v>86</v>
      </c>
      <c r="G4" s="87" t="s">
        <v>87</v>
      </c>
      <c r="H4" s="87" t="s">
        <v>88</v>
      </c>
      <c r="I4" s="87" t="s">
        <v>89</v>
      </c>
    </row>
    <row r="5" spans="1:10" ht="15" customHeight="1" x14ac:dyDescent="0.2">
      <c r="A5" s="88" t="s">
        <v>90</v>
      </c>
      <c r="B5" s="89" t="s">
        <v>91</v>
      </c>
      <c r="C5" s="89" t="s">
        <v>92</v>
      </c>
      <c r="D5" s="90" t="s">
        <v>93</v>
      </c>
      <c r="E5" s="90" t="s">
        <v>93</v>
      </c>
      <c r="F5" s="90" t="s">
        <v>93</v>
      </c>
      <c r="G5" s="90" t="s">
        <v>93</v>
      </c>
      <c r="H5" s="90" t="s">
        <v>93</v>
      </c>
      <c r="I5" s="90" t="s">
        <v>93</v>
      </c>
    </row>
    <row r="6" spans="1:10" x14ac:dyDescent="0.2">
      <c r="A6" s="91" t="str">
        <f>+'USA-Canadá (Marítimo)'!A4</f>
        <v>DESTREHAN</v>
      </c>
      <c r="B6" s="92" t="str">
        <f>+'USA-Canadá (Marítimo)'!B4</f>
        <v>US</v>
      </c>
      <c r="C6" s="91" t="str">
        <f>+'USA-Canadá (Marítimo)'!E4</f>
        <v>EXW</v>
      </c>
      <c r="D6" s="93">
        <f>+IF('USA-Canadá (Marítimo)'!G4="","",'USA-Canadá (Marítimo)'!G4)</f>
        <v>200</v>
      </c>
      <c r="E6" s="93">
        <f>+IF('USA-Canadá (Marítimo)'!H4="","",'USA-Canadá (Marítimo)'!H4)</f>
        <v>165</v>
      </c>
      <c r="F6" s="93">
        <f>+IF('USA-Canadá (Marítimo)'!I4="","",'USA-Canadá (Marítimo)'!I4)</f>
        <v>2865</v>
      </c>
      <c r="G6" s="93">
        <f>+IF('USA-Canadá (Marítimo)'!J4="","",'USA-Canadá (Marítimo)'!J4)</f>
        <v>3965</v>
      </c>
      <c r="H6" s="93">
        <f>+IF('USA-Canadá (Marítimo)'!K4="","",'USA-Canadá (Marítimo)'!K4)</f>
        <v>3750</v>
      </c>
      <c r="I6" s="93">
        <f>+IF('USA-Canadá (Marítimo)'!L4="","",'USA-Canadá (Marítimo)'!L4)</f>
        <v>4850</v>
      </c>
      <c r="J6" s="195"/>
    </row>
    <row r="7" spans="1:10" x14ac:dyDescent="0.2">
      <c r="A7" s="91" t="str">
        <f>+'USA-Canadá (Marítimo)'!A5</f>
        <v>HOUSTON</v>
      </c>
      <c r="B7" s="92" t="str">
        <f>+'USA-Canadá (Marítimo)'!B5</f>
        <v>US</v>
      </c>
      <c r="C7" s="91" t="str">
        <f>+'USA-Canadá (Marítimo)'!E5</f>
        <v>FCA</v>
      </c>
      <c r="D7" s="93">
        <f>+IF('USA-Canadá (Marítimo)'!G5="","",'USA-Canadá (Marítimo)'!G5)</f>
        <v>165</v>
      </c>
      <c r="E7" s="93">
        <f>+IF('USA-Canadá (Marítimo)'!H5="","",'USA-Canadá (Marítimo)'!H5)</f>
        <v>120</v>
      </c>
      <c r="F7" s="93">
        <f>+IF('USA-Canadá (Marítimo)'!I5="","",'USA-Canadá (Marítimo)'!I5)</f>
        <v>1017</v>
      </c>
      <c r="G7" s="93">
        <f>+IF('USA-Canadá (Marítimo)'!J5="","",'USA-Canadá (Marítimo)'!J5)</f>
        <v>1934.9</v>
      </c>
      <c r="H7" s="93">
        <f>+IF('USA-Canadá (Marítimo)'!K5="","",'USA-Canadá (Marítimo)'!K5)</f>
        <v>1040</v>
      </c>
      <c r="I7" s="93">
        <f>+IF('USA-Canadá (Marítimo)'!L5="","",'USA-Canadá (Marítimo)'!L5)</f>
        <v>2106.5</v>
      </c>
      <c r="J7" s="195"/>
    </row>
    <row r="8" spans="1:10" x14ac:dyDescent="0.2">
      <c r="A8" s="91" t="str">
        <f>+'USA-Canadá (Marítimo)'!A6</f>
        <v>MIAMI</v>
      </c>
      <c r="B8" s="92" t="str">
        <f>+'USA-Canadá (Marítimo)'!B6</f>
        <v>US</v>
      </c>
      <c r="C8" s="91" t="str">
        <f>+'USA-Canadá (Marítimo)'!E6</f>
        <v>FCA</v>
      </c>
      <c r="D8" s="93">
        <f>+IF('USA-Canadá (Marítimo)'!G6="","",'USA-Canadá (Marítimo)'!G6)</f>
        <v>70</v>
      </c>
      <c r="E8" s="93">
        <f>+IF('USA-Canadá (Marítimo)'!H6="","",'USA-Canadá (Marítimo)'!H6)</f>
        <v>50</v>
      </c>
      <c r="F8" s="93">
        <f>+IF('USA-Canadá (Marítimo)'!I6="","",'USA-Canadá (Marítimo)'!I6)</f>
        <v>2025</v>
      </c>
      <c r="G8" s="93">
        <f>+IF('USA-Canadá (Marítimo)'!J6="","",'USA-Canadá (Marítimo)'!J6)</f>
        <v>3025</v>
      </c>
      <c r="H8" s="93">
        <f>+IF('USA-Canadá (Marítimo)'!K6="","",'USA-Canadá (Marítimo)'!K6)</f>
        <v>2580</v>
      </c>
      <c r="I8" s="93">
        <f>+IF('USA-Canadá (Marítimo)'!L6="","",'USA-Canadá (Marítimo)'!L6)</f>
        <v>3680</v>
      </c>
      <c r="J8" s="195"/>
    </row>
    <row r="9" spans="1:10" x14ac:dyDescent="0.2">
      <c r="A9" s="91" t="str">
        <f>+'USA-Canadá (Marítimo)'!A7</f>
        <v>NEW YORK</v>
      </c>
      <c r="B9" s="92" t="str">
        <f>+'USA-Canadá (Marítimo)'!B7</f>
        <v>US</v>
      </c>
      <c r="C9" s="91" t="str">
        <f>+'USA-Canadá (Marítimo)'!E7</f>
        <v>FCA</v>
      </c>
      <c r="D9" s="93">
        <f>+IF('USA-Canadá (Marítimo)'!G7="","",'USA-Canadá (Marítimo)'!G7)</f>
        <v>100</v>
      </c>
      <c r="E9" s="93">
        <f>+IF('USA-Canadá (Marítimo)'!H7="","",'USA-Canadá (Marítimo)'!H7)</f>
        <v>85</v>
      </c>
      <c r="F9" s="93">
        <f>+IF('USA-Canadá (Marítimo)'!I7="","",'USA-Canadá (Marítimo)'!I7)</f>
        <v>920</v>
      </c>
      <c r="G9" s="93">
        <f>+IF('USA-Canadá (Marítimo)'!J7="","",'USA-Canadá (Marítimo)'!J7)</f>
        <v>2020</v>
      </c>
      <c r="H9" s="93">
        <f>+IF('USA-Canadá (Marítimo)'!K7="","",'USA-Canadá (Marítimo)'!K7)</f>
        <v>1300</v>
      </c>
      <c r="I9" s="93">
        <f>+IF('USA-Canadá (Marítimo)'!L7="","",'USA-Canadá (Marítimo)'!L7)</f>
        <v>2400</v>
      </c>
      <c r="J9" s="195"/>
    </row>
    <row r="10" spans="1:10" x14ac:dyDescent="0.2">
      <c r="A10" s="94" t="str">
        <f>+'USA-Canadá (Marítimo)'!A10</f>
        <v>GASTOS EN ORIGEN (Tarifa Única USD)</v>
      </c>
      <c r="B10" s="95">
        <f>+'USA-Canadá (Marítimo)'!B10</f>
        <v>200</v>
      </c>
      <c r="C10" s="96"/>
      <c r="D10" s="97"/>
      <c r="E10" s="97"/>
      <c r="F10" s="97"/>
      <c r="G10" s="97"/>
      <c r="H10" s="97"/>
      <c r="I10" s="97"/>
    </row>
    <row r="11" spans="1:10" x14ac:dyDescent="0.2">
      <c r="A11" s="94" t="str">
        <f>+'USA-Canadá (Marítimo)'!A18</f>
        <v>GASTOS EN DESTINO (Tarifa Única USD)</v>
      </c>
      <c r="B11" s="95">
        <f>+'USA-Canadá (Marítimo)'!B18</f>
        <v>370</v>
      </c>
      <c r="C11" s="98"/>
      <c r="D11" s="99"/>
      <c r="E11" s="99"/>
      <c r="F11" s="99"/>
      <c r="G11" s="99"/>
      <c r="H11" s="99"/>
      <c r="I11" s="99"/>
    </row>
    <row r="12" spans="1:10" x14ac:dyDescent="0.2">
      <c r="A12" s="88" t="s">
        <v>94</v>
      </c>
      <c r="B12" s="100"/>
      <c r="C12" s="100"/>
      <c r="D12" s="100"/>
      <c r="E12" s="100"/>
      <c r="F12" s="100"/>
      <c r="G12" s="100"/>
      <c r="H12" s="100"/>
      <c r="I12" s="100"/>
    </row>
    <row r="13" spans="1:10" x14ac:dyDescent="0.2">
      <c r="A13" s="101" t="str">
        <f>+'Europa (Marítimo)'!A4</f>
        <v>ANTWERPEN</v>
      </c>
      <c r="B13" s="102" t="str">
        <f>+'Europa (Marítimo)'!C4</f>
        <v>BELGICA</v>
      </c>
      <c r="C13" s="101" t="str">
        <f>+'Europa (Marítimo)'!E4</f>
        <v>FCA</v>
      </c>
      <c r="D13" s="93">
        <f>+IF('Europa (Marítimo)'!G4="","",'Europa (Marítimo)'!G4)</f>
        <v>70</v>
      </c>
      <c r="E13" s="93">
        <f>+IF('Europa (Marítimo)'!H4="","",'Europa (Marítimo)'!H4)</f>
        <v>40</v>
      </c>
      <c r="F13" s="93">
        <f>+IF('Europa (Marítimo)'!I4="","",'Europa (Marítimo)'!I4)</f>
        <v>738</v>
      </c>
      <c r="G13" s="93">
        <f>+IF('Europa (Marítimo)'!J4="","",'Europa (Marítimo)'!J4)</f>
        <v>1488</v>
      </c>
      <c r="H13" s="93">
        <f>+IF('Europa (Marítimo)'!K4="","",'Europa (Marítimo)'!K4)</f>
        <v>912</v>
      </c>
      <c r="I13" s="93">
        <f>+IF('Europa (Marítimo)'!L4="","",'Europa (Marítimo)'!L4)</f>
        <v>1662</v>
      </c>
      <c r="J13" s="195"/>
    </row>
    <row r="14" spans="1:10" x14ac:dyDescent="0.2">
      <c r="A14" s="101" t="str">
        <f>+'Europa (Marítimo)'!A5</f>
        <v>LE HAVRE</v>
      </c>
      <c r="B14" s="102" t="str">
        <f>+'Europa (Marítimo)'!C5</f>
        <v>FRANCIA</v>
      </c>
      <c r="C14" s="101" t="str">
        <f>+'Europa (Marítimo)'!E5</f>
        <v>FOB</v>
      </c>
      <c r="D14" s="93">
        <f>+IF('Europa (Marítimo)'!G5="","",'Europa (Marítimo)'!G5)</f>
        <v>100</v>
      </c>
      <c r="E14" s="93">
        <f>+IF('Europa (Marítimo)'!H5="","",'Europa (Marítimo)'!H5)</f>
        <v>80</v>
      </c>
      <c r="F14" s="93">
        <f>+IF('Europa (Marítimo)'!I5="","",'Europa (Marítimo)'!I5)</f>
        <v>944.15</v>
      </c>
      <c r="G14" s="93">
        <f>+IF('Europa (Marítimo)'!J5="","",'Europa (Marítimo)'!J5)</f>
        <v>1694.15</v>
      </c>
      <c r="H14" s="93">
        <f>+IF('Europa (Marítimo)'!K5="","",'Europa (Marítimo)'!K5)</f>
        <v>1304.6000000000001</v>
      </c>
      <c r="I14" s="93">
        <f>+IF('Europa (Marítimo)'!L5="","",'Europa (Marítimo)'!L5)</f>
        <v>2054.6000000000004</v>
      </c>
      <c r="J14" s="195"/>
    </row>
    <row r="15" spans="1:10" x14ac:dyDescent="0.2">
      <c r="A15" s="101" t="str">
        <f>+'Europa (Marítimo)'!A6</f>
        <v>HAMBURG</v>
      </c>
      <c r="B15" s="102" t="str">
        <f>+'Europa (Marítimo)'!C6</f>
        <v>ALEMANIA</v>
      </c>
      <c r="C15" s="101" t="str">
        <f>+'Europa (Marítimo)'!E6</f>
        <v>FCA</v>
      </c>
      <c r="D15" s="93">
        <f>+IF('Europa (Marítimo)'!G6="","",'Europa (Marítimo)'!G6)</f>
        <v>70</v>
      </c>
      <c r="E15" s="93">
        <f>+IF('Europa (Marítimo)'!H6="","",'Europa (Marítimo)'!H6)</f>
        <v>40</v>
      </c>
      <c r="F15" s="93">
        <f>+IF('Europa (Marítimo)'!I6="","",'Europa (Marítimo)'!I6)</f>
        <v>738</v>
      </c>
      <c r="G15" s="93">
        <f>+IF('Europa (Marítimo)'!J6="","",'Europa (Marítimo)'!J6)</f>
        <v>1488</v>
      </c>
      <c r="H15" s="93">
        <f>+IF('Europa (Marítimo)'!K6="","",'Europa (Marítimo)'!K6)</f>
        <v>963.59999999999991</v>
      </c>
      <c r="I15" s="93">
        <f>+IF('Europa (Marítimo)'!L6="","",'Europa (Marítimo)'!L6)</f>
        <v>1713.6</v>
      </c>
      <c r="J15" s="195"/>
    </row>
    <row r="16" spans="1:10" x14ac:dyDescent="0.2">
      <c r="A16" s="101" t="str">
        <f>+'Europa (Marítimo)'!A7</f>
        <v>GENOVA</v>
      </c>
      <c r="B16" s="102" t="str">
        <f>+'Europa (Marítimo)'!C7</f>
        <v>ITALIA</v>
      </c>
      <c r="C16" s="101" t="str">
        <f>+'Europa (Marítimo)'!E7</f>
        <v>FOB</v>
      </c>
      <c r="D16" s="93">
        <f>+IF('Europa (Marítimo)'!G7="","",'Europa (Marítimo)'!G7)</f>
        <v>70</v>
      </c>
      <c r="E16" s="93">
        <f>+IF('Europa (Marítimo)'!H7="","",'Europa (Marítimo)'!H7)</f>
        <v>40</v>
      </c>
      <c r="F16" s="93">
        <f>+IF('Europa (Marítimo)'!I7="","",'Europa (Marítimo)'!I7)</f>
        <v>1510</v>
      </c>
      <c r="G16" s="93">
        <f>+IF('Europa (Marítimo)'!J7="","",'Europa (Marítimo)'!J7)</f>
        <v>2260</v>
      </c>
      <c r="H16" s="93">
        <f>+IF('Europa (Marítimo)'!K7="","",'Europa (Marítimo)'!K7)</f>
        <v>2113.65</v>
      </c>
      <c r="I16" s="93">
        <f>+IF('Europa (Marítimo)'!L7="","",'Europa (Marítimo)'!L7)</f>
        <v>2863.65</v>
      </c>
      <c r="J16" s="195"/>
    </row>
    <row r="17" spans="1:10" x14ac:dyDescent="0.2">
      <c r="A17" s="101" t="str">
        <f>+'Europa (Marítimo)'!A8</f>
        <v>ROTTERDAM</v>
      </c>
      <c r="B17" s="102" t="str">
        <f>+'Europa (Marítimo)'!C8</f>
        <v>PAISES BAJOS</v>
      </c>
      <c r="C17" s="101" t="str">
        <f>+'Europa (Marítimo)'!E8</f>
        <v>FCA</v>
      </c>
      <c r="D17" s="93">
        <f>+IF('Europa (Marítimo)'!G8="","",'Europa (Marítimo)'!G8)</f>
        <v>70</v>
      </c>
      <c r="E17" s="93">
        <f>+IF('Europa (Marítimo)'!H8="","",'Europa (Marítimo)'!H8)</f>
        <v>40</v>
      </c>
      <c r="F17" s="93">
        <f>+IF('Europa (Marítimo)'!I8="","",'Europa (Marítimo)'!I8)</f>
        <v>738</v>
      </c>
      <c r="G17" s="93">
        <f>+IF('Europa (Marítimo)'!J8="","",'Europa (Marítimo)'!J8)</f>
        <v>1488</v>
      </c>
      <c r="H17" s="93">
        <f>+IF('Europa (Marítimo)'!K8="","",'Europa (Marítimo)'!K8)</f>
        <v>963.59999999999991</v>
      </c>
      <c r="I17" s="93">
        <f>+IF('Europa (Marítimo)'!L8="","",'Europa (Marítimo)'!L8)</f>
        <v>1713.6</v>
      </c>
      <c r="J17" s="195"/>
    </row>
    <row r="18" spans="1:10" x14ac:dyDescent="0.2">
      <c r="A18" s="101" t="str">
        <f>+'Europa (Marítimo)'!A9</f>
        <v>BARCELONA</v>
      </c>
      <c r="B18" s="102" t="str">
        <f>+'Europa (Marítimo)'!C9</f>
        <v>ESPAÑA</v>
      </c>
      <c r="C18" s="101" t="str">
        <f>+'Europa (Marítimo)'!E9</f>
        <v>FOB</v>
      </c>
      <c r="D18" s="93">
        <f>+IF('Europa (Marítimo)'!G9="","",'Europa (Marítimo)'!G9)</f>
        <v>70</v>
      </c>
      <c r="E18" s="93">
        <f>+IF('Europa (Marítimo)'!H9="","",'Europa (Marítimo)'!H9)</f>
        <v>40</v>
      </c>
      <c r="F18" s="93">
        <f>+IF('Europa (Marítimo)'!I9="","",'Europa (Marítimo)'!I9)</f>
        <v>1000</v>
      </c>
      <c r="G18" s="93">
        <f>+IF('Europa (Marítimo)'!J9="","",'Europa (Marítimo)'!J9)</f>
        <v>1750</v>
      </c>
      <c r="H18" s="93">
        <f>+IF('Europa (Marítimo)'!K9="","",'Europa (Marítimo)'!K9)</f>
        <v>1470</v>
      </c>
      <c r="I18" s="93">
        <f>+IF('Europa (Marítimo)'!L9="","",'Europa (Marítimo)'!L9)</f>
        <v>2220</v>
      </c>
      <c r="J18" s="195"/>
    </row>
    <row r="19" spans="1:10" x14ac:dyDescent="0.2">
      <c r="A19" s="101" t="str">
        <f>+'Europa (Marítimo)'!A10</f>
        <v>VALENCIA</v>
      </c>
      <c r="B19" s="102" t="str">
        <f>+'Europa (Marítimo)'!C10</f>
        <v>ESPAÑA</v>
      </c>
      <c r="C19" s="101" t="str">
        <f>+'Europa (Marítimo)'!E10</f>
        <v>FOB</v>
      </c>
      <c r="D19" s="93">
        <f>+IF('Europa (Marítimo)'!G10="","",'Europa (Marítimo)'!G10)</f>
        <v>70</v>
      </c>
      <c r="E19" s="93">
        <f>+IF('Europa (Marítimo)'!H10="","",'Europa (Marítimo)'!H10)</f>
        <v>40</v>
      </c>
      <c r="F19" s="93">
        <f>+IF('Europa (Marítimo)'!I10="","",'Europa (Marítimo)'!I10)</f>
        <v>1325</v>
      </c>
      <c r="G19" s="93">
        <f>+IF('Europa (Marítimo)'!J10="","",'Europa (Marítimo)'!J10)</f>
        <v>2075</v>
      </c>
      <c r="H19" s="93">
        <f>+IF('Europa (Marítimo)'!K10="","",'Europa (Marítimo)'!K10)</f>
        <v>1470</v>
      </c>
      <c r="I19" s="93">
        <f>+IF('Europa (Marítimo)'!L10="","",'Europa (Marítimo)'!L10)</f>
        <v>2220</v>
      </c>
      <c r="J19" s="195"/>
    </row>
    <row r="20" spans="1:10" x14ac:dyDescent="0.2">
      <c r="A20" s="94" t="str">
        <f>+'Europa (Marítimo)'!A14</f>
        <v>GASTOS EN ORIGEN (Tarifa Única USD)</v>
      </c>
      <c r="B20" s="95">
        <f>+'Europa (Marítimo)'!B14</f>
        <v>130</v>
      </c>
      <c r="C20" s="96"/>
      <c r="D20" s="97"/>
      <c r="E20" s="97"/>
      <c r="F20" s="97"/>
      <c r="G20" s="97"/>
      <c r="H20" s="97"/>
      <c r="I20" s="97"/>
    </row>
    <row r="21" spans="1:10" x14ac:dyDescent="0.2">
      <c r="A21" s="94" t="str">
        <f>+'Europa (Marítimo)'!A22</f>
        <v>GASTOS EN DESTINO (Tarifa Única USD)</v>
      </c>
      <c r="B21" s="95">
        <f>+'Europa (Marítimo)'!B22</f>
        <v>380</v>
      </c>
      <c r="C21" s="98"/>
      <c r="D21" s="99"/>
      <c r="E21" s="99"/>
      <c r="F21" s="99"/>
      <c r="G21" s="99"/>
      <c r="H21" s="99"/>
      <c r="I21" s="99"/>
    </row>
    <row r="22" spans="1:10" x14ac:dyDescent="0.2">
      <c r="A22" s="88" t="s">
        <v>95</v>
      </c>
      <c r="B22" s="88"/>
      <c r="C22" s="88"/>
      <c r="D22" s="103"/>
      <c r="E22" s="103"/>
      <c r="F22" s="103"/>
      <c r="G22" s="103"/>
      <c r="H22" s="103"/>
      <c r="I22" s="103"/>
    </row>
    <row r="23" spans="1:10" x14ac:dyDescent="0.2">
      <c r="A23" s="102" t="str">
        <f>+'Latinoamérica (Marítimo)'!A4</f>
        <v>BUENOS AIRES</v>
      </c>
      <c r="B23" s="92" t="str">
        <f>+'Latinoamérica (Marítimo)'!C4</f>
        <v>ARGENTINA</v>
      </c>
      <c r="C23" s="101" t="str">
        <f>+'Latinoamérica (Marítimo)'!E4</f>
        <v>FOB</v>
      </c>
      <c r="D23" s="93">
        <f>+IF('Latinoamérica (Marítimo)'!G4="","",'Latinoamérica (Marítimo)'!G4)</f>
        <v>125</v>
      </c>
      <c r="E23" s="93">
        <f>+IF('Latinoamérica (Marítimo)'!H4="","",'Latinoamérica (Marítimo)'!H4)</f>
        <v>90</v>
      </c>
      <c r="F23" s="93">
        <f>+IF('Latinoamérica (Marítimo)'!I4="","",'Latinoamérica (Marítimo)'!I4)</f>
        <v>1455.8400000000001</v>
      </c>
      <c r="G23" s="93">
        <f>+IF('Latinoamérica (Marítimo)'!J4="","",'Latinoamérica (Marítimo)'!J4)</f>
        <v>1955.8400000000001</v>
      </c>
      <c r="H23" s="93">
        <f>+IF('Latinoamérica (Marítimo)'!K4="","",'Latinoamérica (Marítimo)'!K4)</f>
        <v>1555.2</v>
      </c>
      <c r="I23" s="93">
        <f>+IF('Latinoamérica (Marítimo)'!L4="","",'Latinoamérica (Marítimo)'!L4)</f>
        <v>2155.1999999999998</v>
      </c>
      <c r="J23" s="195"/>
    </row>
    <row r="24" spans="1:10" x14ac:dyDescent="0.2">
      <c r="A24" s="102" t="str">
        <f>+'Latinoamérica (Marítimo)'!A5</f>
        <v>RIO DE JANEIRO</v>
      </c>
      <c r="B24" s="92" t="str">
        <f>+'Latinoamérica (Marítimo)'!C5</f>
        <v>BRASIL</v>
      </c>
      <c r="C24" s="101" t="str">
        <f>+'Latinoamérica (Marítimo)'!E5</f>
        <v>FOB</v>
      </c>
      <c r="D24" s="93">
        <f>+IF('Latinoamérica (Marítimo)'!G5="","",'Latinoamérica (Marítimo)'!G5)</f>
        <v>85</v>
      </c>
      <c r="E24" s="93">
        <f>+IF('Latinoamérica (Marítimo)'!H5="","",'Latinoamérica (Marítimo)'!H5)</f>
        <v>60</v>
      </c>
      <c r="F24" s="93">
        <f>+IF('Latinoamérica (Marítimo)'!I5="","",'Latinoamérica (Marítimo)'!I5)</f>
        <v>1800.75</v>
      </c>
      <c r="G24" s="93">
        <f>+IF('Latinoamérica (Marítimo)'!J5="","",'Latinoamérica (Marítimo)'!J5)</f>
        <v>2100.75</v>
      </c>
      <c r="H24" s="93">
        <f>+IF('Latinoamérica (Marítimo)'!K5="","",'Latinoamérica (Marítimo)'!K5)</f>
        <v>1800.75</v>
      </c>
      <c r="I24" s="93">
        <f>+IF('Latinoamérica (Marítimo)'!L5="","",'Latinoamérica (Marítimo)'!L5)</f>
        <v>2150.75</v>
      </c>
      <c r="J24" s="195"/>
    </row>
    <row r="25" spans="1:10" x14ac:dyDescent="0.2">
      <c r="A25" s="102" t="str">
        <f>+'Latinoamérica (Marítimo)'!A6</f>
        <v>SANTOS</v>
      </c>
      <c r="B25" s="92" t="str">
        <f>+'Latinoamérica (Marítimo)'!C6</f>
        <v>BRASIL</v>
      </c>
      <c r="C25" s="101" t="str">
        <f>+'Latinoamérica (Marítimo)'!E6</f>
        <v>EXW</v>
      </c>
      <c r="D25" s="93">
        <f>+IF('Latinoamérica (Marítimo)'!G6="","",'Latinoamérica (Marítimo)'!G6)</f>
        <v>115</v>
      </c>
      <c r="E25" s="93">
        <f>+IF('Latinoamérica (Marítimo)'!H6="","",'Latinoamérica (Marítimo)'!H6)</f>
        <v>75</v>
      </c>
      <c r="F25" s="93">
        <f>+IF('Latinoamérica (Marítimo)'!I6="","",'Latinoamérica (Marítimo)'!I6)</f>
        <v>3000</v>
      </c>
      <c r="G25" s="93">
        <f>+IF('Latinoamérica (Marítimo)'!J6="","",'Latinoamérica (Marítimo)'!J6)</f>
        <v>3300</v>
      </c>
      <c r="H25" s="93">
        <f>+IF('Latinoamérica (Marítimo)'!K6="","",'Latinoamérica (Marítimo)'!K6)</f>
        <v>3200</v>
      </c>
      <c r="I25" s="93">
        <f>+IF('Latinoamérica (Marítimo)'!L6="","",'Latinoamérica (Marítimo)'!L6)</f>
        <v>3550</v>
      </c>
      <c r="J25" s="195"/>
    </row>
    <row r="26" spans="1:10" x14ac:dyDescent="0.2">
      <c r="A26" s="102" t="str">
        <f>+'Latinoamérica (Marítimo)'!A7</f>
        <v>VITORIA</v>
      </c>
      <c r="B26" s="92" t="str">
        <f>+'Latinoamérica (Marítimo)'!C7</f>
        <v>BRASIL</v>
      </c>
      <c r="C26" s="101" t="str">
        <f>+'Latinoamérica (Marítimo)'!E7</f>
        <v>FOB</v>
      </c>
      <c r="D26" s="93">
        <f>+IF('Latinoamérica (Marítimo)'!G7="","",'Latinoamérica (Marítimo)'!G7)</f>
        <v>0</v>
      </c>
      <c r="E26" s="93">
        <f>+IF('Latinoamérica (Marítimo)'!H7="","",'Latinoamérica (Marítimo)'!H7)</f>
        <v>0</v>
      </c>
      <c r="F26" s="93">
        <f>+IF('Latinoamérica (Marítimo)'!I7="","",'Latinoamérica (Marítimo)'!I7)</f>
        <v>2543.4</v>
      </c>
      <c r="G26" s="93">
        <f>+IF('Latinoamérica (Marítimo)'!J7="","",'Latinoamérica (Marítimo)'!J7)</f>
        <v>2843.4</v>
      </c>
      <c r="H26" s="93">
        <f>+IF('Latinoamérica (Marítimo)'!K7="","",'Latinoamérica (Marítimo)'!K7)</f>
        <v>2942.5000000000005</v>
      </c>
      <c r="I26" s="93">
        <f>+IF('Latinoamérica (Marítimo)'!L7="","",'Latinoamérica (Marítimo)'!L7)</f>
        <v>3292.5000000000005</v>
      </c>
      <c r="J26" s="195"/>
    </row>
    <row r="27" spans="1:10" x14ac:dyDescent="0.2">
      <c r="A27" s="102" t="str">
        <f>+'Latinoamérica (Marítimo)'!A8</f>
        <v>ALTAMIRA</v>
      </c>
      <c r="B27" s="92" t="str">
        <f>+'Latinoamérica (Marítimo)'!C8</f>
        <v>MEXICO</v>
      </c>
      <c r="C27" s="101" t="str">
        <f>+'Latinoamérica (Marítimo)'!E8</f>
        <v>FOB</v>
      </c>
      <c r="D27" s="93">
        <f>+IF('Latinoamérica (Marítimo)'!G8="","",'Latinoamérica (Marítimo)'!G8)</f>
        <v>80</v>
      </c>
      <c r="E27" s="93">
        <f>+IF('Latinoamérica (Marítimo)'!H8="","",'Latinoamérica (Marítimo)'!H8)</f>
        <v>60</v>
      </c>
      <c r="F27" s="93">
        <f>+IF('Latinoamérica (Marítimo)'!I8="","",'Latinoamérica (Marítimo)'!I8)</f>
        <v>800</v>
      </c>
      <c r="G27" s="93">
        <f>+IF('Latinoamérica (Marítimo)'!J8="","",'Latinoamérica (Marítimo)'!J8)</f>
        <v>1400</v>
      </c>
      <c r="H27" s="93">
        <f>+IF('Latinoamérica (Marítimo)'!K8="","",'Latinoamérica (Marítimo)'!K8)</f>
        <v>1350</v>
      </c>
      <c r="I27" s="93">
        <f>+IF('Latinoamérica (Marítimo)'!L8="","",'Latinoamérica (Marítimo)'!L8)</f>
        <v>1950</v>
      </c>
      <c r="J27" s="195"/>
    </row>
    <row r="28" spans="1:10" x14ac:dyDescent="0.2">
      <c r="A28" s="102" t="str">
        <f>+'Latinoamérica (Marítimo)'!A9</f>
        <v>VERACRUZ</v>
      </c>
      <c r="B28" s="92" t="str">
        <f>+'Latinoamérica (Marítimo)'!C9</f>
        <v>MEXICO</v>
      </c>
      <c r="C28" s="101" t="str">
        <f>+'Latinoamérica (Marítimo)'!E9</f>
        <v>FOB</v>
      </c>
      <c r="D28" s="93">
        <f>+IF('Latinoamérica (Marítimo)'!G9="","",'Latinoamérica (Marítimo)'!G9)</f>
        <v>80</v>
      </c>
      <c r="E28" s="93">
        <f>+IF('Latinoamérica (Marítimo)'!H9="","",'Latinoamérica (Marítimo)'!H9)</f>
        <v>40</v>
      </c>
      <c r="F28" s="93">
        <f>+IF('Latinoamérica (Marítimo)'!I9="","",'Latinoamérica (Marítimo)'!I9)</f>
        <v>1225</v>
      </c>
      <c r="G28" s="93">
        <f>+IF('Latinoamérica (Marítimo)'!J9="","",'Latinoamérica (Marítimo)'!J9)</f>
        <v>1825</v>
      </c>
      <c r="H28" s="93">
        <f>+IF('Latinoamérica (Marítimo)'!K9="","",'Latinoamérica (Marítimo)'!K9)</f>
        <v>1782.0000000000002</v>
      </c>
      <c r="I28" s="93">
        <f>+IF('Latinoamérica (Marítimo)'!L9="","",'Latinoamérica (Marítimo)'!L9)</f>
        <v>2382</v>
      </c>
    </row>
    <row r="29" spans="1:10" x14ac:dyDescent="0.2">
      <c r="A29" s="94" t="str">
        <f>+'Latinoamérica (Marítimo)'!A12</f>
        <v>GASTOS EN ORIGEN (Tarifa Única USD)</v>
      </c>
      <c r="B29" s="104">
        <f>+'Latinoamérica (Marítimo)'!B12</f>
        <v>150</v>
      </c>
      <c r="C29" s="96"/>
      <c r="D29" s="97"/>
      <c r="E29" s="97"/>
      <c r="F29" s="97"/>
      <c r="G29" s="97"/>
      <c r="H29" s="97"/>
      <c r="I29" s="97"/>
    </row>
    <row r="30" spans="1:10" x14ac:dyDescent="0.2">
      <c r="A30" s="94" t="str">
        <f>+'Latinoamérica (Marítimo)'!A22</f>
        <v>GASTOS EN DESTINO (Tarifa Única USD)</v>
      </c>
      <c r="B30" s="104">
        <f>+'Latinoamérica (Marítimo)'!B22</f>
        <v>365</v>
      </c>
      <c r="C30" s="98"/>
      <c r="D30" s="99"/>
      <c r="E30" s="99"/>
      <c r="F30" s="99"/>
      <c r="G30" s="99"/>
      <c r="H30" s="99"/>
      <c r="I30" s="99"/>
    </row>
    <row r="31" spans="1:10" x14ac:dyDescent="0.2">
      <c r="A31" s="88" t="s">
        <v>96</v>
      </c>
      <c r="B31" s="88"/>
      <c r="C31" s="88"/>
      <c r="D31" s="103"/>
      <c r="E31" s="103"/>
      <c r="F31" s="103"/>
      <c r="G31" s="103"/>
      <c r="H31" s="103"/>
      <c r="I31" s="103"/>
    </row>
    <row r="32" spans="1:10" x14ac:dyDescent="0.2">
      <c r="A32" s="92" t="str">
        <f>+'Otros (Marítimo)'!A4</f>
        <v>BRISBANE</v>
      </c>
      <c r="B32" s="102" t="str">
        <f>+'Otros (Marítimo)'!C4</f>
        <v>AUSTRALIA</v>
      </c>
      <c r="C32" s="101" t="str">
        <f>+'Otros (Marítimo)'!E4</f>
        <v>FOB</v>
      </c>
      <c r="D32" s="93">
        <f>+IF('Otros (Marítimo)'!G4="","",'Otros (Marítimo)'!G4)</f>
        <v>240</v>
      </c>
      <c r="E32" s="93">
        <f>+IF('Otros (Marítimo)'!H4="","",'Otros (Marítimo)'!H4)</f>
        <v>210</v>
      </c>
      <c r="F32" s="93">
        <f>+IF('Otros (Marítimo)'!I4="","",'Otros (Marítimo)'!I4)</f>
        <v>3150</v>
      </c>
      <c r="G32" s="93">
        <f>+IF('Otros (Marítimo)'!J4="","",'Otros (Marítimo)'!J4)</f>
        <v>3650</v>
      </c>
      <c r="H32" s="93">
        <f>+IF('Otros (Marítimo)'!K4="","",'Otros (Marítimo)'!K4)</f>
        <v>3100</v>
      </c>
      <c r="I32" s="93">
        <f>+IF('Otros (Marítimo)'!L4="","",'Otros (Marítimo)'!L4)</f>
        <v>3600</v>
      </c>
    </row>
    <row r="33" spans="1:9" x14ac:dyDescent="0.2">
      <c r="A33" s="92" t="str">
        <f>+'Otros (Marítimo)'!A6</f>
        <v>CHITTAGONG</v>
      </c>
      <c r="B33" s="102" t="str">
        <f>+'Otros (Marítimo)'!C6</f>
        <v>BANGLADESH</v>
      </c>
      <c r="C33" s="101" t="str">
        <f>+'Otros (Marítimo)'!E6</f>
        <v>FOB</v>
      </c>
      <c r="D33" s="93">
        <f>+IF('Otros (Marítimo)'!G6="","",'Otros (Marítimo)'!G6)</f>
        <v>140</v>
      </c>
      <c r="E33" s="93">
        <f>+IF('Otros (Marítimo)'!H6="","",'Otros (Marítimo)'!H6)</f>
        <v>100</v>
      </c>
      <c r="F33" s="93">
        <f>+IF('Otros (Marítimo)'!I6="","",'Otros (Marítimo)'!I6)</f>
        <v>1564</v>
      </c>
      <c r="G33" s="93">
        <f>+IF('Otros (Marítimo)'!J6="","",'Otros (Marítimo)'!J6)</f>
        <v>1814</v>
      </c>
      <c r="H33" s="93">
        <f>+IF('Otros (Marítimo)'!K6="","",'Otros (Marítimo)'!K6)</f>
        <v>2150</v>
      </c>
      <c r="I33" s="93">
        <f>+IF('Otros (Marítimo)'!L6="","",'Otros (Marítimo)'!L6)</f>
        <v>2550</v>
      </c>
    </row>
    <row r="34" spans="1:9" x14ac:dyDescent="0.2">
      <c r="A34" s="92" t="str">
        <f>+'Otros (Marítimo)'!A8</f>
        <v>DALIAN</v>
      </c>
      <c r="B34" s="102" t="str">
        <f>+'Otros (Marítimo)'!C8</f>
        <v>CHINA</v>
      </c>
      <c r="C34" s="101" t="str">
        <f>+'Otros (Marítimo)'!E8</f>
        <v>FOB</v>
      </c>
      <c r="D34" s="93">
        <f>+IF('Otros (Marítimo)'!G8="","",'Otros (Marítimo)'!G8)</f>
        <v>140</v>
      </c>
      <c r="E34" s="93">
        <f>+IF('Otros (Marítimo)'!H8="","",'Otros (Marítimo)'!H8)</f>
        <v>100</v>
      </c>
      <c r="F34" s="93">
        <f>+IF('Otros (Marítimo)'!I8="","",'Otros (Marítimo)'!I8)</f>
        <v>3250</v>
      </c>
      <c r="G34" s="93">
        <f>+IF('Otros (Marítimo)'!J8="","",'Otros (Marítimo)'!J8)</f>
        <v>3800</v>
      </c>
      <c r="H34" s="93">
        <f>+IF('Otros (Marítimo)'!K8="","",'Otros (Marítimo)'!K8)</f>
        <v>3200</v>
      </c>
      <c r="I34" s="93">
        <f>+IF('Otros (Marítimo)'!L8="","",'Otros (Marítimo)'!L8)</f>
        <v>3750</v>
      </c>
    </row>
    <row r="35" spans="1:9" x14ac:dyDescent="0.2">
      <c r="A35" s="92" t="str">
        <f>+'Otros (Marítimo)'!A9</f>
        <v>SHANGHAI</v>
      </c>
      <c r="B35" s="102" t="str">
        <f>+'Otros (Marítimo)'!C9</f>
        <v>CHINA</v>
      </c>
      <c r="C35" s="101" t="str">
        <f>+'Otros (Marítimo)'!E9</f>
        <v>FOB</v>
      </c>
      <c r="D35" s="93">
        <f>+IF('Otros (Marítimo)'!G9="","",'Otros (Marítimo)'!G9)</f>
        <v>140</v>
      </c>
      <c r="E35" s="93">
        <f>+IF('Otros (Marítimo)'!H9="","",'Otros (Marítimo)'!H9)</f>
        <v>100</v>
      </c>
      <c r="F35" s="93">
        <f>+IF('Otros (Marítimo)'!I9="","",'Otros (Marítimo)'!I9)</f>
        <v>3115</v>
      </c>
      <c r="G35" s="93">
        <f>+IF('Otros (Marítimo)'!J9="","",'Otros (Marítimo)'!J9)</f>
        <v>3665</v>
      </c>
      <c r="H35" s="93">
        <f>+IF('Otros (Marítimo)'!K9="","",'Otros (Marítimo)'!K9)</f>
        <v>3330</v>
      </c>
      <c r="I35" s="93">
        <f>+IF('Otros (Marítimo)'!L9="","",'Otros (Marítimo)'!L9)</f>
        <v>3880</v>
      </c>
    </row>
    <row r="36" spans="1:9" x14ac:dyDescent="0.2">
      <c r="A36" s="92" t="str">
        <f>+'Otros (Marítimo)'!A10</f>
        <v>TIANJIN</v>
      </c>
      <c r="B36" s="102" t="str">
        <f>+'Otros (Marítimo)'!C10</f>
        <v>CHINA</v>
      </c>
      <c r="C36" s="101" t="str">
        <f>+'Otros (Marítimo)'!E10</f>
        <v>FOB</v>
      </c>
      <c r="D36" s="93">
        <f>+IF('Otros (Marítimo)'!G10="","",'Otros (Marítimo)'!G10)</f>
        <v>140</v>
      </c>
      <c r="E36" s="93">
        <f>+IF('Otros (Marítimo)'!H10="","",'Otros (Marítimo)'!H10)</f>
        <v>100</v>
      </c>
      <c r="F36" s="93">
        <f>+IF('Otros (Marítimo)'!I10="","",'Otros (Marítimo)'!I10)</f>
        <v>3250</v>
      </c>
      <c r="G36" s="93">
        <f>+IF('Otros (Marítimo)'!J10="","",'Otros (Marítimo)'!J10)</f>
        <v>3800</v>
      </c>
      <c r="H36" s="93">
        <f>+IF('Otros (Marítimo)'!K10="","",'Otros (Marítimo)'!K10)</f>
        <v>3200</v>
      </c>
      <c r="I36" s="93">
        <f>+IF('Otros (Marítimo)'!L10="","",'Otros (Marítimo)'!L10)</f>
        <v>3750</v>
      </c>
    </row>
    <row r="37" spans="1:9" x14ac:dyDescent="0.2">
      <c r="A37" s="94" t="str">
        <f>+'Otros (Marítimo)'!A13</f>
        <v>GASTOS EN ORIGEN (Tarifa Única USD)</v>
      </c>
      <c r="B37" s="104">
        <f>+'Otros (Marítimo)'!B13</f>
        <v>100</v>
      </c>
      <c r="C37" s="96"/>
      <c r="D37" s="97"/>
      <c r="E37" s="97"/>
      <c r="F37" s="97"/>
      <c r="G37" s="97"/>
      <c r="H37" s="97"/>
      <c r="I37" s="97"/>
    </row>
    <row r="38" spans="1:9" x14ac:dyDescent="0.2">
      <c r="A38" s="94" t="str">
        <f>+'Otros (Marítimo)'!A21</f>
        <v>GASTOS EN DESTINO (Tarifa Única USD)</v>
      </c>
      <c r="B38" s="104">
        <f>+'Otros (Marítimo)'!B21</f>
        <v>375</v>
      </c>
      <c r="C38" s="105"/>
      <c r="D38" s="106"/>
      <c r="E38" s="106"/>
      <c r="F38" s="106"/>
      <c r="G38" s="106"/>
      <c r="H38" s="106"/>
      <c r="I38" s="106"/>
    </row>
    <row r="39" spans="1:9" x14ac:dyDescent="0.2">
      <c r="A39" s="107"/>
      <c r="E39" s="212"/>
      <c r="F39" s="212"/>
    </row>
    <row r="40" spans="1:9" x14ac:dyDescent="0.2">
      <c r="A40" s="107"/>
    </row>
    <row r="41" spans="1:9" ht="60" x14ac:dyDescent="0.2">
      <c r="A41" s="85" t="s">
        <v>97</v>
      </c>
      <c r="D41" s="87" t="s">
        <v>98</v>
      </c>
      <c r="E41" s="87" t="s">
        <v>99</v>
      </c>
      <c r="F41" s="87" t="s">
        <v>100</v>
      </c>
      <c r="G41" s="87" t="s">
        <v>101</v>
      </c>
      <c r="H41" s="87" t="s">
        <v>102</v>
      </c>
      <c r="I41" s="87" t="s">
        <v>103</v>
      </c>
    </row>
    <row r="42" spans="1:9" ht="15" x14ac:dyDescent="0.2">
      <c r="A42" s="88" t="s">
        <v>90</v>
      </c>
      <c r="B42" s="89" t="s">
        <v>91</v>
      </c>
      <c r="C42" s="89" t="s">
        <v>92</v>
      </c>
      <c r="D42" s="108" t="s">
        <v>93</v>
      </c>
      <c r="E42" s="90" t="s">
        <v>93</v>
      </c>
      <c r="F42" s="90" t="s">
        <v>93</v>
      </c>
      <c r="G42" s="90" t="s">
        <v>93</v>
      </c>
      <c r="H42" s="90" t="s">
        <v>93</v>
      </c>
      <c r="I42" s="90" t="s">
        <v>93</v>
      </c>
    </row>
    <row r="43" spans="1:9" x14ac:dyDescent="0.2">
      <c r="A43" s="101" t="str">
        <f>+'USA-Canadá (Aéreo)'!A4</f>
        <v>MONTREAL</v>
      </c>
      <c r="B43" s="92" t="str">
        <f>+'USA-Canadá (Aéreo)'!C4</f>
        <v>CANADA</v>
      </c>
      <c r="C43" s="101" t="str">
        <f>+'USA-Canadá (Aéreo)'!E4</f>
        <v>EXW</v>
      </c>
      <c r="D43" s="109">
        <f>+IF('USA-Canadá (Aéreo)'!G4="","",'USA-Canadá (Aéreo)'!G4)</f>
        <v>600</v>
      </c>
      <c r="E43" s="109">
        <f>+IF('USA-Canadá (Aéreo)'!H4="","",'USA-Canadá (Aéreo)'!H4)</f>
        <v>3.65</v>
      </c>
      <c r="F43" s="109">
        <f>+IF('USA-Canadá (Aéreo)'!I4="","",'USA-Canadá (Aéreo)'!I4)</f>
        <v>2.88</v>
      </c>
      <c r="G43" s="109">
        <f>+IF('USA-Canadá (Aéreo)'!J4="","",'USA-Canadá (Aéreo)'!J4)</f>
        <v>2.77</v>
      </c>
      <c r="H43" s="109">
        <f>+IF('USA-Canadá (Aéreo)'!K4="","",'USA-Canadá (Aéreo)'!K4)</f>
        <v>2.77</v>
      </c>
      <c r="I43" s="109">
        <f>+IF('USA-Canadá (Aéreo)'!L4="","",'USA-Canadá (Aéreo)'!L4)</f>
        <v>2.71</v>
      </c>
    </row>
    <row r="44" spans="1:9" x14ac:dyDescent="0.2">
      <c r="A44" s="101" t="str">
        <f>+'USA-Canadá (Aéreo)'!A5</f>
        <v>CHICAGO</v>
      </c>
      <c r="B44" s="92" t="str">
        <f>+'USA-Canadá (Aéreo)'!C5</f>
        <v>USA</v>
      </c>
      <c r="C44" s="101" t="str">
        <f>+'USA-Canadá (Aéreo)'!E5</f>
        <v>FCA</v>
      </c>
      <c r="D44" s="109">
        <f>+IF('USA-Canadá (Aéreo)'!G5="","",'USA-Canadá (Aéreo)'!G5)</f>
        <v>180</v>
      </c>
      <c r="E44" s="109">
        <f>+IF('USA-Canadá (Aéreo)'!H5="","",'USA-Canadá (Aéreo)'!H5)</f>
        <v>3.22</v>
      </c>
      <c r="F44" s="109">
        <f>+IF('USA-Canadá (Aéreo)'!I5="","",'USA-Canadá (Aéreo)'!I5)</f>
        <v>2.1800000000000002</v>
      </c>
      <c r="G44" s="109">
        <f>+IF('USA-Canadá (Aéreo)'!J5="","",'USA-Canadá (Aéreo)'!J5)</f>
        <v>2.17</v>
      </c>
      <c r="H44" s="109">
        <f>+IF('USA-Canadá (Aéreo)'!K5="","",'USA-Canadá (Aéreo)'!K5)</f>
        <v>2.09</v>
      </c>
      <c r="I44" s="109">
        <f>+IF('USA-Canadá (Aéreo)'!L5="","",'USA-Canadá (Aéreo)'!L5)</f>
        <v>2.04</v>
      </c>
    </row>
    <row r="45" spans="1:9" x14ac:dyDescent="0.2">
      <c r="A45" s="101" t="str">
        <f>+'USA-Canadá (Aéreo)'!A6</f>
        <v>MIAMI</v>
      </c>
      <c r="B45" s="92" t="str">
        <f>+'USA-Canadá (Aéreo)'!C6</f>
        <v>USA</v>
      </c>
      <c r="C45" s="101" t="str">
        <f>+'USA-Canadá (Aéreo)'!E6</f>
        <v>FCA</v>
      </c>
      <c r="D45" s="109">
        <f>+IF('USA-Canadá (Aéreo)'!G6="","",'USA-Canadá (Aéreo)'!G6)</f>
        <v>80</v>
      </c>
      <c r="E45" s="109">
        <f>+IF('USA-Canadá (Aéreo)'!H6="","",'USA-Canadá (Aéreo)'!H6)</f>
        <v>0.65</v>
      </c>
      <c r="F45" s="109">
        <f>+IF('USA-Canadá (Aéreo)'!I6="","",'USA-Canadá (Aéreo)'!I6)</f>
        <v>0.6</v>
      </c>
      <c r="G45" s="109">
        <f>+IF('USA-Canadá (Aéreo)'!J6="","",'USA-Canadá (Aéreo)'!J6)</f>
        <v>0.6</v>
      </c>
      <c r="H45" s="109">
        <f>+IF('USA-Canadá (Aéreo)'!K6="","",'USA-Canadá (Aéreo)'!K6)</f>
        <v>0.6</v>
      </c>
      <c r="I45" s="109">
        <f>+IF('USA-Canadá (Aéreo)'!L6="","",'USA-Canadá (Aéreo)'!L6)</f>
        <v>0.6</v>
      </c>
    </row>
    <row r="46" spans="1:9" x14ac:dyDescent="0.2">
      <c r="A46" s="94" t="str">
        <f>+'USA-Canadá (Aéreo)'!A9</f>
        <v>GASTOS EN ORIGEN (Tarifa Única USD)</v>
      </c>
      <c r="B46" s="110">
        <f>+'USA-Canadá (Aéreo)'!B9</f>
        <v>175</v>
      </c>
      <c r="C46" s="96"/>
      <c r="D46" s="97"/>
      <c r="E46" s="97"/>
      <c r="F46" s="97"/>
      <c r="G46" s="97"/>
      <c r="H46" s="97"/>
      <c r="I46" s="97"/>
    </row>
    <row r="47" spans="1:9" x14ac:dyDescent="0.2">
      <c r="A47" s="94" t="str">
        <f>+'USA-Canadá (Aéreo)'!A17</f>
        <v>GASTOS EN DESTINO (Tarifa Única USD)</v>
      </c>
      <c r="B47" s="110">
        <f>+'USA-Canadá (Aéreo)'!B17</f>
        <v>170.1</v>
      </c>
      <c r="C47" s="98"/>
      <c r="D47" s="99"/>
      <c r="E47" s="99"/>
      <c r="F47" s="99"/>
      <c r="G47" s="99"/>
      <c r="H47" s="99"/>
      <c r="I47" s="99"/>
    </row>
    <row r="48" spans="1:9" x14ac:dyDescent="0.2">
      <c r="A48" s="88" t="s">
        <v>94</v>
      </c>
      <c r="B48" s="100"/>
      <c r="C48" s="100"/>
      <c r="D48" s="100"/>
      <c r="E48" s="100"/>
      <c r="F48" s="100"/>
      <c r="G48" s="100"/>
      <c r="H48" s="100"/>
      <c r="I48" s="100"/>
    </row>
    <row r="49" spans="1:9" x14ac:dyDescent="0.2">
      <c r="A49" s="92" t="str">
        <f>+'Europa (Aéreo)'!A4</f>
        <v>MARSELLA</v>
      </c>
      <c r="B49" s="102" t="str">
        <f>+'Europa (Aéreo)'!C4</f>
        <v>FRANCIA</v>
      </c>
      <c r="C49" s="101" t="str">
        <f>+'Europa (Aéreo)'!E4</f>
        <v>FCA</v>
      </c>
      <c r="D49" s="109">
        <f>+IF('Europa (Aéreo)'!G4="","",'Europa (Aéreo)'!G4)</f>
        <v>95</v>
      </c>
      <c r="E49" s="109">
        <f>+IF('Europa (Aéreo)'!H4="","",'Europa (Aéreo)'!H4)</f>
        <v>2.6070000000000002</v>
      </c>
      <c r="F49" s="109">
        <f>+IF('Europa (Aéreo)'!I4="","",'Europa (Aéreo)'!I4)</f>
        <v>2.6070000000000002</v>
      </c>
      <c r="G49" s="109">
        <f>+IF('Europa (Aéreo)'!J4="","",'Europa (Aéreo)'!J4)</f>
        <v>2.6070000000000002</v>
      </c>
      <c r="H49" s="109">
        <f>+IF('Europa (Aéreo)'!K4="","",'Europa (Aéreo)'!K4)</f>
        <v>2.4900000000000002</v>
      </c>
      <c r="I49" s="109">
        <f>+IF('Europa (Aéreo)'!L4="","",'Europa (Aéreo)'!L4)</f>
        <v>2.25</v>
      </c>
    </row>
    <row r="50" spans="1:9" x14ac:dyDescent="0.2">
      <c r="A50" s="92" t="str">
        <f>+'Europa (Aéreo)'!A5</f>
        <v>DÜSSELDORF</v>
      </c>
      <c r="B50" s="102" t="str">
        <f>+'Europa (Aéreo)'!C5</f>
        <v>ALEMANIA</v>
      </c>
      <c r="C50" s="101" t="str">
        <f>+'Europa (Aéreo)'!E5</f>
        <v>FOB</v>
      </c>
      <c r="D50" s="109">
        <f>+IF('Europa (Aéreo)'!G5="","",'Europa (Aéreo)'!G5)</f>
        <v>95</v>
      </c>
      <c r="E50" s="109">
        <f>+IF('Europa (Aéreo)'!H5="","",'Europa (Aéreo)'!H5)</f>
        <v>2.6</v>
      </c>
      <c r="F50" s="109">
        <f>+IF('Europa (Aéreo)'!I5="","",'Europa (Aéreo)'!I5)</f>
        <v>2.6</v>
      </c>
      <c r="G50" s="109">
        <f>+IF('Europa (Aéreo)'!J5="","",'Europa (Aéreo)'!J5)</f>
        <v>2.6</v>
      </c>
      <c r="H50" s="109">
        <f>+IF('Europa (Aéreo)'!K5="","",'Europa (Aéreo)'!K5)</f>
        <v>2.6</v>
      </c>
      <c r="I50" s="109">
        <f>+IF('Europa (Aéreo)'!L5="","",'Europa (Aéreo)'!L5)</f>
        <v>2.6</v>
      </c>
    </row>
    <row r="51" spans="1:9" x14ac:dyDescent="0.2">
      <c r="A51" s="92" t="str">
        <f>+'Europa (Aéreo)'!A6</f>
        <v>ENSHEIM</v>
      </c>
      <c r="B51" s="102" t="str">
        <f>+'Europa (Aéreo)'!C6</f>
        <v>ALEMANIA</v>
      </c>
      <c r="C51" s="101" t="str">
        <f>+'Europa (Aéreo)'!E6</f>
        <v>FCA</v>
      </c>
      <c r="D51" s="109">
        <f>+IF('Europa (Aéreo)'!G6="","",'Europa (Aéreo)'!G6)</f>
        <v>110</v>
      </c>
      <c r="E51" s="109">
        <f>+IF('Europa (Aéreo)'!H6="","",'Europa (Aéreo)'!H6)</f>
        <v>2.6</v>
      </c>
      <c r="F51" s="109">
        <f>+IF('Europa (Aéreo)'!I6="","",'Europa (Aéreo)'!I6)</f>
        <v>2.6</v>
      </c>
      <c r="G51" s="109">
        <f>+IF('Europa (Aéreo)'!J6="","",'Europa (Aéreo)'!J6)</f>
        <v>2.6</v>
      </c>
      <c r="H51" s="109">
        <f>+IF('Europa (Aéreo)'!K6="","",'Europa (Aéreo)'!K6)</f>
        <v>2.6</v>
      </c>
      <c r="I51" s="109">
        <f>+IF('Europa (Aéreo)'!L6="","",'Europa (Aéreo)'!L6)</f>
        <v>2.6</v>
      </c>
    </row>
    <row r="52" spans="1:9" x14ac:dyDescent="0.2">
      <c r="A52" s="92" t="str">
        <f>+'Europa (Aéreo)'!A7</f>
        <v>FRANKFURT</v>
      </c>
      <c r="B52" s="102" t="str">
        <f>+'Europa (Aéreo)'!C7</f>
        <v>ALEMANIA</v>
      </c>
      <c r="C52" s="101" t="str">
        <f>+'Europa (Aéreo)'!E7</f>
        <v>FCA</v>
      </c>
      <c r="D52" s="109">
        <f>+IF('Europa (Aéreo)'!G7="","",'Europa (Aéreo)'!G7)</f>
        <v>95</v>
      </c>
      <c r="E52" s="109">
        <f>+IF('Europa (Aéreo)'!H7="","",'Europa (Aéreo)'!H7)</f>
        <v>2.6</v>
      </c>
      <c r="F52" s="109">
        <f>+IF('Europa (Aéreo)'!I7="","",'Europa (Aéreo)'!I7)</f>
        <v>2.6</v>
      </c>
      <c r="G52" s="109">
        <f>+IF('Europa (Aéreo)'!J7="","",'Europa (Aéreo)'!J7)</f>
        <v>2.6</v>
      </c>
      <c r="H52" s="109">
        <f>+IF('Europa (Aéreo)'!K7="","",'Europa (Aéreo)'!K7)</f>
        <v>2.6</v>
      </c>
      <c r="I52" s="109">
        <f>+IF('Europa (Aéreo)'!L7="","",'Europa (Aéreo)'!L7)</f>
        <v>2.6</v>
      </c>
    </row>
    <row r="53" spans="1:9" x14ac:dyDescent="0.2">
      <c r="A53" s="92" t="str">
        <f>+'Europa (Aéreo)'!A8</f>
        <v>RAVENNA</v>
      </c>
      <c r="B53" s="102" t="str">
        <f>+'Europa (Aéreo)'!C8</f>
        <v>ITALIA</v>
      </c>
      <c r="C53" s="101" t="str">
        <f>+'Europa (Aéreo)'!E8</f>
        <v>FCA</v>
      </c>
      <c r="D53" s="109">
        <f>+IF('Europa (Aéreo)'!G8="","",'Europa (Aéreo)'!G8)</f>
        <v>95</v>
      </c>
      <c r="E53" s="109">
        <f>+IF('Europa (Aéreo)'!H8="","",'Europa (Aéreo)'!H8)</f>
        <v>2.6</v>
      </c>
      <c r="F53" s="109">
        <f>+IF('Europa (Aéreo)'!I8="","",'Europa (Aéreo)'!I8)</f>
        <v>2.6</v>
      </c>
      <c r="G53" s="109">
        <f>+IF('Europa (Aéreo)'!J8="","",'Europa (Aéreo)'!J8)</f>
        <v>2.31</v>
      </c>
      <c r="H53" s="109">
        <f>+IF('Europa (Aéreo)'!K8="","",'Europa (Aéreo)'!K8)</f>
        <v>2.13</v>
      </c>
      <c r="I53" s="109">
        <f>+IF('Europa (Aéreo)'!L8="","",'Europa (Aéreo)'!L8)</f>
        <v>2.13</v>
      </c>
    </row>
    <row r="54" spans="1:9" x14ac:dyDescent="0.2">
      <c r="A54" s="92" t="str">
        <f>+'Europa (Aéreo)'!A9</f>
        <v>AMSTERDAM</v>
      </c>
      <c r="B54" s="102" t="str">
        <f>+'Europa (Aéreo)'!C9</f>
        <v>PAISES BAJOS</v>
      </c>
      <c r="C54" s="101" t="str">
        <f>+'Europa (Aéreo)'!E9</f>
        <v>FCA</v>
      </c>
      <c r="D54" s="109">
        <f>+IF('Europa (Aéreo)'!G9="","",'Europa (Aéreo)'!G9)</f>
        <v>95</v>
      </c>
      <c r="E54" s="109">
        <f>+IF('Europa (Aéreo)'!H9="","",'Europa (Aéreo)'!H9)</f>
        <v>3.5</v>
      </c>
      <c r="F54" s="109">
        <f>+IF('Europa (Aéreo)'!I9="","",'Europa (Aéreo)'!I9)</f>
        <v>3.4</v>
      </c>
      <c r="G54" s="109">
        <f>+IF('Europa (Aéreo)'!J9="","",'Europa (Aéreo)'!J9)</f>
        <v>2.4500000000000002</v>
      </c>
      <c r="H54" s="109">
        <f>+IF('Europa (Aéreo)'!K9="","",'Europa (Aéreo)'!K9)</f>
        <v>2.4500000000000002</v>
      </c>
      <c r="I54" s="109">
        <f>+IF('Europa (Aéreo)'!L9="","",'Europa (Aéreo)'!L9)</f>
        <v>2.4500000000000002</v>
      </c>
    </row>
    <row r="55" spans="1:9" x14ac:dyDescent="0.2">
      <c r="A55" s="92" t="str">
        <f>+'Europa (Aéreo)'!A10</f>
        <v>ARLANDA</v>
      </c>
      <c r="B55" s="102" t="str">
        <f>+'Europa (Aéreo)'!C10</f>
        <v>SUECIA</v>
      </c>
      <c r="C55" s="101" t="str">
        <f>+'Europa (Aéreo)'!E10</f>
        <v>FCA</v>
      </c>
      <c r="D55" s="109">
        <f>+IF('Europa (Aéreo)'!G10="","",'Europa (Aéreo)'!G10)</f>
        <v>110</v>
      </c>
      <c r="E55" s="109">
        <f>+IF('Europa (Aéreo)'!H10="","",'Europa (Aéreo)'!H10)</f>
        <v>2.4500000000000002</v>
      </c>
      <c r="F55" s="109">
        <f>+IF('Europa (Aéreo)'!I10="","",'Europa (Aéreo)'!I10)</f>
        <v>2.4500000000000002</v>
      </c>
      <c r="G55" s="109">
        <f>+IF('Europa (Aéreo)'!J10="","",'Europa (Aéreo)'!J10)</f>
        <v>2.4500000000000002</v>
      </c>
      <c r="H55" s="109">
        <f>+IF('Europa (Aéreo)'!K10="","",'Europa (Aéreo)'!K10)</f>
        <v>2.4500000000000002</v>
      </c>
      <c r="I55" s="109">
        <f>+IF('Europa (Aéreo)'!L10="","",'Europa (Aéreo)'!L10)</f>
        <v>2.56</v>
      </c>
    </row>
    <row r="56" spans="1:9" x14ac:dyDescent="0.2">
      <c r="A56" s="92" t="str">
        <f>+'Europa (Aéreo)'!A11</f>
        <v>OSLO</v>
      </c>
      <c r="B56" s="102" t="str">
        <f>+'Europa (Aéreo)'!C11</f>
        <v>NORUEGA</v>
      </c>
      <c r="C56" s="101" t="str">
        <f>+'Europa (Aéreo)'!E11</f>
        <v>FOB</v>
      </c>
      <c r="D56" s="109">
        <f>+IF('Europa (Aéreo)'!G11="","",'Europa (Aéreo)'!G11)</f>
        <v>95</v>
      </c>
      <c r="E56" s="109">
        <f>+IF('Europa (Aéreo)'!H11="","",'Europa (Aéreo)'!H11)</f>
        <v>3.5</v>
      </c>
      <c r="F56" s="109">
        <f>+IF('Europa (Aéreo)'!I11="","",'Europa (Aéreo)'!I11)</f>
        <v>3.4</v>
      </c>
      <c r="G56" s="109">
        <f>+IF('Europa (Aéreo)'!J11="","",'Europa (Aéreo)'!J11)</f>
        <v>2.4500000000000002</v>
      </c>
      <c r="H56" s="109">
        <f>+IF('Europa (Aéreo)'!K11="","",'Europa (Aéreo)'!K11)</f>
        <v>2.4500000000000002</v>
      </c>
      <c r="I56" s="109">
        <f>+IF('Europa (Aéreo)'!L11="","",'Europa (Aéreo)'!L11)</f>
        <v>2.4500000000000002</v>
      </c>
    </row>
    <row r="57" spans="1:9" x14ac:dyDescent="0.2">
      <c r="A57" s="94" t="str">
        <f>+'Europa (Aéreo)'!A14</f>
        <v>GASTOS EN ORIGEN (Tarifa Única USD)</v>
      </c>
      <c r="B57" s="110">
        <f>+'Europa (Aéreo)'!B14</f>
        <v>110.2</v>
      </c>
      <c r="C57" s="96"/>
      <c r="D57" s="97"/>
      <c r="E57" s="97"/>
      <c r="F57" s="97"/>
      <c r="G57" s="97"/>
      <c r="H57" s="97"/>
      <c r="I57" s="97"/>
    </row>
    <row r="58" spans="1:9" x14ac:dyDescent="0.2">
      <c r="A58" s="94" t="str">
        <f>+'Europa (Aéreo)'!A22</f>
        <v>GASTOS EN DESTINO (Tarifa Única USD)</v>
      </c>
      <c r="B58" s="110">
        <f>+'Europa (Aéreo)'!B22</f>
        <v>200.09</v>
      </c>
      <c r="C58" s="98"/>
      <c r="D58" s="99"/>
      <c r="E58" s="99"/>
      <c r="F58" s="99"/>
      <c r="G58" s="99"/>
      <c r="H58" s="99"/>
      <c r="I58" s="99"/>
    </row>
    <row r="59" spans="1:9" x14ac:dyDescent="0.2">
      <c r="A59" s="88" t="s">
        <v>95</v>
      </c>
      <c r="B59" s="88"/>
      <c r="C59" s="88"/>
      <c r="D59" s="88"/>
      <c r="E59" s="88"/>
      <c r="F59" s="88"/>
      <c r="G59" s="88"/>
      <c r="H59" s="88"/>
      <c r="I59" s="88"/>
    </row>
    <row r="60" spans="1:9" x14ac:dyDescent="0.2">
      <c r="A60" s="101" t="str">
        <f>+'Latinoamérica (Aéreo)'!A4</f>
        <v>SAO PAULO</v>
      </c>
      <c r="B60" s="101" t="str">
        <f>+'Latinoamérica (Aéreo)'!C4</f>
        <v>BRASIL</v>
      </c>
      <c r="C60" s="101" t="str">
        <f>+'Latinoamérica (Aéreo)'!E4</f>
        <v>FCA</v>
      </c>
      <c r="D60" s="109">
        <f>+IF('Latinoamérica (Aéreo)'!G4="","",'Latinoamérica (Aéreo)'!G4)</f>
        <v>80</v>
      </c>
      <c r="E60" s="109">
        <f>+IF('Latinoamérica (Aéreo)'!H4="","",'Latinoamérica (Aéreo)'!H4)</f>
        <v>0.55000000000000004</v>
      </c>
      <c r="F60" s="109">
        <f>+IF('Latinoamérica (Aéreo)'!I4="","",'Latinoamérica (Aéreo)'!I4)</f>
        <v>0.55000000000000004</v>
      </c>
      <c r="G60" s="109">
        <f>+IF('Latinoamérica (Aéreo)'!J4="","",'Latinoamérica (Aéreo)'!J4)</f>
        <v>0.55000000000000004</v>
      </c>
      <c r="H60" s="109">
        <f>+IF('Latinoamérica (Aéreo)'!K4="","",'Latinoamérica (Aéreo)'!K4)</f>
        <v>0.5</v>
      </c>
      <c r="I60" s="109">
        <f>+IF('Latinoamérica (Aéreo)'!L4="","",'Latinoamérica (Aéreo)'!L4)</f>
        <v>0.5</v>
      </c>
    </row>
    <row r="61" spans="1:9" x14ac:dyDescent="0.2">
      <c r="A61" s="101" t="str">
        <f>+'Latinoamérica (Aéreo)'!A5</f>
        <v>SAO PAULO</v>
      </c>
      <c r="B61" s="101" t="str">
        <f>+'Latinoamérica (Aéreo)'!C5</f>
        <v>BRASIL</v>
      </c>
      <c r="C61" s="101" t="str">
        <f>+'Latinoamérica (Aéreo)'!E5</f>
        <v>EXW</v>
      </c>
      <c r="D61" s="109">
        <f>+IF('Latinoamérica (Aéreo)'!G5="","",'Latinoamérica (Aéreo)'!G5)</f>
        <v>280</v>
      </c>
      <c r="E61" s="109">
        <f>+IF('Latinoamérica (Aéreo)'!H5="","",'Latinoamérica (Aéreo)'!H5)</f>
        <v>0.65</v>
      </c>
      <c r="F61" s="109">
        <f>+IF('Latinoamérica (Aéreo)'!I5="","",'Latinoamérica (Aéreo)'!I5)</f>
        <v>0.65</v>
      </c>
      <c r="G61" s="109">
        <f>+IF('Latinoamérica (Aéreo)'!J5="","",'Latinoamérica (Aéreo)'!J5)</f>
        <v>0.65</v>
      </c>
      <c r="H61" s="109">
        <f>+IF('Latinoamérica (Aéreo)'!K5="","",'Latinoamérica (Aéreo)'!K5)</f>
        <v>0.65</v>
      </c>
      <c r="I61" s="109">
        <f>+IF('Latinoamérica (Aéreo)'!L5="","",'Latinoamérica (Aéreo)'!L5)</f>
        <v>0.65</v>
      </c>
    </row>
    <row r="62" spans="1:9" x14ac:dyDescent="0.2">
      <c r="A62" s="101" t="str">
        <f>+'Latinoamérica (Aéreo)'!A6</f>
        <v>VIRACOPOS</v>
      </c>
      <c r="B62" s="101" t="str">
        <f>+'Latinoamérica (Aéreo)'!C6</f>
        <v>BRASIL</v>
      </c>
      <c r="C62" s="101" t="str">
        <f>+'Latinoamérica (Aéreo)'!E6</f>
        <v>EXW</v>
      </c>
      <c r="D62" s="109">
        <f>+IF('Latinoamérica (Aéreo)'!G6="","",'Latinoamérica (Aéreo)'!G6)</f>
        <v>280</v>
      </c>
      <c r="E62" s="109">
        <f>+IF('Latinoamérica (Aéreo)'!H6="","",'Latinoamérica (Aéreo)'!H6)</f>
        <v>0.65</v>
      </c>
      <c r="F62" s="109">
        <f>+IF('Latinoamérica (Aéreo)'!I6="","",'Latinoamérica (Aéreo)'!I6)</f>
        <v>0.65</v>
      </c>
      <c r="G62" s="109">
        <f>+IF('Latinoamérica (Aéreo)'!J6="","",'Latinoamérica (Aéreo)'!J6)</f>
        <v>0.65</v>
      </c>
      <c r="H62" s="109">
        <f>+IF('Latinoamérica (Aéreo)'!K6="","",'Latinoamérica (Aéreo)'!K6)</f>
        <v>0.65</v>
      </c>
      <c r="I62" s="109">
        <f>+IF('Latinoamérica (Aéreo)'!L6="","",'Latinoamérica (Aéreo)'!L6)</f>
        <v>0.65</v>
      </c>
    </row>
    <row r="63" spans="1:9" x14ac:dyDescent="0.2">
      <c r="A63" s="101" t="str">
        <f>+'Latinoamérica (Aéreo)'!A7</f>
        <v>LIMA</v>
      </c>
      <c r="B63" s="101" t="str">
        <f>+'Latinoamérica (Aéreo)'!C7</f>
        <v>PERU</v>
      </c>
      <c r="C63" s="101" t="str">
        <f>+'Latinoamérica (Aéreo)'!E7</f>
        <v>FCA</v>
      </c>
      <c r="D63" s="109">
        <f>+IF('Latinoamérica (Aéreo)'!G7="","",'Latinoamérica (Aéreo)'!G7)</f>
        <v>100</v>
      </c>
      <c r="E63" s="109">
        <f>+IF('Latinoamérica (Aéreo)'!H7="","",'Latinoamérica (Aéreo)'!H7)</f>
        <v>0.7</v>
      </c>
      <c r="F63" s="109">
        <f>+IF('Latinoamérica (Aéreo)'!I7="","",'Latinoamérica (Aéreo)'!I7)</f>
        <v>0.65</v>
      </c>
      <c r="G63" s="109">
        <f>+IF('Latinoamérica (Aéreo)'!J7="","",'Latinoamérica (Aéreo)'!J7)</f>
        <v>0.65</v>
      </c>
      <c r="H63" s="109">
        <f>+IF('Latinoamérica (Aéreo)'!K7="","",'Latinoamérica (Aéreo)'!K7)</f>
        <v>0.65</v>
      </c>
      <c r="I63" s="109">
        <f>+IF('Latinoamérica (Aéreo)'!L7="","",'Latinoamérica (Aéreo)'!L7)</f>
        <v>0.65</v>
      </c>
    </row>
    <row r="64" spans="1:9" x14ac:dyDescent="0.2">
      <c r="A64" s="94" t="str">
        <f>+'Latinoamérica (Aéreo)'!A10</f>
        <v>GASTOS EN ORIGEN (Tarifa Única USD)</v>
      </c>
      <c r="B64" s="110">
        <f>+'Latinoamérica (Aéreo)'!B10</f>
        <v>55.08</v>
      </c>
      <c r="C64" s="96"/>
      <c r="D64" s="97"/>
      <c r="E64" s="97"/>
      <c r="F64" s="97"/>
      <c r="G64" s="97"/>
      <c r="H64" s="97"/>
      <c r="I64" s="97"/>
    </row>
    <row r="65" spans="1:9" x14ac:dyDescent="0.2">
      <c r="A65" s="94" t="str">
        <f>+'Latinoamérica (Aéreo)'!A18</f>
        <v>GASTOS EN DESTINO (Tarifa Única USD)</v>
      </c>
      <c r="B65" s="110">
        <f>+'Latinoamérica (Aéreo)'!B18</f>
        <v>180.09</v>
      </c>
      <c r="C65" s="98"/>
      <c r="D65" s="99"/>
      <c r="E65" s="99"/>
      <c r="F65" s="99"/>
      <c r="G65" s="99"/>
      <c r="H65" s="99"/>
      <c r="I65" s="99"/>
    </row>
    <row r="66" spans="1:9" x14ac:dyDescent="0.2">
      <c r="A66" s="88" t="s">
        <v>96</v>
      </c>
      <c r="B66" s="88"/>
      <c r="C66" s="88"/>
      <c r="D66" s="88"/>
      <c r="E66" s="88"/>
      <c r="F66" s="88"/>
      <c r="G66" s="88"/>
      <c r="H66" s="88"/>
      <c r="I66" s="88"/>
    </row>
    <row r="67" spans="1:9" x14ac:dyDescent="0.2">
      <c r="A67" s="101" t="str">
        <f>+'Otros (Aéreo)'!A2</f>
        <v>PERTH</v>
      </c>
      <c r="B67" s="101" t="str">
        <f>+'Otros (Aéreo)'!C2</f>
        <v>AUSTRALIA</v>
      </c>
      <c r="C67" s="101" t="str">
        <f>+'Otros (Aéreo)'!E2</f>
        <v>FCA</v>
      </c>
      <c r="D67" s="109">
        <f>+IF('Otros (Aéreo)'!G2="","",'Otros (Aéreo)'!G2)</f>
        <v>480</v>
      </c>
      <c r="E67" s="109">
        <f>+IF('Otros (Aéreo)'!H2="","",'Otros (Aéreo)'!H2)</f>
        <v>11.8</v>
      </c>
      <c r="F67" s="109">
        <f>+IF('Otros (Aéreo)'!I2="","",'Otros (Aéreo)'!I2)</f>
        <v>11.8</v>
      </c>
      <c r="G67" s="109">
        <f>+IF('Otros (Aéreo)'!J2="","",'Otros (Aéreo)'!J2)</f>
        <v>11.8</v>
      </c>
      <c r="H67" s="109">
        <f>+IF('Otros (Aéreo)'!K2="","",'Otros (Aéreo)'!K2)</f>
        <v>8.1</v>
      </c>
      <c r="I67" s="109">
        <f>+IF('Otros (Aéreo)'!L2="","",'Otros (Aéreo)'!L2)</f>
        <v>8.1</v>
      </c>
    </row>
    <row r="68" spans="1:9" x14ac:dyDescent="0.2">
      <c r="A68" s="101" t="str">
        <f>+'Otros (Aéreo)'!A3</f>
        <v>BEIJING</v>
      </c>
      <c r="B68" s="101" t="str">
        <f>+'Otros (Aéreo)'!C3</f>
        <v>CHINA</v>
      </c>
      <c r="C68" s="101" t="str">
        <f>+'Otros (Aéreo)'!E3</f>
        <v>FCA</v>
      </c>
      <c r="D68" s="109">
        <f>+IF('Otros (Aéreo)'!G3="","",'Otros (Aéreo)'!G3)</f>
        <v>250</v>
      </c>
      <c r="E68" s="109">
        <f>+IF('Otros (Aéreo)'!H3="","",'Otros (Aéreo)'!H3)</f>
        <v>7.7</v>
      </c>
      <c r="F68" s="109">
        <f>+IF('Otros (Aéreo)'!I3="","",'Otros (Aéreo)'!I3)</f>
        <v>7.7</v>
      </c>
      <c r="G68" s="109">
        <f>+IF('Otros (Aéreo)'!J3="","",'Otros (Aéreo)'!J3)</f>
        <v>6.6</v>
      </c>
      <c r="H68" s="109">
        <f>+IF('Otros (Aéreo)'!K3="","",'Otros (Aéreo)'!K3)</f>
        <v>6.6</v>
      </c>
      <c r="I68" s="109">
        <f>+IF('Otros (Aéreo)'!L3="","",'Otros (Aéreo)'!L3)</f>
        <v>6.6</v>
      </c>
    </row>
    <row r="69" spans="1:9" x14ac:dyDescent="0.2">
      <c r="A69" s="101" t="str">
        <f>+'Otros (Aéreo)'!A4</f>
        <v>DONGGUANG</v>
      </c>
      <c r="B69" s="101" t="str">
        <f>+'Otros (Aéreo)'!C4</f>
        <v>CHINA</v>
      </c>
      <c r="C69" s="101" t="str">
        <f>+'Otros (Aéreo)'!E4</f>
        <v>FCA</v>
      </c>
      <c r="D69" s="109">
        <f>+IF('Otros (Aéreo)'!G4="","",'Otros (Aéreo)'!G4)</f>
        <v>250</v>
      </c>
      <c r="E69" s="109">
        <f>+IF('Otros (Aéreo)'!H4="","",'Otros (Aéreo)'!H4)</f>
        <v>7.7</v>
      </c>
      <c r="F69" s="109">
        <f>+IF('Otros (Aéreo)'!I4="","",'Otros (Aéreo)'!I4)</f>
        <v>7.7</v>
      </c>
      <c r="G69" s="109">
        <f>+IF('Otros (Aéreo)'!J4="","",'Otros (Aéreo)'!J4)</f>
        <v>7.1</v>
      </c>
      <c r="H69" s="109">
        <f>+IF('Otros (Aéreo)'!K4="","",'Otros (Aéreo)'!K4)</f>
        <v>6.9</v>
      </c>
      <c r="I69" s="109">
        <f>+IF('Otros (Aéreo)'!L4="","",'Otros (Aéreo)'!L4)</f>
        <v>6.9190000000000005</v>
      </c>
    </row>
    <row r="70" spans="1:9" x14ac:dyDescent="0.2">
      <c r="A70" s="94" t="str">
        <f>+'Otros (Aéreo)'!A7</f>
        <v>GASTOS EN ORIGEN (Tarifa Única USD)</v>
      </c>
      <c r="B70" s="110">
        <f>+'Otros (Aéreo)'!B7</f>
        <v>100.2</v>
      </c>
      <c r="C70" s="96"/>
      <c r="D70" s="97"/>
      <c r="E70" s="97"/>
      <c r="F70" s="97"/>
      <c r="G70" s="97"/>
      <c r="H70" s="97"/>
      <c r="I70" s="97"/>
    </row>
    <row r="71" spans="1:9" x14ac:dyDescent="0.2">
      <c r="A71" s="94" t="str">
        <f>+'Otros (Aéreo)'!A15</f>
        <v>GASTOS EN DESTINO (Tarifa Única USD)</v>
      </c>
      <c r="B71" s="110">
        <f>+'Otros (Aéreo)'!B15</f>
        <v>180.09</v>
      </c>
      <c r="C71" s="105"/>
      <c r="D71" s="106"/>
      <c r="E71" s="106"/>
      <c r="F71" s="106"/>
      <c r="G71" s="106"/>
      <c r="H71" s="106"/>
      <c r="I71" s="106"/>
    </row>
    <row r="75" spans="1:9" ht="32.25" customHeight="1" x14ac:dyDescent="0.2">
      <c r="A75" s="111" t="s">
        <v>104</v>
      </c>
      <c r="B75" s="111" t="s">
        <v>9</v>
      </c>
      <c r="C75" s="111" t="s">
        <v>105</v>
      </c>
      <c r="E75" s="208"/>
    </row>
    <row r="76" spans="1:9" x14ac:dyDescent="0.2">
      <c r="A76" s="112" t="s">
        <v>106</v>
      </c>
      <c r="B76" s="113" t="s">
        <v>107</v>
      </c>
      <c r="C76" s="281">
        <f>+Aduanero!E3</f>
        <v>0.15</v>
      </c>
      <c r="E76" s="114"/>
    </row>
    <row r="77" spans="1:9" x14ac:dyDescent="0.2">
      <c r="A77" s="112" t="s">
        <v>108</v>
      </c>
      <c r="B77" s="113" t="s">
        <v>109</v>
      </c>
      <c r="C77" s="281">
        <f>+Aduanero!E4</f>
        <v>450000</v>
      </c>
      <c r="E77" s="114"/>
    </row>
    <row r="78" spans="1:9" x14ac:dyDescent="0.2">
      <c r="A78" s="112" t="s">
        <v>110</v>
      </c>
      <c r="B78" s="113" t="s">
        <v>109</v>
      </c>
      <c r="C78" s="281">
        <f>+Aduanero!E5</f>
        <v>1500000</v>
      </c>
      <c r="E78" s="114"/>
    </row>
    <row r="79" spans="1:9" x14ac:dyDescent="0.2">
      <c r="A79" s="112" t="s">
        <v>111</v>
      </c>
      <c r="B79" s="113" t="s">
        <v>112</v>
      </c>
      <c r="C79" s="281">
        <f>+Aduanero!E6</f>
        <v>14000</v>
      </c>
      <c r="E79" s="114"/>
    </row>
    <row r="80" spans="1:9" x14ac:dyDescent="0.2">
      <c r="A80" s="112" t="s">
        <v>113</v>
      </c>
      <c r="B80" s="113" t="s">
        <v>112</v>
      </c>
      <c r="C80" s="281">
        <f>+Aduanero!E7</f>
        <v>14000</v>
      </c>
      <c r="E80" s="114"/>
    </row>
    <row r="81" spans="1:5" ht="25.5" x14ac:dyDescent="0.2">
      <c r="A81" s="112" t="s">
        <v>114</v>
      </c>
      <c r="B81" s="113" t="s">
        <v>109</v>
      </c>
      <c r="C81" s="281">
        <f>+Aduanero!E8</f>
        <v>50000</v>
      </c>
      <c r="E81" s="114"/>
    </row>
    <row r="82" spans="1:5" x14ac:dyDescent="0.2">
      <c r="A82" s="112" t="s">
        <v>115</v>
      </c>
      <c r="B82" s="113" t="s">
        <v>116</v>
      </c>
      <c r="C82" s="281">
        <f>+Aduanero!E9</f>
        <v>60000</v>
      </c>
      <c r="E82" s="114"/>
    </row>
    <row r="83" spans="1:5" ht="25.5" x14ac:dyDescent="0.2">
      <c r="A83" s="112" t="s">
        <v>117</v>
      </c>
      <c r="B83" s="113" t="s">
        <v>118</v>
      </c>
      <c r="C83" s="281">
        <f>+Aduanero!E10</f>
        <v>70000</v>
      </c>
      <c r="E83" s="114"/>
    </row>
    <row r="84" spans="1:5" x14ac:dyDescent="0.2">
      <c r="A84" s="112" t="s">
        <v>119</v>
      </c>
      <c r="B84" s="113" t="s">
        <v>120</v>
      </c>
      <c r="C84" s="281">
        <f>+Aduanero!E11</f>
        <v>70000</v>
      </c>
      <c r="E84" s="114"/>
    </row>
    <row r="85" spans="1:5" x14ac:dyDescent="0.2">
      <c r="A85" s="112" t="s">
        <v>121</v>
      </c>
      <c r="B85" s="113" t="s">
        <v>120</v>
      </c>
      <c r="C85" s="281">
        <f>+Aduanero!E12</f>
        <v>1750</v>
      </c>
      <c r="E85" s="114"/>
    </row>
    <row r="86" spans="1:5" x14ac:dyDescent="0.2">
      <c r="A86" s="112" t="s">
        <v>122</v>
      </c>
      <c r="B86" s="113" t="s">
        <v>109</v>
      </c>
      <c r="C86" s="281">
        <f>+Aduanero!E13</f>
        <v>300000</v>
      </c>
      <c r="E86" s="114"/>
    </row>
    <row r="87" spans="1:5" x14ac:dyDescent="0.2">
      <c r="A87" s="112" t="s">
        <v>123</v>
      </c>
      <c r="B87" s="115" t="s">
        <v>124</v>
      </c>
      <c r="C87" s="281">
        <f>+Aduanero!E14</f>
        <v>350000</v>
      </c>
      <c r="E87" s="114"/>
    </row>
    <row r="88" spans="1:5" x14ac:dyDescent="0.2">
      <c r="A88" s="112" t="s">
        <v>125</v>
      </c>
      <c r="B88" s="115" t="s">
        <v>124</v>
      </c>
      <c r="C88" s="281">
        <f>+Aduanero!E15</f>
        <v>14000</v>
      </c>
      <c r="E88" s="114"/>
    </row>
    <row r="89" spans="1:5" x14ac:dyDescent="0.2">
      <c r="A89" s="112" t="s">
        <v>126</v>
      </c>
      <c r="B89" s="115" t="s">
        <v>127</v>
      </c>
      <c r="C89" s="281">
        <f>+Aduanero!E16</f>
        <v>400000</v>
      </c>
      <c r="E89" s="116"/>
    </row>
    <row r="90" spans="1:5" x14ac:dyDescent="0.2">
      <c r="A90" s="112" t="s">
        <v>128</v>
      </c>
      <c r="B90" s="115" t="s">
        <v>107</v>
      </c>
      <c r="C90" s="281">
        <f>+Aduanero!E17</f>
        <v>0.2</v>
      </c>
      <c r="E90" s="116"/>
    </row>
    <row r="91" spans="1:5" x14ac:dyDescent="0.2">
      <c r="A91" s="112" t="s">
        <v>129</v>
      </c>
      <c r="B91" s="115" t="s">
        <v>127</v>
      </c>
      <c r="C91" s="281">
        <f>+Aduanero!E18</f>
        <v>380000</v>
      </c>
    </row>
    <row r="92" spans="1:5" x14ac:dyDescent="0.2">
      <c r="A92" s="112" t="s">
        <v>130</v>
      </c>
      <c r="B92" s="115" t="s">
        <v>127</v>
      </c>
      <c r="C92" s="281">
        <f>+Aduanero!E19</f>
        <v>14000</v>
      </c>
    </row>
    <row r="93" spans="1:5" x14ac:dyDescent="0.2">
      <c r="A93" s="117" t="s">
        <v>131</v>
      </c>
      <c r="B93" s="115" t="s">
        <v>38</v>
      </c>
      <c r="C93" s="281">
        <f>+Aduanero!E20</f>
        <v>70000</v>
      </c>
    </row>
  </sheetData>
  <pageMargins left="0.75" right="0.75" top="1" bottom="1" header="0" footer="0"/>
  <pageSetup orientation="portrait"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9140A-FAA8-46F1-845C-C88603F9AD5A}">
  <dimension ref="A2:M304"/>
  <sheetViews>
    <sheetView showGridLines="0" zoomScale="90" workbookViewId="0">
      <selection activeCell="J7" sqref="J7"/>
    </sheetView>
  </sheetViews>
  <sheetFormatPr baseColWidth="10" defaultColWidth="9.75" defaultRowHeight="12.75" x14ac:dyDescent="0.2"/>
  <cols>
    <col min="1" max="1" width="37.875" style="84" customWidth="1"/>
    <col min="2" max="2" width="12.875" style="118" customWidth="1"/>
    <col min="3" max="3" width="13.625" style="118" customWidth="1"/>
    <col min="4" max="4" width="9" style="84" customWidth="1"/>
    <col min="5" max="5" width="10.375" style="84" bestFit="1" customWidth="1"/>
    <col min="6" max="6" width="8.875" style="84" customWidth="1"/>
    <col min="7" max="7" width="10.75" style="84" bestFit="1" customWidth="1"/>
    <col min="8" max="8" width="10.5" style="84" bestFit="1" customWidth="1"/>
    <col min="9" max="9" width="12.25" style="84" bestFit="1" customWidth="1"/>
    <col min="10" max="10" width="12" style="84" bestFit="1" customWidth="1"/>
    <col min="11" max="11" width="12.25" style="84" bestFit="1" customWidth="1"/>
    <col min="12" max="12" width="12" style="84" bestFit="1" customWidth="1"/>
    <col min="13" max="13" width="12.375" style="84" customWidth="1"/>
    <col min="14" max="251" width="9.75" style="84"/>
    <col min="252" max="252" width="37.875" style="84" customWidth="1"/>
    <col min="253" max="253" width="12.875" style="84" customWidth="1"/>
    <col min="254" max="254" width="13.625" style="84" customWidth="1"/>
    <col min="255" max="255" width="9" style="84" customWidth="1"/>
    <col min="256" max="256" width="10.375" style="84" bestFit="1" customWidth="1"/>
    <col min="257" max="257" width="10.75" style="84" bestFit="1" customWidth="1"/>
    <col min="258" max="259" width="10.5" style="84" bestFit="1" customWidth="1"/>
    <col min="260" max="263" width="12" style="84" bestFit="1" customWidth="1"/>
    <col min="264" max="507" width="9.75" style="84"/>
    <col min="508" max="508" width="37.875" style="84" customWidth="1"/>
    <col min="509" max="509" width="12.875" style="84" customWidth="1"/>
    <col min="510" max="510" width="13.625" style="84" customWidth="1"/>
    <col min="511" max="511" width="9" style="84" customWidth="1"/>
    <col min="512" max="512" width="10.375" style="84" bestFit="1" customWidth="1"/>
    <col min="513" max="513" width="10.75" style="84" bestFit="1" customWidth="1"/>
    <col min="514" max="515" width="10.5" style="84" bestFit="1" customWidth="1"/>
    <col min="516" max="519" width="12" style="84" bestFit="1" customWidth="1"/>
    <col min="520" max="763" width="9.75" style="84"/>
    <col min="764" max="764" width="37.875" style="84" customWidth="1"/>
    <col min="765" max="765" width="12.875" style="84" customWidth="1"/>
    <col min="766" max="766" width="13.625" style="84" customWidth="1"/>
    <col min="767" max="767" width="9" style="84" customWidth="1"/>
    <col min="768" max="768" width="10.375" style="84" bestFit="1" customWidth="1"/>
    <col min="769" max="769" width="10.75" style="84" bestFit="1" customWidth="1"/>
    <col min="770" max="771" width="10.5" style="84" bestFit="1" customWidth="1"/>
    <col min="772" max="775" width="12" style="84" bestFit="1" customWidth="1"/>
    <col min="776" max="1019" width="9.75" style="84"/>
    <col min="1020" max="1020" width="37.875" style="84" customWidth="1"/>
    <col min="1021" max="1021" width="12.875" style="84" customWidth="1"/>
    <col min="1022" max="1022" width="13.625" style="84" customWidth="1"/>
    <col min="1023" max="1023" width="9" style="84" customWidth="1"/>
    <col min="1024" max="1024" width="10.375" style="84" bestFit="1" customWidth="1"/>
    <col min="1025" max="1025" width="10.75" style="84" bestFit="1" customWidth="1"/>
    <col min="1026" max="1027" width="10.5" style="84" bestFit="1" customWidth="1"/>
    <col min="1028" max="1031" width="12" style="84" bestFit="1" customWidth="1"/>
    <col min="1032" max="1275" width="9.75" style="84"/>
    <col min="1276" max="1276" width="37.875" style="84" customWidth="1"/>
    <col min="1277" max="1277" width="12.875" style="84" customWidth="1"/>
    <col min="1278" max="1278" width="13.625" style="84" customWidth="1"/>
    <col min="1279" max="1279" width="9" style="84" customWidth="1"/>
    <col min="1280" max="1280" width="10.375" style="84" bestFit="1" customWidth="1"/>
    <col min="1281" max="1281" width="10.75" style="84" bestFit="1" customWidth="1"/>
    <col min="1282" max="1283" width="10.5" style="84" bestFit="1" customWidth="1"/>
    <col min="1284" max="1287" width="12" style="84" bestFit="1" customWidth="1"/>
    <col min="1288" max="1531" width="9.75" style="84"/>
    <col min="1532" max="1532" width="37.875" style="84" customWidth="1"/>
    <col min="1533" max="1533" width="12.875" style="84" customWidth="1"/>
    <col min="1534" max="1534" width="13.625" style="84" customWidth="1"/>
    <col min="1535" max="1535" width="9" style="84" customWidth="1"/>
    <col min="1536" max="1536" width="10.375" style="84" bestFit="1" customWidth="1"/>
    <col min="1537" max="1537" width="10.75" style="84" bestFit="1" customWidth="1"/>
    <col min="1538" max="1539" width="10.5" style="84" bestFit="1" customWidth="1"/>
    <col min="1540" max="1543" width="12" style="84" bestFit="1" customWidth="1"/>
    <col min="1544" max="1787" width="9.75" style="84"/>
    <col min="1788" max="1788" width="37.875" style="84" customWidth="1"/>
    <col min="1789" max="1789" width="12.875" style="84" customWidth="1"/>
    <col min="1790" max="1790" width="13.625" style="84" customWidth="1"/>
    <col min="1791" max="1791" width="9" style="84" customWidth="1"/>
    <col min="1792" max="1792" width="10.375" style="84" bestFit="1" customWidth="1"/>
    <col min="1793" max="1793" width="10.75" style="84" bestFit="1" customWidth="1"/>
    <col min="1794" max="1795" width="10.5" style="84" bestFit="1" customWidth="1"/>
    <col min="1796" max="1799" width="12" style="84" bestFit="1" customWidth="1"/>
    <col min="1800" max="2043" width="9.75" style="84"/>
    <col min="2044" max="2044" width="37.875" style="84" customWidth="1"/>
    <col min="2045" max="2045" width="12.875" style="84" customWidth="1"/>
    <col min="2046" max="2046" width="13.625" style="84" customWidth="1"/>
    <col min="2047" max="2047" width="9" style="84" customWidth="1"/>
    <col min="2048" max="2048" width="10.375" style="84" bestFit="1" customWidth="1"/>
    <col min="2049" max="2049" width="10.75" style="84" bestFit="1" customWidth="1"/>
    <col min="2050" max="2051" width="10.5" style="84" bestFit="1" customWidth="1"/>
    <col min="2052" max="2055" width="12" style="84" bestFit="1" customWidth="1"/>
    <col min="2056" max="2299" width="9.75" style="84"/>
    <col min="2300" max="2300" width="37.875" style="84" customWidth="1"/>
    <col min="2301" max="2301" width="12.875" style="84" customWidth="1"/>
    <col min="2302" max="2302" width="13.625" style="84" customWidth="1"/>
    <col min="2303" max="2303" width="9" style="84" customWidth="1"/>
    <col min="2304" max="2304" width="10.375" style="84" bestFit="1" customWidth="1"/>
    <col min="2305" max="2305" width="10.75" style="84" bestFit="1" customWidth="1"/>
    <col min="2306" max="2307" width="10.5" style="84" bestFit="1" customWidth="1"/>
    <col min="2308" max="2311" width="12" style="84" bestFit="1" customWidth="1"/>
    <col min="2312" max="2555" width="9.75" style="84"/>
    <col min="2556" max="2556" width="37.875" style="84" customWidth="1"/>
    <col min="2557" max="2557" width="12.875" style="84" customWidth="1"/>
    <col min="2558" max="2558" width="13.625" style="84" customWidth="1"/>
    <col min="2559" max="2559" width="9" style="84" customWidth="1"/>
    <col min="2560" max="2560" width="10.375" style="84" bestFit="1" customWidth="1"/>
    <col min="2561" max="2561" width="10.75" style="84" bestFit="1" customWidth="1"/>
    <col min="2562" max="2563" width="10.5" style="84" bestFit="1" customWidth="1"/>
    <col min="2564" max="2567" width="12" style="84" bestFit="1" customWidth="1"/>
    <col min="2568" max="2811" width="9.75" style="84"/>
    <col min="2812" max="2812" width="37.875" style="84" customWidth="1"/>
    <col min="2813" max="2813" width="12.875" style="84" customWidth="1"/>
    <col min="2814" max="2814" width="13.625" style="84" customWidth="1"/>
    <col min="2815" max="2815" width="9" style="84" customWidth="1"/>
    <col min="2816" max="2816" width="10.375" style="84" bestFit="1" customWidth="1"/>
    <col min="2817" max="2817" width="10.75" style="84" bestFit="1" customWidth="1"/>
    <col min="2818" max="2819" width="10.5" style="84" bestFit="1" customWidth="1"/>
    <col min="2820" max="2823" width="12" style="84" bestFit="1" customWidth="1"/>
    <col min="2824" max="3067" width="9.75" style="84"/>
    <col min="3068" max="3068" width="37.875" style="84" customWidth="1"/>
    <col min="3069" max="3069" width="12.875" style="84" customWidth="1"/>
    <col min="3070" max="3070" width="13.625" style="84" customWidth="1"/>
    <col min="3071" max="3071" width="9" style="84" customWidth="1"/>
    <col min="3072" max="3072" width="10.375" style="84" bestFit="1" customWidth="1"/>
    <col min="3073" max="3073" width="10.75" style="84" bestFit="1" customWidth="1"/>
    <col min="3074" max="3075" width="10.5" style="84" bestFit="1" customWidth="1"/>
    <col min="3076" max="3079" width="12" style="84" bestFit="1" customWidth="1"/>
    <col min="3080" max="3323" width="9.75" style="84"/>
    <col min="3324" max="3324" width="37.875" style="84" customWidth="1"/>
    <col min="3325" max="3325" width="12.875" style="84" customWidth="1"/>
    <col min="3326" max="3326" width="13.625" style="84" customWidth="1"/>
    <col min="3327" max="3327" width="9" style="84" customWidth="1"/>
    <col min="3328" max="3328" width="10.375" style="84" bestFit="1" customWidth="1"/>
    <col min="3329" max="3329" width="10.75" style="84" bestFit="1" customWidth="1"/>
    <col min="3330" max="3331" width="10.5" style="84" bestFit="1" customWidth="1"/>
    <col min="3332" max="3335" width="12" style="84" bestFit="1" customWidth="1"/>
    <col min="3336" max="3579" width="9.75" style="84"/>
    <col min="3580" max="3580" width="37.875" style="84" customWidth="1"/>
    <col min="3581" max="3581" width="12.875" style="84" customWidth="1"/>
    <col min="3582" max="3582" width="13.625" style="84" customWidth="1"/>
    <col min="3583" max="3583" width="9" style="84" customWidth="1"/>
    <col min="3584" max="3584" width="10.375" style="84" bestFit="1" customWidth="1"/>
    <col min="3585" max="3585" width="10.75" style="84" bestFit="1" customWidth="1"/>
    <col min="3586" max="3587" width="10.5" style="84" bestFit="1" customWidth="1"/>
    <col min="3588" max="3591" width="12" style="84" bestFit="1" customWidth="1"/>
    <col min="3592" max="3835" width="9.75" style="84"/>
    <col min="3836" max="3836" width="37.875" style="84" customWidth="1"/>
    <col min="3837" max="3837" width="12.875" style="84" customWidth="1"/>
    <col min="3838" max="3838" width="13.625" style="84" customWidth="1"/>
    <col min="3839" max="3839" width="9" style="84" customWidth="1"/>
    <col min="3840" max="3840" width="10.375" style="84" bestFit="1" customWidth="1"/>
    <col min="3841" max="3841" width="10.75" style="84" bestFit="1" customWidth="1"/>
    <col min="3842" max="3843" width="10.5" style="84" bestFit="1" customWidth="1"/>
    <col min="3844" max="3847" width="12" style="84" bestFit="1" customWidth="1"/>
    <col min="3848" max="4091" width="9.75" style="84"/>
    <col min="4092" max="4092" width="37.875" style="84" customWidth="1"/>
    <col min="4093" max="4093" width="12.875" style="84" customWidth="1"/>
    <col min="4094" max="4094" width="13.625" style="84" customWidth="1"/>
    <col min="4095" max="4095" width="9" style="84" customWidth="1"/>
    <col min="4096" max="4096" width="10.375" style="84" bestFit="1" customWidth="1"/>
    <col min="4097" max="4097" width="10.75" style="84" bestFit="1" customWidth="1"/>
    <col min="4098" max="4099" width="10.5" style="84" bestFit="1" customWidth="1"/>
    <col min="4100" max="4103" width="12" style="84" bestFit="1" customWidth="1"/>
    <col min="4104" max="4347" width="9.75" style="84"/>
    <col min="4348" max="4348" width="37.875" style="84" customWidth="1"/>
    <col min="4349" max="4349" width="12.875" style="84" customWidth="1"/>
    <col min="4350" max="4350" width="13.625" style="84" customWidth="1"/>
    <col min="4351" max="4351" width="9" style="84" customWidth="1"/>
    <col min="4352" max="4352" width="10.375" style="84" bestFit="1" customWidth="1"/>
    <col min="4353" max="4353" width="10.75" style="84" bestFit="1" customWidth="1"/>
    <col min="4354" max="4355" width="10.5" style="84" bestFit="1" customWidth="1"/>
    <col min="4356" max="4359" width="12" style="84" bestFit="1" customWidth="1"/>
    <col min="4360" max="4603" width="9.75" style="84"/>
    <col min="4604" max="4604" width="37.875" style="84" customWidth="1"/>
    <col min="4605" max="4605" width="12.875" style="84" customWidth="1"/>
    <col min="4606" max="4606" width="13.625" style="84" customWidth="1"/>
    <col min="4607" max="4607" width="9" style="84" customWidth="1"/>
    <col min="4608" max="4608" width="10.375" style="84" bestFit="1" customWidth="1"/>
    <col min="4609" max="4609" width="10.75" style="84" bestFit="1" customWidth="1"/>
    <col min="4610" max="4611" width="10.5" style="84" bestFit="1" customWidth="1"/>
    <col min="4612" max="4615" width="12" style="84" bestFit="1" customWidth="1"/>
    <col min="4616" max="4859" width="9.75" style="84"/>
    <col min="4860" max="4860" width="37.875" style="84" customWidth="1"/>
    <col min="4861" max="4861" width="12.875" style="84" customWidth="1"/>
    <col min="4862" max="4862" width="13.625" style="84" customWidth="1"/>
    <col min="4863" max="4863" width="9" style="84" customWidth="1"/>
    <col min="4864" max="4864" width="10.375" style="84" bestFit="1" customWidth="1"/>
    <col min="4865" max="4865" width="10.75" style="84" bestFit="1" customWidth="1"/>
    <col min="4866" max="4867" width="10.5" style="84" bestFit="1" customWidth="1"/>
    <col min="4868" max="4871" width="12" style="84" bestFit="1" customWidth="1"/>
    <col min="4872" max="5115" width="9.75" style="84"/>
    <col min="5116" max="5116" width="37.875" style="84" customWidth="1"/>
    <col min="5117" max="5117" width="12.875" style="84" customWidth="1"/>
    <col min="5118" max="5118" width="13.625" style="84" customWidth="1"/>
    <col min="5119" max="5119" width="9" style="84" customWidth="1"/>
    <col min="5120" max="5120" width="10.375" style="84" bestFit="1" customWidth="1"/>
    <col min="5121" max="5121" width="10.75" style="84" bestFit="1" customWidth="1"/>
    <col min="5122" max="5123" width="10.5" style="84" bestFit="1" customWidth="1"/>
    <col min="5124" max="5127" width="12" style="84" bestFit="1" customWidth="1"/>
    <col min="5128" max="5371" width="9.75" style="84"/>
    <col min="5372" max="5372" width="37.875" style="84" customWidth="1"/>
    <col min="5373" max="5373" width="12.875" style="84" customWidth="1"/>
    <col min="5374" max="5374" width="13.625" style="84" customWidth="1"/>
    <col min="5375" max="5375" width="9" style="84" customWidth="1"/>
    <col min="5376" max="5376" width="10.375" style="84" bestFit="1" customWidth="1"/>
    <col min="5377" max="5377" width="10.75" style="84" bestFit="1" customWidth="1"/>
    <col min="5378" max="5379" width="10.5" style="84" bestFit="1" customWidth="1"/>
    <col min="5380" max="5383" width="12" style="84" bestFit="1" customWidth="1"/>
    <col min="5384" max="5627" width="9.75" style="84"/>
    <col min="5628" max="5628" width="37.875" style="84" customWidth="1"/>
    <col min="5629" max="5629" width="12.875" style="84" customWidth="1"/>
    <col min="5630" max="5630" width="13.625" style="84" customWidth="1"/>
    <col min="5631" max="5631" width="9" style="84" customWidth="1"/>
    <col min="5632" max="5632" width="10.375" style="84" bestFit="1" customWidth="1"/>
    <col min="5633" max="5633" width="10.75" style="84" bestFit="1" customWidth="1"/>
    <col min="5634" max="5635" width="10.5" style="84" bestFit="1" customWidth="1"/>
    <col min="5636" max="5639" width="12" style="84" bestFit="1" customWidth="1"/>
    <col min="5640" max="5883" width="9.75" style="84"/>
    <col min="5884" max="5884" width="37.875" style="84" customWidth="1"/>
    <col min="5885" max="5885" width="12.875" style="84" customWidth="1"/>
    <col min="5886" max="5886" width="13.625" style="84" customWidth="1"/>
    <col min="5887" max="5887" width="9" style="84" customWidth="1"/>
    <col min="5888" max="5888" width="10.375" style="84" bestFit="1" customWidth="1"/>
    <col min="5889" max="5889" width="10.75" style="84" bestFit="1" customWidth="1"/>
    <col min="5890" max="5891" width="10.5" style="84" bestFit="1" customWidth="1"/>
    <col min="5892" max="5895" width="12" style="84" bestFit="1" customWidth="1"/>
    <col min="5896" max="6139" width="9.75" style="84"/>
    <col min="6140" max="6140" width="37.875" style="84" customWidth="1"/>
    <col min="6141" max="6141" width="12.875" style="84" customWidth="1"/>
    <col min="6142" max="6142" width="13.625" style="84" customWidth="1"/>
    <col min="6143" max="6143" width="9" style="84" customWidth="1"/>
    <col min="6144" max="6144" width="10.375" style="84" bestFit="1" customWidth="1"/>
    <col min="6145" max="6145" width="10.75" style="84" bestFit="1" customWidth="1"/>
    <col min="6146" max="6147" width="10.5" style="84" bestFit="1" customWidth="1"/>
    <col min="6148" max="6151" width="12" style="84" bestFit="1" customWidth="1"/>
    <col min="6152" max="6395" width="9.75" style="84"/>
    <col min="6396" max="6396" width="37.875" style="84" customWidth="1"/>
    <col min="6397" max="6397" width="12.875" style="84" customWidth="1"/>
    <col min="6398" max="6398" width="13.625" style="84" customWidth="1"/>
    <col min="6399" max="6399" width="9" style="84" customWidth="1"/>
    <col min="6400" max="6400" width="10.375" style="84" bestFit="1" customWidth="1"/>
    <col min="6401" max="6401" width="10.75" style="84" bestFit="1" customWidth="1"/>
    <col min="6402" max="6403" width="10.5" style="84" bestFit="1" customWidth="1"/>
    <col min="6404" max="6407" width="12" style="84" bestFit="1" customWidth="1"/>
    <col min="6408" max="6651" width="9.75" style="84"/>
    <col min="6652" max="6652" width="37.875" style="84" customWidth="1"/>
    <col min="6653" max="6653" width="12.875" style="84" customWidth="1"/>
    <col min="6654" max="6654" width="13.625" style="84" customWidth="1"/>
    <col min="6655" max="6655" width="9" style="84" customWidth="1"/>
    <col min="6656" max="6656" width="10.375" style="84" bestFit="1" customWidth="1"/>
    <col min="6657" max="6657" width="10.75" style="84" bestFit="1" customWidth="1"/>
    <col min="6658" max="6659" width="10.5" style="84" bestFit="1" customWidth="1"/>
    <col min="6660" max="6663" width="12" style="84" bestFit="1" customWidth="1"/>
    <col min="6664" max="6907" width="9.75" style="84"/>
    <col min="6908" max="6908" width="37.875" style="84" customWidth="1"/>
    <col min="6909" max="6909" width="12.875" style="84" customWidth="1"/>
    <col min="6910" max="6910" width="13.625" style="84" customWidth="1"/>
    <col min="6911" max="6911" width="9" style="84" customWidth="1"/>
    <col min="6912" max="6912" width="10.375" style="84" bestFit="1" customWidth="1"/>
    <col min="6913" max="6913" width="10.75" style="84" bestFit="1" customWidth="1"/>
    <col min="6914" max="6915" width="10.5" style="84" bestFit="1" customWidth="1"/>
    <col min="6916" max="6919" width="12" style="84" bestFit="1" customWidth="1"/>
    <col min="6920" max="7163" width="9.75" style="84"/>
    <col min="7164" max="7164" width="37.875" style="84" customWidth="1"/>
    <col min="7165" max="7165" width="12.875" style="84" customWidth="1"/>
    <col min="7166" max="7166" width="13.625" style="84" customWidth="1"/>
    <col min="7167" max="7167" width="9" style="84" customWidth="1"/>
    <col min="7168" max="7168" width="10.375" style="84" bestFit="1" customWidth="1"/>
    <col min="7169" max="7169" width="10.75" style="84" bestFit="1" customWidth="1"/>
    <col min="7170" max="7171" width="10.5" style="84" bestFit="1" customWidth="1"/>
    <col min="7172" max="7175" width="12" style="84" bestFit="1" customWidth="1"/>
    <col min="7176" max="7419" width="9.75" style="84"/>
    <col min="7420" max="7420" width="37.875" style="84" customWidth="1"/>
    <col min="7421" max="7421" width="12.875" style="84" customWidth="1"/>
    <col min="7422" max="7422" width="13.625" style="84" customWidth="1"/>
    <col min="7423" max="7423" width="9" style="84" customWidth="1"/>
    <col min="7424" max="7424" width="10.375" style="84" bestFit="1" customWidth="1"/>
    <col min="7425" max="7425" width="10.75" style="84" bestFit="1" customWidth="1"/>
    <col min="7426" max="7427" width="10.5" style="84" bestFit="1" customWidth="1"/>
    <col min="7428" max="7431" width="12" style="84" bestFit="1" customWidth="1"/>
    <col min="7432" max="7675" width="9.75" style="84"/>
    <col min="7676" max="7676" width="37.875" style="84" customWidth="1"/>
    <col min="7677" max="7677" width="12.875" style="84" customWidth="1"/>
    <col min="7678" max="7678" width="13.625" style="84" customWidth="1"/>
    <col min="7679" max="7679" width="9" style="84" customWidth="1"/>
    <col min="7680" max="7680" width="10.375" style="84" bestFit="1" customWidth="1"/>
    <col min="7681" max="7681" width="10.75" style="84" bestFit="1" customWidth="1"/>
    <col min="7682" max="7683" width="10.5" style="84" bestFit="1" customWidth="1"/>
    <col min="7684" max="7687" width="12" style="84" bestFit="1" customWidth="1"/>
    <col min="7688" max="7931" width="9.75" style="84"/>
    <col min="7932" max="7932" width="37.875" style="84" customWidth="1"/>
    <col min="7933" max="7933" width="12.875" style="84" customWidth="1"/>
    <col min="7934" max="7934" width="13.625" style="84" customWidth="1"/>
    <col min="7935" max="7935" width="9" style="84" customWidth="1"/>
    <col min="7936" max="7936" width="10.375" style="84" bestFit="1" customWidth="1"/>
    <col min="7937" max="7937" width="10.75" style="84" bestFit="1" customWidth="1"/>
    <col min="7938" max="7939" width="10.5" style="84" bestFit="1" customWidth="1"/>
    <col min="7940" max="7943" width="12" style="84" bestFit="1" customWidth="1"/>
    <col min="7944" max="8187" width="9.75" style="84"/>
    <col min="8188" max="8188" width="37.875" style="84" customWidth="1"/>
    <col min="8189" max="8189" width="12.875" style="84" customWidth="1"/>
    <col min="8190" max="8190" width="13.625" style="84" customWidth="1"/>
    <col min="8191" max="8191" width="9" style="84" customWidth="1"/>
    <col min="8192" max="8192" width="10.375" style="84" bestFit="1" customWidth="1"/>
    <col min="8193" max="8193" width="10.75" style="84" bestFit="1" customWidth="1"/>
    <col min="8194" max="8195" width="10.5" style="84" bestFit="1" customWidth="1"/>
    <col min="8196" max="8199" width="12" style="84" bestFit="1" customWidth="1"/>
    <col min="8200" max="8443" width="9.75" style="84"/>
    <col min="8444" max="8444" width="37.875" style="84" customWidth="1"/>
    <col min="8445" max="8445" width="12.875" style="84" customWidth="1"/>
    <col min="8446" max="8446" width="13.625" style="84" customWidth="1"/>
    <col min="8447" max="8447" width="9" style="84" customWidth="1"/>
    <col min="8448" max="8448" width="10.375" style="84" bestFit="1" customWidth="1"/>
    <col min="8449" max="8449" width="10.75" style="84" bestFit="1" customWidth="1"/>
    <col min="8450" max="8451" width="10.5" style="84" bestFit="1" customWidth="1"/>
    <col min="8452" max="8455" width="12" style="84" bestFit="1" customWidth="1"/>
    <col min="8456" max="8699" width="9.75" style="84"/>
    <col min="8700" max="8700" width="37.875" style="84" customWidth="1"/>
    <col min="8701" max="8701" width="12.875" style="84" customWidth="1"/>
    <col min="8702" max="8702" width="13.625" style="84" customWidth="1"/>
    <col min="8703" max="8703" width="9" style="84" customWidth="1"/>
    <col min="8704" max="8704" width="10.375" style="84" bestFit="1" customWidth="1"/>
    <col min="8705" max="8705" width="10.75" style="84" bestFit="1" customWidth="1"/>
    <col min="8706" max="8707" width="10.5" style="84" bestFit="1" customWidth="1"/>
    <col min="8708" max="8711" width="12" style="84" bestFit="1" customWidth="1"/>
    <col min="8712" max="8955" width="9.75" style="84"/>
    <col min="8956" max="8956" width="37.875" style="84" customWidth="1"/>
    <col min="8957" max="8957" width="12.875" style="84" customWidth="1"/>
    <col min="8958" max="8958" width="13.625" style="84" customWidth="1"/>
    <col min="8959" max="8959" width="9" style="84" customWidth="1"/>
    <col min="8960" max="8960" width="10.375" style="84" bestFit="1" customWidth="1"/>
    <col min="8961" max="8961" width="10.75" style="84" bestFit="1" customWidth="1"/>
    <col min="8962" max="8963" width="10.5" style="84" bestFit="1" customWidth="1"/>
    <col min="8964" max="8967" width="12" style="84" bestFit="1" customWidth="1"/>
    <col min="8968" max="9211" width="9.75" style="84"/>
    <col min="9212" max="9212" width="37.875" style="84" customWidth="1"/>
    <col min="9213" max="9213" width="12.875" style="84" customWidth="1"/>
    <col min="9214" max="9214" width="13.625" style="84" customWidth="1"/>
    <col min="9215" max="9215" width="9" style="84" customWidth="1"/>
    <col min="9216" max="9216" width="10.375" style="84" bestFit="1" customWidth="1"/>
    <col min="9217" max="9217" width="10.75" style="84" bestFit="1" customWidth="1"/>
    <col min="9218" max="9219" width="10.5" style="84" bestFit="1" customWidth="1"/>
    <col min="9220" max="9223" width="12" style="84" bestFit="1" customWidth="1"/>
    <col min="9224" max="9467" width="9.75" style="84"/>
    <col min="9468" max="9468" width="37.875" style="84" customWidth="1"/>
    <col min="9469" max="9469" width="12.875" style="84" customWidth="1"/>
    <col min="9470" max="9470" width="13.625" style="84" customWidth="1"/>
    <col min="9471" max="9471" width="9" style="84" customWidth="1"/>
    <col min="9472" max="9472" width="10.375" style="84" bestFit="1" customWidth="1"/>
    <col min="9473" max="9473" width="10.75" style="84" bestFit="1" customWidth="1"/>
    <col min="9474" max="9475" width="10.5" style="84" bestFit="1" customWidth="1"/>
    <col min="9476" max="9479" width="12" style="84" bestFit="1" customWidth="1"/>
    <col min="9480" max="9723" width="9.75" style="84"/>
    <col min="9724" max="9724" width="37.875" style="84" customWidth="1"/>
    <col min="9725" max="9725" width="12.875" style="84" customWidth="1"/>
    <col min="9726" max="9726" width="13.625" style="84" customWidth="1"/>
    <col min="9727" max="9727" width="9" style="84" customWidth="1"/>
    <col min="9728" max="9728" width="10.375" style="84" bestFit="1" customWidth="1"/>
    <col min="9729" max="9729" width="10.75" style="84" bestFit="1" customWidth="1"/>
    <col min="9730" max="9731" width="10.5" style="84" bestFit="1" customWidth="1"/>
    <col min="9732" max="9735" width="12" style="84" bestFit="1" customWidth="1"/>
    <col min="9736" max="9979" width="9.75" style="84"/>
    <col min="9980" max="9980" width="37.875" style="84" customWidth="1"/>
    <col min="9981" max="9981" width="12.875" style="84" customWidth="1"/>
    <col min="9982" max="9982" width="13.625" style="84" customWidth="1"/>
    <col min="9983" max="9983" width="9" style="84" customWidth="1"/>
    <col min="9984" max="9984" width="10.375" style="84" bestFit="1" customWidth="1"/>
    <col min="9985" max="9985" width="10.75" style="84" bestFit="1" customWidth="1"/>
    <col min="9986" max="9987" width="10.5" style="84" bestFit="1" customWidth="1"/>
    <col min="9988" max="9991" width="12" style="84" bestFit="1" customWidth="1"/>
    <col min="9992" max="10235" width="9.75" style="84"/>
    <col min="10236" max="10236" width="37.875" style="84" customWidth="1"/>
    <col min="10237" max="10237" width="12.875" style="84" customWidth="1"/>
    <col min="10238" max="10238" width="13.625" style="84" customWidth="1"/>
    <col min="10239" max="10239" width="9" style="84" customWidth="1"/>
    <col min="10240" max="10240" width="10.375" style="84" bestFit="1" customWidth="1"/>
    <col min="10241" max="10241" width="10.75" style="84" bestFit="1" customWidth="1"/>
    <col min="10242" max="10243" width="10.5" style="84" bestFit="1" customWidth="1"/>
    <col min="10244" max="10247" width="12" style="84" bestFit="1" customWidth="1"/>
    <col min="10248" max="10491" width="9.75" style="84"/>
    <col min="10492" max="10492" width="37.875" style="84" customWidth="1"/>
    <col min="10493" max="10493" width="12.875" style="84" customWidth="1"/>
    <col min="10494" max="10494" width="13.625" style="84" customWidth="1"/>
    <col min="10495" max="10495" width="9" style="84" customWidth="1"/>
    <col min="10496" max="10496" width="10.375" style="84" bestFit="1" customWidth="1"/>
    <col min="10497" max="10497" width="10.75" style="84" bestFit="1" customWidth="1"/>
    <col min="10498" max="10499" width="10.5" style="84" bestFit="1" customWidth="1"/>
    <col min="10500" max="10503" width="12" style="84" bestFit="1" customWidth="1"/>
    <col min="10504" max="10747" width="9.75" style="84"/>
    <col min="10748" max="10748" width="37.875" style="84" customWidth="1"/>
    <col min="10749" max="10749" width="12.875" style="84" customWidth="1"/>
    <col min="10750" max="10750" width="13.625" style="84" customWidth="1"/>
    <col min="10751" max="10751" width="9" style="84" customWidth="1"/>
    <col min="10752" max="10752" width="10.375" style="84" bestFit="1" customWidth="1"/>
    <col min="10753" max="10753" width="10.75" style="84" bestFit="1" customWidth="1"/>
    <col min="10754" max="10755" width="10.5" style="84" bestFit="1" customWidth="1"/>
    <col min="10756" max="10759" width="12" style="84" bestFit="1" customWidth="1"/>
    <col min="10760" max="11003" width="9.75" style="84"/>
    <col min="11004" max="11004" width="37.875" style="84" customWidth="1"/>
    <col min="11005" max="11005" width="12.875" style="84" customWidth="1"/>
    <col min="11006" max="11006" width="13.625" style="84" customWidth="1"/>
    <col min="11007" max="11007" width="9" style="84" customWidth="1"/>
    <col min="11008" max="11008" width="10.375" style="84" bestFit="1" customWidth="1"/>
    <col min="11009" max="11009" width="10.75" style="84" bestFit="1" customWidth="1"/>
    <col min="11010" max="11011" width="10.5" style="84" bestFit="1" customWidth="1"/>
    <col min="11012" max="11015" width="12" style="84" bestFit="1" customWidth="1"/>
    <col min="11016" max="11259" width="9.75" style="84"/>
    <col min="11260" max="11260" width="37.875" style="84" customWidth="1"/>
    <col min="11261" max="11261" width="12.875" style="84" customWidth="1"/>
    <col min="11262" max="11262" width="13.625" style="84" customWidth="1"/>
    <col min="11263" max="11263" width="9" style="84" customWidth="1"/>
    <col min="11264" max="11264" width="10.375" style="84" bestFit="1" customWidth="1"/>
    <col min="11265" max="11265" width="10.75" style="84" bestFit="1" customWidth="1"/>
    <col min="11266" max="11267" width="10.5" style="84" bestFit="1" customWidth="1"/>
    <col min="11268" max="11271" width="12" style="84" bestFit="1" customWidth="1"/>
    <col min="11272" max="11515" width="9.75" style="84"/>
    <col min="11516" max="11516" width="37.875" style="84" customWidth="1"/>
    <col min="11517" max="11517" width="12.875" style="84" customWidth="1"/>
    <col min="11518" max="11518" width="13.625" style="84" customWidth="1"/>
    <col min="11519" max="11519" width="9" style="84" customWidth="1"/>
    <col min="11520" max="11520" width="10.375" style="84" bestFit="1" customWidth="1"/>
    <col min="11521" max="11521" width="10.75" style="84" bestFit="1" customWidth="1"/>
    <col min="11522" max="11523" width="10.5" style="84" bestFit="1" customWidth="1"/>
    <col min="11524" max="11527" width="12" style="84" bestFit="1" customWidth="1"/>
    <col min="11528" max="11771" width="9.75" style="84"/>
    <col min="11772" max="11772" width="37.875" style="84" customWidth="1"/>
    <col min="11773" max="11773" width="12.875" style="84" customWidth="1"/>
    <col min="11774" max="11774" width="13.625" style="84" customWidth="1"/>
    <col min="11775" max="11775" width="9" style="84" customWidth="1"/>
    <col min="11776" max="11776" width="10.375" style="84" bestFit="1" customWidth="1"/>
    <col min="11777" max="11777" width="10.75" style="84" bestFit="1" customWidth="1"/>
    <col min="11778" max="11779" width="10.5" style="84" bestFit="1" customWidth="1"/>
    <col min="11780" max="11783" width="12" style="84" bestFit="1" customWidth="1"/>
    <col min="11784" max="12027" width="9.75" style="84"/>
    <col min="12028" max="12028" width="37.875" style="84" customWidth="1"/>
    <col min="12029" max="12029" width="12.875" style="84" customWidth="1"/>
    <col min="12030" max="12030" width="13.625" style="84" customWidth="1"/>
    <col min="12031" max="12031" width="9" style="84" customWidth="1"/>
    <col min="12032" max="12032" width="10.375" style="84" bestFit="1" customWidth="1"/>
    <col min="12033" max="12033" width="10.75" style="84" bestFit="1" customWidth="1"/>
    <col min="12034" max="12035" width="10.5" style="84" bestFit="1" customWidth="1"/>
    <col min="12036" max="12039" width="12" style="84" bestFit="1" customWidth="1"/>
    <col min="12040" max="12283" width="9.75" style="84"/>
    <col min="12284" max="12284" width="37.875" style="84" customWidth="1"/>
    <col min="12285" max="12285" width="12.875" style="84" customWidth="1"/>
    <col min="12286" max="12286" width="13.625" style="84" customWidth="1"/>
    <col min="12287" max="12287" width="9" style="84" customWidth="1"/>
    <col min="12288" max="12288" width="10.375" style="84" bestFit="1" customWidth="1"/>
    <col min="12289" max="12289" width="10.75" style="84" bestFit="1" customWidth="1"/>
    <col min="12290" max="12291" width="10.5" style="84" bestFit="1" customWidth="1"/>
    <col min="12292" max="12295" width="12" style="84" bestFit="1" customWidth="1"/>
    <col min="12296" max="12539" width="9.75" style="84"/>
    <col min="12540" max="12540" width="37.875" style="84" customWidth="1"/>
    <col min="12541" max="12541" width="12.875" style="84" customWidth="1"/>
    <col min="12542" max="12542" width="13.625" style="84" customWidth="1"/>
    <col min="12543" max="12543" width="9" style="84" customWidth="1"/>
    <col min="12544" max="12544" width="10.375" style="84" bestFit="1" customWidth="1"/>
    <col min="12545" max="12545" width="10.75" style="84" bestFit="1" customWidth="1"/>
    <col min="12546" max="12547" width="10.5" style="84" bestFit="1" customWidth="1"/>
    <col min="12548" max="12551" width="12" style="84" bestFit="1" customWidth="1"/>
    <col min="12552" max="12795" width="9.75" style="84"/>
    <col min="12796" max="12796" width="37.875" style="84" customWidth="1"/>
    <col min="12797" max="12797" width="12.875" style="84" customWidth="1"/>
    <col min="12798" max="12798" width="13.625" style="84" customWidth="1"/>
    <col min="12799" max="12799" width="9" style="84" customWidth="1"/>
    <col min="12800" max="12800" width="10.375" style="84" bestFit="1" customWidth="1"/>
    <col min="12801" max="12801" width="10.75" style="84" bestFit="1" customWidth="1"/>
    <col min="12802" max="12803" width="10.5" style="84" bestFit="1" customWidth="1"/>
    <col min="12804" max="12807" width="12" style="84" bestFit="1" customWidth="1"/>
    <col min="12808" max="13051" width="9.75" style="84"/>
    <col min="13052" max="13052" width="37.875" style="84" customWidth="1"/>
    <col min="13053" max="13053" width="12.875" style="84" customWidth="1"/>
    <col min="13054" max="13054" width="13.625" style="84" customWidth="1"/>
    <col min="13055" max="13055" width="9" style="84" customWidth="1"/>
    <col min="13056" max="13056" width="10.375" style="84" bestFit="1" customWidth="1"/>
    <col min="13057" max="13057" width="10.75" style="84" bestFit="1" customWidth="1"/>
    <col min="13058" max="13059" width="10.5" style="84" bestFit="1" customWidth="1"/>
    <col min="13060" max="13063" width="12" style="84" bestFit="1" customWidth="1"/>
    <col min="13064" max="13307" width="9.75" style="84"/>
    <col min="13308" max="13308" width="37.875" style="84" customWidth="1"/>
    <col min="13309" max="13309" width="12.875" style="84" customWidth="1"/>
    <col min="13310" max="13310" width="13.625" style="84" customWidth="1"/>
    <col min="13311" max="13311" width="9" style="84" customWidth="1"/>
    <col min="13312" max="13312" width="10.375" style="84" bestFit="1" customWidth="1"/>
    <col min="13313" max="13313" width="10.75" style="84" bestFit="1" customWidth="1"/>
    <col min="13314" max="13315" width="10.5" style="84" bestFit="1" customWidth="1"/>
    <col min="13316" max="13319" width="12" style="84" bestFit="1" customWidth="1"/>
    <col min="13320" max="13563" width="9.75" style="84"/>
    <col min="13564" max="13564" width="37.875" style="84" customWidth="1"/>
    <col min="13565" max="13565" width="12.875" style="84" customWidth="1"/>
    <col min="13566" max="13566" width="13.625" style="84" customWidth="1"/>
    <col min="13567" max="13567" width="9" style="84" customWidth="1"/>
    <col min="13568" max="13568" width="10.375" style="84" bestFit="1" customWidth="1"/>
    <col min="13569" max="13569" width="10.75" style="84" bestFit="1" customWidth="1"/>
    <col min="13570" max="13571" width="10.5" style="84" bestFit="1" customWidth="1"/>
    <col min="13572" max="13575" width="12" style="84" bestFit="1" customWidth="1"/>
    <col min="13576" max="13819" width="9.75" style="84"/>
    <col min="13820" max="13820" width="37.875" style="84" customWidth="1"/>
    <col min="13821" max="13821" width="12.875" style="84" customWidth="1"/>
    <col min="13822" max="13822" width="13.625" style="84" customWidth="1"/>
    <col min="13823" max="13823" width="9" style="84" customWidth="1"/>
    <col min="13824" max="13824" width="10.375" style="84" bestFit="1" customWidth="1"/>
    <col min="13825" max="13825" width="10.75" style="84" bestFit="1" customWidth="1"/>
    <col min="13826" max="13827" width="10.5" style="84" bestFit="1" customWidth="1"/>
    <col min="13828" max="13831" width="12" style="84" bestFit="1" customWidth="1"/>
    <col min="13832" max="14075" width="9.75" style="84"/>
    <col min="14076" max="14076" width="37.875" style="84" customWidth="1"/>
    <col min="14077" max="14077" width="12.875" style="84" customWidth="1"/>
    <col min="14078" max="14078" width="13.625" style="84" customWidth="1"/>
    <col min="14079" max="14079" width="9" style="84" customWidth="1"/>
    <col min="14080" max="14080" width="10.375" style="84" bestFit="1" customWidth="1"/>
    <col min="14081" max="14081" width="10.75" style="84" bestFit="1" customWidth="1"/>
    <col min="14082" max="14083" width="10.5" style="84" bestFit="1" customWidth="1"/>
    <col min="14084" max="14087" width="12" style="84" bestFit="1" customWidth="1"/>
    <col min="14088" max="14331" width="9.75" style="84"/>
    <col min="14332" max="14332" width="37.875" style="84" customWidth="1"/>
    <col min="14333" max="14333" width="12.875" style="84" customWidth="1"/>
    <col min="14334" max="14334" width="13.625" style="84" customWidth="1"/>
    <col min="14335" max="14335" width="9" style="84" customWidth="1"/>
    <col min="14336" max="14336" width="10.375" style="84" bestFit="1" customWidth="1"/>
    <col min="14337" max="14337" width="10.75" style="84" bestFit="1" customWidth="1"/>
    <col min="14338" max="14339" width="10.5" style="84" bestFit="1" customWidth="1"/>
    <col min="14340" max="14343" width="12" style="84" bestFit="1" customWidth="1"/>
    <col min="14344" max="14587" width="9.75" style="84"/>
    <col min="14588" max="14588" width="37.875" style="84" customWidth="1"/>
    <col min="14589" max="14589" width="12.875" style="84" customWidth="1"/>
    <col min="14590" max="14590" width="13.625" style="84" customWidth="1"/>
    <col min="14591" max="14591" width="9" style="84" customWidth="1"/>
    <col min="14592" max="14592" width="10.375" style="84" bestFit="1" customWidth="1"/>
    <col min="14593" max="14593" width="10.75" style="84" bestFit="1" customWidth="1"/>
    <col min="14594" max="14595" width="10.5" style="84" bestFit="1" customWidth="1"/>
    <col min="14596" max="14599" width="12" style="84" bestFit="1" customWidth="1"/>
    <col min="14600" max="14843" width="9.75" style="84"/>
    <col min="14844" max="14844" width="37.875" style="84" customWidth="1"/>
    <col min="14845" max="14845" width="12.875" style="84" customWidth="1"/>
    <col min="14846" max="14846" width="13.625" style="84" customWidth="1"/>
    <col min="14847" max="14847" width="9" style="84" customWidth="1"/>
    <col min="14848" max="14848" width="10.375" style="84" bestFit="1" customWidth="1"/>
    <col min="14849" max="14849" width="10.75" style="84" bestFit="1" customWidth="1"/>
    <col min="14850" max="14851" width="10.5" style="84" bestFit="1" customWidth="1"/>
    <col min="14852" max="14855" width="12" style="84" bestFit="1" customWidth="1"/>
    <col min="14856" max="15099" width="9.75" style="84"/>
    <col min="15100" max="15100" width="37.875" style="84" customWidth="1"/>
    <col min="15101" max="15101" width="12.875" style="84" customWidth="1"/>
    <col min="15102" max="15102" width="13.625" style="84" customWidth="1"/>
    <col min="15103" max="15103" width="9" style="84" customWidth="1"/>
    <col min="15104" max="15104" width="10.375" style="84" bestFit="1" customWidth="1"/>
    <col min="15105" max="15105" width="10.75" style="84" bestFit="1" customWidth="1"/>
    <col min="15106" max="15107" width="10.5" style="84" bestFit="1" customWidth="1"/>
    <col min="15108" max="15111" width="12" style="84" bestFit="1" customWidth="1"/>
    <col min="15112" max="15355" width="9.75" style="84"/>
    <col min="15356" max="15356" width="37.875" style="84" customWidth="1"/>
    <col min="15357" max="15357" width="12.875" style="84" customWidth="1"/>
    <col min="15358" max="15358" width="13.625" style="84" customWidth="1"/>
    <col min="15359" max="15359" width="9" style="84" customWidth="1"/>
    <col min="15360" max="15360" width="10.375" style="84" bestFit="1" customWidth="1"/>
    <col min="15361" max="15361" width="10.75" style="84" bestFit="1" customWidth="1"/>
    <col min="15362" max="15363" width="10.5" style="84" bestFit="1" customWidth="1"/>
    <col min="15364" max="15367" width="12" style="84" bestFit="1" customWidth="1"/>
    <col min="15368" max="15611" width="9.75" style="84"/>
    <col min="15612" max="15612" width="37.875" style="84" customWidth="1"/>
    <col min="15613" max="15613" width="12.875" style="84" customWidth="1"/>
    <col min="15614" max="15614" width="13.625" style="84" customWidth="1"/>
    <col min="15615" max="15615" width="9" style="84" customWidth="1"/>
    <col min="15616" max="15616" width="10.375" style="84" bestFit="1" customWidth="1"/>
    <col min="15617" max="15617" width="10.75" style="84" bestFit="1" customWidth="1"/>
    <col min="15618" max="15619" width="10.5" style="84" bestFit="1" customWidth="1"/>
    <col min="15620" max="15623" width="12" style="84" bestFit="1" customWidth="1"/>
    <col min="15624" max="15867" width="9.75" style="84"/>
    <col min="15868" max="15868" width="37.875" style="84" customWidth="1"/>
    <col min="15869" max="15869" width="12.875" style="84" customWidth="1"/>
    <col min="15870" max="15870" width="13.625" style="84" customWidth="1"/>
    <col min="15871" max="15871" width="9" style="84" customWidth="1"/>
    <col min="15872" max="15872" width="10.375" style="84" bestFit="1" customWidth="1"/>
    <col min="15873" max="15873" width="10.75" style="84" bestFit="1" customWidth="1"/>
    <col min="15874" max="15875" width="10.5" style="84" bestFit="1" customWidth="1"/>
    <col min="15876" max="15879" width="12" style="84" bestFit="1" customWidth="1"/>
    <col min="15880" max="16123" width="9.75" style="84"/>
    <col min="16124" max="16124" width="37.875" style="84" customWidth="1"/>
    <col min="16125" max="16125" width="12.875" style="84" customWidth="1"/>
    <col min="16126" max="16126" width="13.625" style="84" customWidth="1"/>
    <col min="16127" max="16127" width="9" style="84" customWidth="1"/>
    <col min="16128" max="16128" width="10.375" style="84" bestFit="1" customWidth="1"/>
    <col min="16129" max="16129" width="10.75" style="84" bestFit="1" customWidth="1"/>
    <col min="16130" max="16131" width="10.5" style="84" bestFit="1" customWidth="1"/>
    <col min="16132" max="16135" width="12" style="84" bestFit="1" customWidth="1"/>
    <col min="16136" max="16384" width="9.75" style="84"/>
  </cols>
  <sheetData>
    <row r="2" spans="1:13" x14ac:dyDescent="0.2">
      <c r="G2" s="327" t="s">
        <v>132</v>
      </c>
      <c r="H2" s="328"/>
      <c r="I2" s="328"/>
      <c r="J2" s="328"/>
      <c r="K2" s="328"/>
      <c r="L2" s="328"/>
    </row>
    <row r="3" spans="1:13" s="121" customFormat="1" ht="45" x14ac:dyDescent="0.2">
      <c r="A3" s="213" t="s">
        <v>133</v>
      </c>
      <c r="B3" s="214" t="s">
        <v>134</v>
      </c>
      <c r="C3" s="214" t="s">
        <v>135</v>
      </c>
      <c r="D3" s="215" t="s">
        <v>136</v>
      </c>
      <c r="E3" s="214" t="s">
        <v>137</v>
      </c>
      <c r="F3" s="213" t="s">
        <v>138</v>
      </c>
      <c r="G3" s="215" t="s">
        <v>139</v>
      </c>
      <c r="H3" s="215" t="s">
        <v>140</v>
      </c>
      <c r="I3" s="215" t="s">
        <v>141</v>
      </c>
      <c r="J3" s="215" t="s">
        <v>142</v>
      </c>
      <c r="K3" s="215" t="s">
        <v>143</v>
      </c>
      <c r="L3" s="215" t="s">
        <v>144</v>
      </c>
    </row>
    <row r="4" spans="1:13" s="121" customFormat="1" ht="57.75" customHeight="1" x14ac:dyDescent="0.2">
      <c r="A4" s="216" t="s">
        <v>145</v>
      </c>
      <c r="B4" s="217" t="s">
        <v>146</v>
      </c>
      <c r="C4" s="218" t="s">
        <v>147</v>
      </c>
      <c r="D4" s="219" t="s">
        <v>148</v>
      </c>
      <c r="E4" s="220" t="s">
        <v>149</v>
      </c>
      <c r="F4" s="221" t="s">
        <v>150</v>
      </c>
      <c r="G4" s="228">
        <v>200</v>
      </c>
      <c r="H4" s="228">
        <v>165</v>
      </c>
      <c r="I4" s="228">
        <v>2865</v>
      </c>
      <c r="J4" s="228">
        <v>3965</v>
      </c>
      <c r="K4" s="228">
        <v>3750</v>
      </c>
      <c r="L4" s="228">
        <v>4850</v>
      </c>
      <c r="M4" s="243"/>
    </row>
    <row r="5" spans="1:13" s="121" customFormat="1" ht="80.25" customHeight="1" x14ac:dyDescent="0.2">
      <c r="A5" s="216" t="s">
        <v>151</v>
      </c>
      <c r="B5" s="217" t="s">
        <v>146</v>
      </c>
      <c r="C5" s="218" t="s">
        <v>147</v>
      </c>
      <c r="D5" s="219" t="s">
        <v>148</v>
      </c>
      <c r="E5" s="220" t="s">
        <v>152</v>
      </c>
      <c r="F5" s="221" t="s">
        <v>150</v>
      </c>
      <c r="G5" s="228">
        <f>115+50</f>
        <v>165</v>
      </c>
      <c r="H5" s="228">
        <v>120</v>
      </c>
      <c r="I5" s="228">
        <v>1017</v>
      </c>
      <c r="J5" s="228">
        <f>1759*1.1</f>
        <v>1934.9</v>
      </c>
      <c r="K5" s="228">
        <v>1040</v>
      </c>
      <c r="L5" s="228">
        <f>1915*1.1</f>
        <v>2106.5</v>
      </c>
      <c r="M5" s="243"/>
    </row>
    <row r="6" spans="1:13" s="121" customFormat="1" ht="73.5" customHeight="1" x14ac:dyDescent="0.2">
      <c r="A6" s="216" t="s">
        <v>153</v>
      </c>
      <c r="B6" s="217" t="s">
        <v>146</v>
      </c>
      <c r="C6" s="218" t="s">
        <v>147</v>
      </c>
      <c r="D6" s="219" t="s">
        <v>148</v>
      </c>
      <c r="E6" s="220" t="s">
        <v>152</v>
      </c>
      <c r="F6" s="221" t="s">
        <v>150</v>
      </c>
      <c r="G6" s="228">
        <v>70</v>
      </c>
      <c r="H6" s="228">
        <v>50</v>
      </c>
      <c r="I6" s="228">
        <v>2025</v>
      </c>
      <c r="J6" s="228">
        <f>+I6+1000</f>
        <v>3025</v>
      </c>
      <c r="K6" s="228">
        <v>2580</v>
      </c>
      <c r="L6" s="228">
        <f>+K6+1100</f>
        <v>3680</v>
      </c>
    </row>
    <row r="7" spans="1:13" s="121" customFormat="1" ht="83.25" customHeight="1" x14ac:dyDescent="0.2">
      <c r="A7" s="216" t="s">
        <v>154</v>
      </c>
      <c r="B7" s="217" t="s">
        <v>146</v>
      </c>
      <c r="C7" s="218" t="s">
        <v>147</v>
      </c>
      <c r="D7" s="219" t="s">
        <v>148</v>
      </c>
      <c r="E7" s="220" t="s">
        <v>152</v>
      </c>
      <c r="F7" s="221" t="s">
        <v>150</v>
      </c>
      <c r="G7" s="228">
        <v>100</v>
      </c>
      <c r="H7" s="228">
        <v>85</v>
      </c>
      <c r="I7" s="228">
        <v>920</v>
      </c>
      <c r="J7" s="228">
        <f>920+1100</f>
        <v>2020</v>
      </c>
      <c r="K7" s="228">
        <v>1300</v>
      </c>
      <c r="L7" s="228">
        <f>1300+1100</f>
        <v>2400</v>
      </c>
    </row>
    <row r="8" spans="1:13" x14ac:dyDescent="0.2">
      <c r="A8" s="131"/>
      <c r="B8" s="130"/>
      <c r="C8" s="131"/>
    </row>
    <row r="9" spans="1:13" x14ac:dyDescent="0.2">
      <c r="B9" s="132" t="s">
        <v>93</v>
      </c>
    </row>
    <row r="10" spans="1:13" x14ac:dyDescent="0.2">
      <c r="A10" s="133" t="s">
        <v>155</v>
      </c>
      <c r="B10" s="244">
        <f>IF(B11="","",SUM(B11:B16))</f>
        <v>200</v>
      </c>
    </row>
    <row r="11" spans="1:13" x14ac:dyDescent="0.2">
      <c r="A11" s="134" t="s">
        <v>156</v>
      </c>
      <c r="B11" s="245">
        <v>0</v>
      </c>
    </row>
    <row r="12" spans="1:13" x14ac:dyDescent="0.2">
      <c r="A12" s="101" t="s">
        <v>157</v>
      </c>
      <c r="B12" s="245"/>
    </row>
    <row r="13" spans="1:13" x14ac:dyDescent="0.2">
      <c r="A13" s="101" t="s">
        <v>158</v>
      </c>
      <c r="B13" s="245">
        <v>65</v>
      </c>
    </row>
    <row r="14" spans="1:13" x14ac:dyDescent="0.2">
      <c r="A14" s="101" t="s">
        <v>159</v>
      </c>
      <c r="B14" s="245">
        <v>125</v>
      </c>
    </row>
    <row r="15" spans="1:13" x14ac:dyDescent="0.2">
      <c r="A15" s="136" t="s">
        <v>160</v>
      </c>
      <c r="B15" s="246"/>
    </row>
    <row r="16" spans="1:13" x14ac:dyDescent="0.2">
      <c r="A16" s="137" t="s">
        <v>161</v>
      </c>
      <c r="B16" s="247">
        <v>10</v>
      </c>
    </row>
    <row r="17" spans="1:4" x14ac:dyDescent="0.2">
      <c r="B17" s="138"/>
    </row>
    <row r="18" spans="1:4" x14ac:dyDescent="0.2">
      <c r="A18" s="133" t="s">
        <v>162</v>
      </c>
      <c r="B18" s="244">
        <f>IF(B19="","",SUM(B19:B24))</f>
        <v>370</v>
      </c>
    </row>
    <row r="19" spans="1:4" x14ac:dyDescent="0.2">
      <c r="A19" s="129" t="s">
        <v>163</v>
      </c>
      <c r="B19" s="248">
        <v>0</v>
      </c>
    </row>
    <row r="20" spans="1:4" x14ac:dyDescent="0.2">
      <c r="A20" s="101" t="s">
        <v>164</v>
      </c>
      <c r="B20" s="245"/>
    </row>
    <row r="21" spans="1:4" x14ac:dyDescent="0.2">
      <c r="A21" s="101" t="s">
        <v>165</v>
      </c>
      <c r="B21" s="245"/>
    </row>
    <row r="22" spans="1:4" x14ac:dyDescent="0.2">
      <c r="A22" s="101" t="s">
        <v>166</v>
      </c>
      <c r="B22" s="245">
        <v>20</v>
      </c>
    </row>
    <row r="23" spans="1:4" ht="28.5" customHeight="1" x14ac:dyDescent="0.2">
      <c r="A23" s="101" t="s">
        <v>167</v>
      </c>
      <c r="B23" s="245">
        <v>150</v>
      </c>
    </row>
    <row r="24" spans="1:4" x14ac:dyDescent="0.2">
      <c r="A24" s="101" t="s">
        <v>168</v>
      </c>
      <c r="B24" s="245">
        <v>200</v>
      </c>
    </row>
    <row r="27" spans="1:4" x14ac:dyDescent="0.2">
      <c r="A27" s="122" t="s">
        <v>145</v>
      </c>
    </row>
    <row r="28" spans="1:4" ht="27" x14ac:dyDescent="0.35">
      <c r="A28" s="173" t="s">
        <v>169</v>
      </c>
      <c r="B28" s="120" t="s">
        <v>170</v>
      </c>
      <c r="C28" s="120" t="s">
        <v>171</v>
      </c>
      <c r="D28" s="174"/>
    </row>
    <row r="29" spans="1:4" x14ac:dyDescent="0.2">
      <c r="A29" s="101" t="s">
        <v>172</v>
      </c>
      <c r="B29" s="249">
        <v>0.38</v>
      </c>
      <c r="C29" s="249"/>
    </row>
    <row r="30" spans="1:4" x14ac:dyDescent="0.2">
      <c r="A30" s="101" t="s">
        <v>173</v>
      </c>
      <c r="B30" s="249">
        <v>0.4</v>
      </c>
      <c r="C30" s="249"/>
    </row>
    <row r="31" spans="1:4" x14ac:dyDescent="0.2">
      <c r="A31" s="101" t="s">
        <v>174</v>
      </c>
      <c r="B31" s="249">
        <v>0.08</v>
      </c>
      <c r="C31" s="249"/>
    </row>
    <row r="32" spans="1:4" x14ac:dyDescent="0.2">
      <c r="A32" s="101" t="s">
        <v>175</v>
      </c>
      <c r="B32" s="249"/>
      <c r="C32" s="249"/>
    </row>
    <row r="33" spans="1:3" x14ac:dyDescent="0.2">
      <c r="A33" s="101" t="s">
        <v>176</v>
      </c>
      <c r="B33" s="249"/>
      <c r="C33" s="249"/>
    </row>
    <row r="34" spans="1:3" x14ac:dyDescent="0.2">
      <c r="A34" s="101" t="s">
        <v>177</v>
      </c>
      <c r="B34" s="249"/>
      <c r="C34" s="249"/>
    </row>
    <row r="35" spans="1:3" x14ac:dyDescent="0.2">
      <c r="A35" s="101" t="s">
        <v>178</v>
      </c>
      <c r="B35" s="249"/>
      <c r="C35" s="249"/>
    </row>
    <row r="36" spans="1:3" x14ac:dyDescent="0.2">
      <c r="A36" s="141" t="s">
        <v>179</v>
      </c>
      <c r="B36" s="249">
        <v>0.02</v>
      </c>
      <c r="C36" s="249"/>
    </row>
    <row r="37" spans="1:3" x14ac:dyDescent="0.2">
      <c r="A37" s="141" t="s">
        <v>180</v>
      </c>
      <c r="B37" s="249">
        <v>0.02</v>
      </c>
      <c r="C37" s="249"/>
    </row>
    <row r="38" spans="1:3" x14ac:dyDescent="0.2">
      <c r="A38" s="141" t="s">
        <v>181</v>
      </c>
      <c r="B38" s="249">
        <v>0.1</v>
      </c>
      <c r="C38" s="249"/>
    </row>
    <row r="39" spans="1:3" ht="11.25" customHeight="1" x14ac:dyDescent="0.2">
      <c r="A39" s="101" t="s">
        <v>182</v>
      </c>
      <c r="B39" s="249"/>
      <c r="C39" s="249"/>
    </row>
    <row r="40" spans="1:3" ht="18" customHeight="1" x14ac:dyDescent="0.2">
      <c r="A40" s="101" t="s">
        <v>183</v>
      </c>
      <c r="B40" s="249"/>
      <c r="C40" s="249"/>
    </row>
    <row r="41" spans="1:3" x14ac:dyDescent="0.2">
      <c r="A41" s="101"/>
      <c r="B41" s="249"/>
      <c r="C41" s="249"/>
    </row>
    <row r="43" spans="1:3" x14ac:dyDescent="0.2">
      <c r="A43" s="142" t="s">
        <v>184</v>
      </c>
      <c r="B43" s="143">
        <f>IF(B29="","",SUM(B29:B41))</f>
        <v>1</v>
      </c>
      <c r="C43" s="144" t="str">
        <f>IF(C29="","",SUM(C29:C41))</f>
        <v/>
      </c>
    </row>
    <row r="44" spans="1:3" x14ac:dyDescent="0.2">
      <c r="B44" s="329" t="s">
        <v>185</v>
      </c>
      <c r="C44" s="330"/>
    </row>
    <row r="47" spans="1:3" x14ac:dyDescent="0.2">
      <c r="A47" s="122" t="s">
        <v>151</v>
      </c>
    </row>
    <row r="48" spans="1:3" ht="25.5" x14ac:dyDescent="0.2">
      <c r="A48" s="173" t="s">
        <v>169</v>
      </c>
      <c r="B48" s="120" t="s">
        <v>170</v>
      </c>
      <c r="C48" s="120" t="s">
        <v>171</v>
      </c>
    </row>
    <row r="49" spans="1:3" x14ac:dyDescent="0.2">
      <c r="A49" s="101" t="s">
        <v>172</v>
      </c>
      <c r="B49" s="249"/>
      <c r="C49" s="249">
        <v>0</v>
      </c>
    </row>
    <row r="50" spans="1:3" x14ac:dyDescent="0.2">
      <c r="A50" s="101" t="s">
        <v>173</v>
      </c>
      <c r="B50" s="249"/>
      <c r="C50" s="249">
        <v>0.74</v>
      </c>
    </row>
    <row r="51" spans="1:3" x14ac:dyDescent="0.2">
      <c r="A51" s="101" t="s">
        <v>174</v>
      </c>
      <c r="B51" s="249"/>
      <c r="C51" s="249">
        <v>0.12</v>
      </c>
    </row>
    <row r="52" spans="1:3" x14ac:dyDescent="0.2">
      <c r="A52" s="101" t="s">
        <v>175</v>
      </c>
      <c r="B52" s="249"/>
      <c r="C52" s="249"/>
    </row>
    <row r="53" spans="1:3" x14ac:dyDescent="0.2">
      <c r="A53" s="101" t="s">
        <v>176</v>
      </c>
      <c r="B53" s="249"/>
      <c r="C53" s="249"/>
    </row>
    <row r="54" spans="1:3" x14ac:dyDescent="0.2">
      <c r="A54" s="101" t="s">
        <v>177</v>
      </c>
      <c r="B54" s="249"/>
      <c r="C54" s="249"/>
    </row>
    <row r="55" spans="1:3" x14ac:dyDescent="0.2">
      <c r="A55" s="101" t="s">
        <v>178</v>
      </c>
      <c r="B55" s="249"/>
      <c r="C55" s="249"/>
    </row>
    <row r="56" spans="1:3" x14ac:dyDescent="0.2">
      <c r="A56" s="141" t="s">
        <v>179</v>
      </c>
      <c r="B56" s="249"/>
      <c r="C56" s="249">
        <v>0.02</v>
      </c>
    </row>
    <row r="57" spans="1:3" x14ac:dyDescent="0.2">
      <c r="A57" s="141" t="s">
        <v>180</v>
      </c>
      <c r="B57" s="249"/>
      <c r="C57" s="249">
        <v>0.02</v>
      </c>
    </row>
    <row r="58" spans="1:3" x14ac:dyDescent="0.2">
      <c r="A58" s="141" t="s">
        <v>181</v>
      </c>
      <c r="B58" s="249"/>
      <c r="C58" s="249">
        <v>0.1</v>
      </c>
    </row>
    <row r="59" spans="1:3" x14ac:dyDescent="0.2">
      <c r="A59" s="101" t="s">
        <v>182</v>
      </c>
      <c r="B59" s="249"/>
      <c r="C59" s="249"/>
    </row>
    <row r="60" spans="1:3" x14ac:dyDescent="0.2">
      <c r="A60" s="101" t="s">
        <v>183</v>
      </c>
      <c r="B60" s="249"/>
      <c r="C60" s="249"/>
    </row>
    <row r="61" spans="1:3" x14ac:dyDescent="0.2">
      <c r="A61" s="101"/>
      <c r="B61" s="249"/>
      <c r="C61" s="249"/>
    </row>
    <row r="63" spans="1:3" x14ac:dyDescent="0.2">
      <c r="A63" s="142" t="s">
        <v>184</v>
      </c>
      <c r="B63" s="143" t="str">
        <f>IF(B49="","",SUM(B49:B61))</f>
        <v/>
      </c>
      <c r="C63" s="144">
        <f>IF(C49="","",SUM(C49:C61))</f>
        <v>1</v>
      </c>
    </row>
    <row r="64" spans="1:3" x14ac:dyDescent="0.2">
      <c r="B64" s="329" t="s">
        <v>185</v>
      </c>
      <c r="C64" s="330"/>
    </row>
    <row r="65" spans="1:3" x14ac:dyDescent="0.2">
      <c r="C65" s="84"/>
    </row>
    <row r="66" spans="1:3" x14ac:dyDescent="0.2">
      <c r="C66" s="84"/>
    </row>
    <row r="67" spans="1:3" x14ac:dyDescent="0.2">
      <c r="C67" s="84"/>
    </row>
    <row r="68" spans="1:3" x14ac:dyDescent="0.2">
      <c r="A68" s="122" t="s">
        <v>153</v>
      </c>
      <c r="C68" s="84"/>
    </row>
    <row r="69" spans="1:3" ht="25.5" x14ac:dyDescent="0.2">
      <c r="A69" s="173" t="s">
        <v>169</v>
      </c>
      <c r="B69" s="120" t="s">
        <v>170</v>
      </c>
      <c r="C69" s="120" t="s">
        <v>171</v>
      </c>
    </row>
    <row r="70" spans="1:3" x14ac:dyDescent="0.2">
      <c r="A70" s="101" t="s">
        <v>172</v>
      </c>
      <c r="B70" s="249"/>
      <c r="C70" s="249">
        <v>0</v>
      </c>
    </row>
    <row r="71" spans="1:3" x14ac:dyDescent="0.2">
      <c r="A71" s="101" t="s">
        <v>173</v>
      </c>
      <c r="B71" s="249"/>
      <c r="C71" s="249">
        <v>0.74</v>
      </c>
    </row>
    <row r="72" spans="1:3" x14ac:dyDescent="0.2">
      <c r="A72" s="101" t="s">
        <v>174</v>
      </c>
      <c r="B72" s="249"/>
      <c r="C72" s="249">
        <v>0.12</v>
      </c>
    </row>
    <row r="73" spans="1:3" x14ac:dyDescent="0.2">
      <c r="A73" s="101" t="s">
        <v>175</v>
      </c>
      <c r="B73" s="249"/>
      <c r="C73" s="249"/>
    </row>
    <row r="74" spans="1:3" x14ac:dyDescent="0.2">
      <c r="A74" s="101" t="s">
        <v>176</v>
      </c>
      <c r="B74" s="249"/>
      <c r="C74" s="249"/>
    </row>
    <row r="75" spans="1:3" x14ac:dyDescent="0.2">
      <c r="A75" s="101" t="s">
        <v>177</v>
      </c>
      <c r="B75" s="249"/>
      <c r="C75" s="249"/>
    </row>
    <row r="76" spans="1:3" x14ac:dyDescent="0.2">
      <c r="A76" s="101" t="s">
        <v>178</v>
      </c>
      <c r="B76" s="249"/>
      <c r="C76" s="249"/>
    </row>
    <row r="77" spans="1:3" x14ac:dyDescent="0.2">
      <c r="A77" s="141" t="s">
        <v>179</v>
      </c>
      <c r="B77" s="249"/>
      <c r="C77" s="249">
        <v>0.02</v>
      </c>
    </row>
    <row r="78" spans="1:3" x14ac:dyDescent="0.2">
      <c r="A78" s="141" t="s">
        <v>180</v>
      </c>
      <c r="B78" s="249"/>
      <c r="C78" s="249">
        <v>0.02</v>
      </c>
    </row>
    <row r="79" spans="1:3" x14ac:dyDescent="0.2">
      <c r="A79" s="141" t="s">
        <v>181</v>
      </c>
      <c r="B79" s="249"/>
      <c r="C79" s="249">
        <v>0.1</v>
      </c>
    </row>
    <row r="80" spans="1:3" x14ac:dyDescent="0.2">
      <c r="A80" s="101" t="s">
        <v>182</v>
      </c>
      <c r="B80" s="249"/>
      <c r="C80" s="249"/>
    </row>
    <row r="81" spans="1:3" x14ac:dyDescent="0.2">
      <c r="A81" s="101" t="s">
        <v>183</v>
      </c>
      <c r="B81" s="249"/>
      <c r="C81" s="249"/>
    </row>
    <row r="82" spans="1:3" x14ac:dyDescent="0.2">
      <c r="A82" s="101"/>
      <c r="B82" s="249"/>
      <c r="C82" s="249"/>
    </row>
    <row r="84" spans="1:3" x14ac:dyDescent="0.2">
      <c r="A84" s="142" t="s">
        <v>184</v>
      </c>
      <c r="B84" s="143" t="str">
        <f>IF(B70="","",SUM(B70:B82))</f>
        <v/>
      </c>
      <c r="C84" s="144">
        <f>IF(C70="","",SUM(C70:C82))</f>
        <v>1</v>
      </c>
    </row>
    <row r="85" spans="1:3" x14ac:dyDescent="0.2">
      <c r="B85" s="329" t="s">
        <v>185</v>
      </c>
      <c r="C85" s="330"/>
    </row>
    <row r="86" spans="1:3" x14ac:dyDescent="0.2">
      <c r="C86" s="84"/>
    </row>
    <row r="87" spans="1:3" x14ac:dyDescent="0.2">
      <c r="C87" s="84"/>
    </row>
    <row r="88" spans="1:3" x14ac:dyDescent="0.2">
      <c r="C88" s="84"/>
    </row>
    <row r="89" spans="1:3" x14ac:dyDescent="0.2">
      <c r="C89" s="84"/>
    </row>
    <row r="90" spans="1:3" x14ac:dyDescent="0.2">
      <c r="A90" s="122" t="s">
        <v>154</v>
      </c>
      <c r="C90" s="84"/>
    </row>
    <row r="91" spans="1:3" ht="25.5" x14ac:dyDescent="0.2">
      <c r="A91" s="173" t="s">
        <v>169</v>
      </c>
      <c r="B91" s="120" t="s">
        <v>170</v>
      </c>
      <c r="C91" s="120" t="s">
        <v>171</v>
      </c>
    </row>
    <row r="92" spans="1:3" x14ac:dyDescent="0.2">
      <c r="A92" s="101" t="s">
        <v>172</v>
      </c>
      <c r="B92" s="249"/>
      <c r="C92" s="249">
        <v>0</v>
      </c>
    </row>
    <row r="93" spans="1:3" x14ac:dyDescent="0.2">
      <c r="A93" s="101" t="s">
        <v>173</v>
      </c>
      <c r="B93" s="249"/>
      <c r="C93" s="249">
        <v>0.74</v>
      </c>
    </row>
    <row r="94" spans="1:3" x14ac:dyDescent="0.2">
      <c r="A94" s="101" t="s">
        <v>174</v>
      </c>
      <c r="B94" s="249"/>
      <c r="C94" s="249">
        <v>0.12</v>
      </c>
    </row>
    <row r="95" spans="1:3" x14ac:dyDescent="0.2">
      <c r="A95" s="101" t="s">
        <v>175</v>
      </c>
      <c r="B95" s="249"/>
      <c r="C95" s="249"/>
    </row>
    <row r="96" spans="1:3" x14ac:dyDescent="0.2">
      <c r="A96" s="101" t="s">
        <v>176</v>
      </c>
      <c r="B96" s="249"/>
      <c r="C96" s="249"/>
    </row>
    <row r="97" spans="1:3" x14ac:dyDescent="0.2">
      <c r="A97" s="101" t="s">
        <v>177</v>
      </c>
      <c r="B97" s="249"/>
      <c r="C97" s="249"/>
    </row>
    <row r="98" spans="1:3" x14ac:dyDescent="0.2">
      <c r="A98" s="101" t="s">
        <v>178</v>
      </c>
      <c r="B98" s="249"/>
      <c r="C98" s="249"/>
    </row>
    <row r="99" spans="1:3" x14ac:dyDescent="0.2">
      <c r="A99" s="141" t="s">
        <v>179</v>
      </c>
      <c r="B99" s="249"/>
      <c r="C99" s="249">
        <v>0.02</v>
      </c>
    </row>
    <row r="100" spans="1:3" x14ac:dyDescent="0.2">
      <c r="A100" s="141" t="s">
        <v>180</v>
      </c>
      <c r="B100" s="249"/>
      <c r="C100" s="249">
        <v>0.02</v>
      </c>
    </row>
    <row r="101" spans="1:3" x14ac:dyDescent="0.2">
      <c r="A101" s="141" t="s">
        <v>181</v>
      </c>
      <c r="B101" s="249"/>
      <c r="C101" s="249">
        <v>0.1</v>
      </c>
    </row>
    <row r="102" spans="1:3" x14ac:dyDescent="0.2">
      <c r="A102" s="101" t="s">
        <v>182</v>
      </c>
      <c r="B102" s="249"/>
      <c r="C102" s="249"/>
    </row>
    <row r="103" spans="1:3" x14ac:dyDescent="0.2">
      <c r="A103" s="101" t="s">
        <v>183</v>
      </c>
      <c r="B103" s="249"/>
      <c r="C103" s="249"/>
    </row>
    <row r="104" spans="1:3" x14ac:dyDescent="0.2">
      <c r="A104" s="101"/>
      <c r="B104" s="249"/>
      <c r="C104" s="249"/>
    </row>
    <row r="106" spans="1:3" x14ac:dyDescent="0.2">
      <c r="A106" s="142" t="s">
        <v>184</v>
      </c>
      <c r="B106" s="143" t="str">
        <f>IF(B92="","",SUM(B92:B104))</f>
        <v/>
      </c>
      <c r="C106" s="144">
        <f>IF(C92="","",SUM(C92:C104))</f>
        <v>1</v>
      </c>
    </row>
    <row r="107" spans="1:3" x14ac:dyDescent="0.2">
      <c r="B107" s="329" t="s">
        <v>185</v>
      </c>
      <c r="C107" s="330"/>
    </row>
    <row r="108" spans="1:3" x14ac:dyDescent="0.2">
      <c r="C108" s="84"/>
    </row>
    <row r="109" spans="1:3" x14ac:dyDescent="0.2">
      <c r="C109" s="84"/>
    </row>
    <row r="110" spans="1:3" x14ac:dyDescent="0.2">
      <c r="C110" s="84"/>
    </row>
    <row r="111" spans="1:3" x14ac:dyDescent="0.2">
      <c r="C111" s="84"/>
    </row>
    <row r="112" spans="1:3" x14ac:dyDescent="0.2">
      <c r="C112" s="84"/>
    </row>
    <row r="113" spans="3:3" x14ac:dyDescent="0.2">
      <c r="C113" s="84"/>
    </row>
    <row r="114" spans="3:3" x14ac:dyDescent="0.2">
      <c r="C114" s="84"/>
    </row>
    <row r="115" spans="3:3" x14ac:dyDescent="0.2">
      <c r="C115" s="84"/>
    </row>
    <row r="116" spans="3:3" x14ac:dyDescent="0.2">
      <c r="C116" s="84"/>
    </row>
    <row r="117" spans="3:3" x14ac:dyDescent="0.2">
      <c r="C117" s="84"/>
    </row>
    <row r="118" spans="3:3" x14ac:dyDescent="0.2">
      <c r="C118" s="84"/>
    </row>
    <row r="119" spans="3:3" x14ac:dyDescent="0.2">
      <c r="C119" s="84"/>
    </row>
    <row r="120" spans="3:3" x14ac:dyDescent="0.2">
      <c r="C120" s="84"/>
    </row>
    <row r="121" spans="3:3" x14ac:dyDescent="0.2">
      <c r="C121" s="84"/>
    </row>
    <row r="122" spans="3:3" x14ac:dyDescent="0.2">
      <c r="C122" s="84"/>
    </row>
    <row r="123" spans="3:3" x14ac:dyDescent="0.2">
      <c r="C123" s="84"/>
    </row>
    <row r="124" spans="3:3" x14ac:dyDescent="0.2">
      <c r="C124" s="84"/>
    </row>
    <row r="125" spans="3:3" x14ac:dyDescent="0.2">
      <c r="C125" s="84"/>
    </row>
    <row r="126" spans="3:3" x14ac:dyDescent="0.2">
      <c r="C126" s="84"/>
    </row>
    <row r="127" spans="3:3" x14ac:dyDescent="0.2">
      <c r="C127" s="84"/>
    </row>
    <row r="128" spans="3:3" x14ac:dyDescent="0.2">
      <c r="C128" s="84"/>
    </row>
    <row r="129" spans="3:3" x14ac:dyDescent="0.2">
      <c r="C129" s="84"/>
    </row>
    <row r="130" spans="3:3" x14ac:dyDescent="0.2">
      <c r="C130" s="84"/>
    </row>
    <row r="131" spans="3:3" x14ac:dyDescent="0.2">
      <c r="C131" s="84"/>
    </row>
    <row r="132" spans="3:3" x14ac:dyDescent="0.2">
      <c r="C132" s="84"/>
    </row>
    <row r="133" spans="3:3" x14ac:dyDescent="0.2">
      <c r="C133" s="84"/>
    </row>
    <row r="134" spans="3:3" x14ac:dyDescent="0.2">
      <c r="C134" s="84"/>
    </row>
    <row r="135" spans="3:3" x14ac:dyDescent="0.2">
      <c r="C135" s="84"/>
    </row>
    <row r="136" spans="3:3" x14ac:dyDescent="0.2">
      <c r="C136" s="84"/>
    </row>
    <row r="137" spans="3:3" x14ac:dyDescent="0.2">
      <c r="C137" s="84"/>
    </row>
    <row r="138" spans="3:3" x14ac:dyDescent="0.2">
      <c r="C138" s="84"/>
    </row>
    <row r="139" spans="3:3" x14ac:dyDescent="0.2">
      <c r="C139" s="84"/>
    </row>
    <row r="140" spans="3:3" x14ac:dyDescent="0.2">
      <c r="C140" s="84"/>
    </row>
    <row r="141" spans="3:3" x14ac:dyDescent="0.2">
      <c r="C141" s="84"/>
    </row>
    <row r="142" spans="3:3" x14ac:dyDescent="0.2">
      <c r="C142" s="84"/>
    </row>
    <row r="143" spans="3:3" x14ac:dyDescent="0.2">
      <c r="C143" s="84"/>
    </row>
    <row r="144" spans="3:3" x14ac:dyDescent="0.2">
      <c r="C144" s="84"/>
    </row>
    <row r="145" spans="3:3" x14ac:dyDescent="0.2">
      <c r="C145" s="84"/>
    </row>
    <row r="146" spans="3:3" x14ac:dyDescent="0.2">
      <c r="C146" s="84"/>
    </row>
    <row r="147" spans="3:3" x14ac:dyDescent="0.2">
      <c r="C147" s="84"/>
    </row>
    <row r="148" spans="3:3" x14ac:dyDescent="0.2">
      <c r="C148" s="84"/>
    </row>
    <row r="149" spans="3:3" x14ac:dyDescent="0.2">
      <c r="C149" s="84"/>
    </row>
    <row r="150" spans="3:3" x14ac:dyDescent="0.2">
      <c r="C150" s="84"/>
    </row>
    <row r="151" spans="3:3" x14ac:dyDescent="0.2">
      <c r="C151" s="84"/>
    </row>
    <row r="152" spans="3:3" x14ac:dyDescent="0.2">
      <c r="C152" s="84"/>
    </row>
    <row r="153" spans="3:3" x14ac:dyDescent="0.2">
      <c r="C153" s="84"/>
    </row>
    <row r="154" spans="3:3" x14ac:dyDescent="0.2">
      <c r="C154" s="84"/>
    </row>
    <row r="155" spans="3:3" x14ac:dyDescent="0.2">
      <c r="C155" s="84"/>
    </row>
    <row r="156" spans="3:3" x14ac:dyDescent="0.2">
      <c r="C156" s="84"/>
    </row>
    <row r="157" spans="3:3" x14ac:dyDescent="0.2">
      <c r="C157" s="84"/>
    </row>
    <row r="158" spans="3:3" x14ac:dyDescent="0.2">
      <c r="C158" s="84"/>
    </row>
    <row r="159" spans="3:3" x14ac:dyDescent="0.2">
      <c r="C159" s="84"/>
    </row>
    <row r="160" spans="3:3" x14ac:dyDescent="0.2">
      <c r="C160" s="84"/>
    </row>
    <row r="161" spans="3:3" x14ac:dyDescent="0.2">
      <c r="C161" s="84"/>
    </row>
    <row r="162" spans="3:3" x14ac:dyDescent="0.2">
      <c r="C162" s="84"/>
    </row>
    <row r="163" spans="3:3" x14ac:dyDescent="0.2">
      <c r="C163" s="84"/>
    </row>
    <row r="164" spans="3:3" x14ac:dyDescent="0.2">
      <c r="C164" s="84"/>
    </row>
    <row r="165" spans="3:3" x14ac:dyDescent="0.2">
      <c r="C165" s="84"/>
    </row>
    <row r="166" spans="3:3" x14ac:dyDescent="0.2">
      <c r="C166" s="84"/>
    </row>
    <row r="167" spans="3:3" x14ac:dyDescent="0.2">
      <c r="C167" s="84"/>
    </row>
    <row r="168" spans="3:3" x14ac:dyDescent="0.2">
      <c r="C168" s="84"/>
    </row>
    <row r="169" spans="3:3" x14ac:dyDescent="0.2">
      <c r="C169" s="84"/>
    </row>
    <row r="170" spans="3:3" x14ac:dyDescent="0.2">
      <c r="C170" s="84"/>
    </row>
    <row r="171" spans="3:3" x14ac:dyDescent="0.2">
      <c r="C171" s="84"/>
    </row>
    <row r="172" spans="3:3" x14ac:dyDescent="0.2">
      <c r="C172" s="84"/>
    </row>
    <row r="173" spans="3:3" x14ac:dyDescent="0.2">
      <c r="C173" s="84"/>
    </row>
    <row r="174" spans="3:3" x14ac:dyDescent="0.2">
      <c r="C174" s="84"/>
    </row>
    <row r="175" spans="3:3" x14ac:dyDescent="0.2">
      <c r="C175" s="84"/>
    </row>
    <row r="176" spans="3:3" x14ac:dyDescent="0.2">
      <c r="C176" s="84"/>
    </row>
    <row r="177" spans="3:3" x14ac:dyDescent="0.2">
      <c r="C177" s="84"/>
    </row>
    <row r="178" spans="3:3" x14ac:dyDescent="0.2">
      <c r="C178" s="84"/>
    </row>
    <row r="179" spans="3:3" x14ac:dyDescent="0.2">
      <c r="C179" s="84"/>
    </row>
    <row r="180" spans="3:3" x14ac:dyDescent="0.2">
      <c r="C180" s="84"/>
    </row>
    <row r="181" spans="3:3" x14ac:dyDescent="0.2">
      <c r="C181" s="84"/>
    </row>
    <row r="182" spans="3:3" x14ac:dyDescent="0.2">
      <c r="C182" s="84"/>
    </row>
    <row r="183" spans="3:3" x14ac:dyDescent="0.2">
      <c r="C183" s="84"/>
    </row>
    <row r="184" spans="3:3" x14ac:dyDescent="0.2">
      <c r="C184" s="84"/>
    </row>
    <row r="185" spans="3:3" x14ac:dyDescent="0.2">
      <c r="C185" s="84"/>
    </row>
    <row r="186" spans="3:3" x14ac:dyDescent="0.2">
      <c r="C186" s="84"/>
    </row>
    <row r="187" spans="3:3" x14ac:dyDescent="0.2">
      <c r="C187" s="84"/>
    </row>
    <row r="188" spans="3:3" x14ac:dyDescent="0.2">
      <c r="C188" s="84"/>
    </row>
    <row r="189" spans="3:3" x14ac:dyDescent="0.2">
      <c r="C189" s="84"/>
    </row>
    <row r="190" spans="3:3" x14ac:dyDescent="0.2">
      <c r="C190" s="84"/>
    </row>
    <row r="191" spans="3:3" x14ac:dyDescent="0.2">
      <c r="C191" s="84"/>
    </row>
    <row r="192" spans="3:3" x14ac:dyDescent="0.2">
      <c r="C192" s="84"/>
    </row>
    <row r="193" spans="3:3" x14ac:dyDescent="0.2">
      <c r="C193" s="84"/>
    </row>
    <row r="194" spans="3:3" x14ac:dyDescent="0.2">
      <c r="C194" s="84"/>
    </row>
    <row r="195" spans="3:3" x14ac:dyDescent="0.2">
      <c r="C195" s="84"/>
    </row>
    <row r="196" spans="3:3" x14ac:dyDescent="0.2">
      <c r="C196" s="84"/>
    </row>
    <row r="197" spans="3:3" x14ac:dyDescent="0.2">
      <c r="C197" s="84"/>
    </row>
    <row r="198" spans="3:3" x14ac:dyDescent="0.2">
      <c r="C198" s="84"/>
    </row>
    <row r="199" spans="3:3" x14ac:dyDescent="0.2">
      <c r="C199" s="84"/>
    </row>
    <row r="200" spans="3:3" x14ac:dyDescent="0.2">
      <c r="C200" s="84"/>
    </row>
    <row r="201" spans="3:3" x14ac:dyDescent="0.2">
      <c r="C201" s="84"/>
    </row>
    <row r="202" spans="3:3" x14ac:dyDescent="0.2">
      <c r="C202" s="84"/>
    </row>
    <row r="203" spans="3:3" x14ac:dyDescent="0.2">
      <c r="C203" s="84"/>
    </row>
    <row r="204" spans="3:3" x14ac:dyDescent="0.2">
      <c r="C204" s="84"/>
    </row>
    <row r="205" spans="3:3" x14ac:dyDescent="0.2">
      <c r="C205" s="84"/>
    </row>
    <row r="206" spans="3:3" x14ac:dyDescent="0.2">
      <c r="C206" s="84"/>
    </row>
    <row r="207" spans="3:3" x14ac:dyDescent="0.2">
      <c r="C207" s="84"/>
    </row>
    <row r="208" spans="3:3" x14ac:dyDescent="0.2">
      <c r="C208" s="84"/>
    </row>
    <row r="209" spans="3:3" x14ac:dyDescent="0.2">
      <c r="C209" s="84"/>
    </row>
    <row r="210" spans="3:3" x14ac:dyDescent="0.2">
      <c r="C210" s="84"/>
    </row>
    <row r="211" spans="3:3" x14ac:dyDescent="0.2">
      <c r="C211" s="84"/>
    </row>
    <row r="212" spans="3:3" x14ac:dyDescent="0.2">
      <c r="C212" s="84"/>
    </row>
    <row r="213" spans="3:3" x14ac:dyDescent="0.2">
      <c r="C213" s="84"/>
    </row>
    <row r="214" spans="3:3" x14ac:dyDescent="0.2">
      <c r="C214" s="84"/>
    </row>
    <row r="215" spans="3:3" x14ac:dyDescent="0.2">
      <c r="C215" s="84"/>
    </row>
    <row r="216" spans="3:3" x14ac:dyDescent="0.2">
      <c r="C216" s="84"/>
    </row>
    <row r="217" spans="3:3" x14ac:dyDescent="0.2">
      <c r="C217" s="84"/>
    </row>
    <row r="218" spans="3:3" x14ac:dyDescent="0.2">
      <c r="C218" s="84"/>
    </row>
    <row r="219" spans="3:3" x14ac:dyDescent="0.2">
      <c r="C219" s="84"/>
    </row>
    <row r="220" spans="3:3" x14ac:dyDescent="0.2">
      <c r="C220" s="84"/>
    </row>
    <row r="221" spans="3:3" x14ac:dyDescent="0.2">
      <c r="C221" s="84"/>
    </row>
    <row r="222" spans="3:3" x14ac:dyDescent="0.2">
      <c r="C222" s="84"/>
    </row>
    <row r="223" spans="3:3" x14ac:dyDescent="0.2">
      <c r="C223" s="84"/>
    </row>
    <row r="224" spans="3:3" x14ac:dyDescent="0.2">
      <c r="C224" s="84"/>
    </row>
    <row r="225" spans="3:3" x14ac:dyDescent="0.2">
      <c r="C225" s="84"/>
    </row>
    <row r="226" spans="3:3" x14ac:dyDescent="0.2">
      <c r="C226" s="84"/>
    </row>
    <row r="227" spans="3:3" x14ac:dyDescent="0.2">
      <c r="C227" s="84"/>
    </row>
    <row r="228" spans="3:3" x14ac:dyDescent="0.2">
      <c r="C228" s="84"/>
    </row>
    <row r="229" spans="3:3" x14ac:dyDescent="0.2">
      <c r="C229" s="84"/>
    </row>
    <row r="230" spans="3:3" x14ac:dyDescent="0.2">
      <c r="C230" s="84"/>
    </row>
    <row r="231" spans="3:3" x14ac:dyDescent="0.2">
      <c r="C231" s="84"/>
    </row>
    <row r="232" spans="3:3" x14ac:dyDescent="0.2">
      <c r="C232" s="84"/>
    </row>
    <row r="233" spans="3:3" x14ac:dyDescent="0.2">
      <c r="C233" s="84"/>
    </row>
    <row r="234" spans="3:3" x14ac:dyDescent="0.2">
      <c r="C234" s="84"/>
    </row>
    <row r="235" spans="3:3" x14ac:dyDescent="0.2">
      <c r="C235" s="84"/>
    </row>
    <row r="236" spans="3:3" x14ac:dyDescent="0.2">
      <c r="C236" s="84"/>
    </row>
    <row r="237" spans="3:3" x14ac:dyDescent="0.2">
      <c r="C237" s="84"/>
    </row>
    <row r="238" spans="3:3" x14ac:dyDescent="0.2">
      <c r="C238" s="84"/>
    </row>
    <row r="239" spans="3:3" x14ac:dyDescent="0.2">
      <c r="C239" s="84"/>
    </row>
    <row r="240" spans="3:3" x14ac:dyDescent="0.2">
      <c r="C240" s="84"/>
    </row>
    <row r="241" spans="3:3" x14ac:dyDescent="0.2">
      <c r="C241" s="84"/>
    </row>
    <row r="242" spans="3:3" x14ac:dyDescent="0.2">
      <c r="C242" s="84"/>
    </row>
    <row r="243" spans="3:3" x14ac:dyDescent="0.2">
      <c r="C243" s="84"/>
    </row>
    <row r="244" spans="3:3" x14ac:dyDescent="0.2">
      <c r="C244" s="84"/>
    </row>
    <row r="245" spans="3:3" x14ac:dyDescent="0.2">
      <c r="C245" s="84"/>
    </row>
    <row r="246" spans="3:3" x14ac:dyDescent="0.2">
      <c r="C246" s="84"/>
    </row>
    <row r="247" spans="3:3" x14ac:dyDescent="0.2">
      <c r="C247" s="84"/>
    </row>
    <row r="248" spans="3:3" x14ac:dyDescent="0.2">
      <c r="C248" s="84"/>
    </row>
    <row r="249" spans="3:3" x14ac:dyDescent="0.2">
      <c r="C249" s="84"/>
    </row>
    <row r="250" spans="3:3" x14ac:dyDescent="0.2">
      <c r="C250" s="84"/>
    </row>
    <row r="251" spans="3:3" x14ac:dyDescent="0.2">
      <c r="C251" s="84"/>
    </row>
    <row r="252" spans="3:3" x14ac:dyDescent="0.2">
      <c r="C252" s="84"/>
    </row>
    <row r="253" spans="3:3" x14ac:dyDescent="0.2">
      <c r="C253" s="84"/>
    </row>
    <row r="254" spans="3:3" x14ac:dyDescent="0.2">
      <c r="C254" s="84"/>
    </row>
    <row r="255" spans="3:3" x14ac:dyDescent="0.2">
      <c r="C255" s="84"/>
    </row>
    <row r="256" spans="3:3" x14ac:dyDescent="0.2">
      <c r="C256" s="84"/>
    </row>
    <row r="257" spans="3:3" x14ac:dyDescent="0.2">
      <c r="C257" s="84"/>
    </row>
    <row r="258" spans="3:3" x14ac:dyDescent="0.2">
      <c r="C258" s="84"/>
    </row>
    <row r="259" spans="3:3" x14ac:dyDescent="0.2">
      <c r="C259" s="84"/>
    </row>
    <row r="260" spans="3:3" x14ac:dyDescent="0.2">
      <c r="C260" s="84"/>
    </row>
    <row r="261" spans="3:3" x14ac:dyDescent="0.2">
      <c r="C261" s="84"/>
    </row>
    <row r="262" spans="3:3" x14ac:dyDescent="0.2">
      <c r="C262" s="84"/>
    </row>
    <row r="263" spans="3:3" x14ac:dyDescent="0.2">
      <c r="C263" s="84"/>
    </row>
    <row r="264" spans="3:3" x14ac:dyDescent="0.2">
      <c r="C264" s="84"/>
    </row>
    <row r="265" spans="3:3" x14ac:dyDescent="0.2">
      <c r="C265" s="84"/>
    </row>
    <row r="266" spans="3:3" x14ac:dyDescent="0.2">
      <c r="C266" s="84"/>
    </row>
    <row r="267" spans="3:3" x14ac:dyDescent="0.2">
      <c r="C267" s="84"/>
    </row>
    <row r="268" spans="3:3" x14ac:dyDescent="0.2">
      <c r="C268" s="84"/>
    </row>
    <row r="269" spans="3:3" x14ac:dyDescent="0.2">
      <c r="C269" s="84"/>
    </row>
    <row r="270" spans="3:3" x14ac:dyDescent="0.2">
      <c r="C270" s="84"/>
    </row>
    <row r="271" spans="3:3" x14ac:dyDescent="0.2">
      <c r="C271" s="84"/>
    </row>
    <row r="272" spans="3:3" x14ac:dyDescent="0.2">
      <c r="C272" s="84"/>
    </row>
    <row r="273" spans="3:3" x14ac:dyDescent="0.2">
      <c r="C273" s="84"/>
    </row>
    <row r="274" spans="3:3" x14ac:dyDescent="0.2">
      <c r="C274" s="84"/>
    </row>
    <row r="275" spans="3:3" x14ac:dyDescent="0.2">
      <c r="C275" s="84"/>
    </row>
    <row r="276" spans="3:3" x14ac:dyDescent="0.2">
      <c r="C276" s="84"/>
    </row>
    <row r="277" spans="3:3" x14ac:dyDescent="0.2">
      <c r="C277" s="84"/>
    </row>
    <row r="278" spans="3:3" x14ac:dyDescent="0.2">
      <c r="C278" s="84"/>
    </row>
    <row r="279" spans="3:3" x14ac:dyDescent="0.2">
      <c r="C279" s="84"/>
    </row>
    <row r="280" spans="3:3" x14ac:dyDescent="0.2">
      <c r="C280" s="84"/>
    </row>
    <row r="281" spans="3:3" x14ac:dyDescent="0.2">
      <c r="C281" s="84"/>
    </row>
    <row r="282" spans="3:3" x14ac:dyDescent="0.2">
      <c r="C282" s="84"/>
    </row>
    <row r="283" spans="3:3" x14ac:dyDescent="0.2">
      <c r="C283" s="84"/>
    </row>
    <row r="284" spans="3:3" x14ac:dyDescent="0.2">
      <c r="C284" s="84"/>
    </row>
    <row r="285" spans="3:3" x14ac:dyDescent="0.2">
      <c r="C285" s="84"/>
    </row>
    <row r="286" spans="3:3" x14ac:dyDescent="0.2">
      <c r="C286" s="84"/>
    </row>
    <row r="287" spans="3:3" x14ac:dyDescent="0.2">
      <c r="C287" s="84"/>
    </row>
    <row r="288" spans="3:3" x14ac:dyDescent="0.2">
      <c r="C288" s="84"/>
    </row>
    <row r="289" spans="3:3" x14ac:dyDescent="0.2">
      <c r="C289" s="84"/>
    </row>
    <row r="290" spans="3:3" x14ac:dyDescent="0.2">
      <c r="C290" s="84"/>
    </row>
    <row r="291" spans="3:3" x14ac:dyDescent="0.2">
      <c r="C291" s="84"/>
    </row>
    <row r="292" spans="3:3" x14ac:dyDescent="0.2">
      <c r="C292" s="84"/>
    </row>
    <row r="293" spans="3:3" x14ac:dyDescent="0.2">
      <c r="C293" s="84"/>
    </row>
    <row r="294" spans="3:3" x14ac:dyDescent="0.2">
      <c r="C294" s="84"/>
    </row>
    <row r="295" spans="3:3" x14ac:dyDescent="0.2">
      <c r="C295" s="84"/>
    </row>
    <row r="296" spans="3:3" x14ac:dyDescent="0.2">
      <c r="C296" s="84"/>
    </row>
    <row r="297" spans="3:3" x14ac:dyDescent="0.2">
      <c r="C297" s="84"/>
    </row>
    <row r="298" spans="3:3" x14ac:dyDescent="0.2">
      <c r="C298" s="84"/>
    </row>
    <row r="299" spans="3:3" x14ac:dyDescent="0.2">
      <c r="C299" s="84"/>
    </row>
    <row r="300" spans="3:3" x14ac:dyDescent="0.2">
      <c r="C300" s="84"/>
    </row>
    <row r="301" spans="3:3" x14ac:dyDescent="0.2">
      <c r="C301" s="84"/>
    </row>
    <row r="302" spans="3:3" x14ac:dyDescent="0.2">
      <c r="C302" s="84"/>
    </row>
    <row r="303" spans="3:3" x14ac:dyDescent="0.2">
      <c r="C303" s="84"/>
    </row>
    <row r="304" spans="3:3" x14ac:dyDescent="0.2">
      <c r="C304" s="84"/>
    </row>
  </sheetData>
  <autoFilter ref="A3:F7" xr:uid="{8925CD3A-8365-4163-8D22-61038FE5286C}"/>
  <mergeCells count="5">
    <mergeCell ref="G2:L2"/>
    <mergeCell ref="B44:C44"/>
    <mergeCell ref="B64:C64"/>
    <mergeCell ref="B85:C85"/>
    <mergeCell ref="B107:C107"/>
  </mergeCells>
  <pageMargins left="0.75" right="0.75" top="1" bottom="1" header="0" footer="0"/>
  <pageSetup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490084-32C9-494A-81BF-3A1054EE9E6F}">
  <dimension ref="A1:L302"/>
  <sheetViews>
    <sheetView showGridLines="0" zoomScale="90" workbookViewId="0">
      <pane xSplit="1" ySplit="3" topLeftCell="B4" activePane="bottomRight" state="frozen"/>
      <selection pane="topRight" activeCell="A50" sqref="A50:A51"/>
      <selection pane="bottomLeft" activeCell="A50" sqref="A50:A51"/>
      <selection pane="bottomRight" activeCell="D1" sqref="D1"/>
    </sheetView>
  </sheetViews>
  <sheetFormatPr baseColWidth="10" defaultColWidth="9.75" defaultRowHeight="12.75" x14ac:dyDescent="0.2"/>
  <cols>
    <col min="1" max="1" width="38.125" style="84" customWidth="1"/>
    <col min="2" max="2" width="10.375" style="118" customWidth="1"/>
    <col min="3" max="3" width="12.25" style="118" customWidth="1"/>
    <col min="4" max="4" width="10.375" style="84" customWidth="1"/>
    <col min="5" max="5" width="10.375" style="84" bestFit="1" customWidth="1"/>
    <col min="6" max="6" width="10.75" style="84" bestFit="1" customWidth="1"/>
    <col min="7" max="7" width="12.625" style="84" bestFit="1" customWidth="1"/>
    <col min="8" max="9" width="15.625" style="84" bestFit="1" customWidth="1"/>
    <col min="10" max="11" width="9.75" style="84"/>
    <col min="12" max="12" width="17.375" style="84" customWidth="1"/>
    <col min="13" max="255" width="9.75" style="84"/>
    <col min="256" max="256" width="38.125" style="84" customWidth="1"/>
    <col min="257" max="257" width="10.375" style="84" customWidth="1"/>
    <col min="258" max="258" width="12.25" style="84" customWidth="1"/>
    <col min="259" max="259" width="10.375" style="84" customWidth="1"/>
    <col min="260" max="260" width="10.375" style="84" bestFit="1" customWidth="1"/>
    <col min="261" max="261" width="10.75" style="84" bestFit="1" customWidth="1"/>
    <col min="262" max="262" width="9.75" style="84"/>
    <col min="263" max="264" width="15.625" style="84" bestFit="1" customWidth="1"/>
    <col min="265" max="511" width="9.75" style="84"/>
    <col min="512" max="512" width="38.125" style="84" customWidth="1"/>
    <col min="513" max="513" width="10.375" style="84" customWidth="1"/>
    <col min="514" max="514" width="12.25" style="84" customWidth="1"/>
    <col min="515" max="515" width="10.375" style="84" customWidth="1"/>
    <col min="516" max="516" width="10.375" style="84" bestFit="1" customWidth="1"/>
    <col min="517" max="517" width="10.75" style="84" bestFit="1" customWidth="1"/>
    <col min="518" max="518" width="9.75" style="84"/>
    <col min="519" max="520" width="15.625" style="84" bestFit="1" customWidth="1"/>
    <col min="521" max="767" width="9.75" style="84"/>
    <col min="768" max="768" width="38.125" style="84" customWidth="1"/>
    <col min="769" max="769" width="10.375" style="84" customWidth="1"/>
    <col min="770" max="770" width="12.25" style="84" customWidth="1"/>
    <col min="771" max="771" width="10.375" style="84" customWidth="1"/>
    <col min="772" max="772" width="10.375" style="84" bestFit="1" customWidth="1"/>
    <col min="773" max="773" width="10.75" style="84" bestFit="1" customWidth="1"/>
    <col min="774" max="774" width="9.75" style="84"/>
    <col min="775" max="776" width="15.625" style="84" bestFit="1" customWidth="1"/>
    <col min="777" max="1023" width="9.75" style="84"/>
    <col min="1024" max="1024" width="38.125" style="84" customWidth="1"/>
    <col min="1025" max="1025" width="10.375" style="84" customWidth="1"/>
    <col min="1026" max="1026" width="12.25" style="84" customWidth="1"/>
    <col min="1027" max="1027" width="10.375" style="84" customWidth="1"/>
    <col min="1028" max="1028" width="10.375" style="84" bestFit="1" customWidth="1"/>
    <col min="1029" max="1029" width="10.75" style="84" bestFit="1" customWidth="1"/>
    <col min="1030" max="1030" width="9.75" style="84"/>
    <col min="1031" max="1032" width="15.625" style="84" bestFit="1" customWidth="1"/>
    <col min="1033" max="1279" width="9.75" style="84"/>
    <col min="1280" max="1280" width="38.125" style="84" customWidth="1"/>
    <col min="1281" max="1281" width="10.375" style="84" customWidth="1"/>
    <col min="1282" max="1282" width="12.25" style="84" customWidth="1"/>
    <col min="1283" max="1283" width="10.375" style="84" customWidth="1"/>
    <col min="1284" max="1284" width="10.375" style="84" bestFit="1" customWidth="1"/>
    <col min="1285" max="1285" width="10.75" style="84" bestFit="1" customWidth="1"/>
    <col min="1286" max="1286" width="9.75" style="84"/>
    <col min="1287" max="1288" width="15.625" style="84" bestFit="1" customWidth="1"/>
    <col min="1289" max="1535" width="9.75" style="84"/>
    <col min="1536" max="1536" width="38.125" style="84" customWidth="1"/>
    <col min="1537" max="1537" width="10.375" style="84" customWidth="1"/>
    <col min="1538" max="1538" width="12.25" style="84" customWidth="1"/>
    <col min="1539" max="1539" width="10.375" style="84" customWidth="1"/>
    <col min="1540" max="1540" width="10.375" style="84" bestFit="1" customWidth="1"/>
    <col min="1541" max="1541" width="10.75" style="84" bestFit="1" customWidth="1"/>
    <col min="1542" max="1542" width="9.75" style="84"/>
    <col min="1543" max="1544" width="15.625" style="84" bestFit="1" customWidth="1"/>
    <col min="1545" max="1791" width="9.75" style="84"/>
    <col min="1792" max="1792" width="38.125" style="84" customWidth="1"/>
    <col min="1793" max="1793" width="10.375" style="84" customWidth="1"/>
    <col min="1794" max="1794" width="12.25" style="84" customWidth="1"/>
    <col min="1795" max="1795" width="10.375" style="84" customWidth="1"/>
    <col min="1796" max="1796" width="10.375" style="84" bestFit="1" customWidth="1"/>
    <col min="1797" max="1797" width="10.75" style="84" bestFit="1" customWidth="1"/>
    <col min="1798" max="1798" width="9.75" style="84"/>
    <col min="1799" max="1800" width="15.625" style="84" bestFit="1" customWidth="1"/>
    <col min="1801" max="2047" width="9.75" style="84"/>
    <col min="2048" max="2048" width="38.125" style="84" customWidth="1"/>
    <col min="2049" max="2049" width="10.375" style="84" customWidth="1"/>
    <col min="2050" max="2050" width="12.25" style="84" customWidth="1"/>
    <col min="2051" max="2051" width="10.375" style="84" customWidth="1"/>
    <col min="2052" max="2052" width="10.375" style="84" bestFit="1" customWidth="1"/>
    <col min="2053" max="2053" width="10.75" style="84" bestFit="1" customWidth="1"/>
    <col min="2054" max="2054" width="9.75" style="84"/>
    <col min="2055" max="2056" width="15.625" style="84" bestFit="1" customWidth="1"/>
    <col min="2057" max="2303" width="9.75" style="84"/>
    <col min="2304" max="2304" width="38.125" style="84" customWidth="1"/>
    <col min="2305" max="2305" width="10.375" style="84" customWidth="1"/>
    <col min="2306" max="2306" width="12.25" style="84" customWidth="1"/>
    <col min="2307" max="2307" width="10.375" style="84" customWidth="1"/>
    <col min="2308" max="2308" width="10.375" style="84" bestFit="1" customWidth="1"/>
    <col min="2309" max="2309" width="10.75" style="84" bestFit="1" customWidth="1"/>
    <col min="2310" max="2310" width="9.75" style="84"/>
    <col min="2311" max="2312" width="15.625" style="84" bestFit="1" customWidth="1"/>
    <col min="2313" max="2559" width="9.75" style="84"/>
    <col min="2560" max="2560" width="38.125" style="84" customWidth="1"/>
    <col min="2561" max="2561" width="10.375" style="84" customWidth="1"/>
    <col min="2562" max="2562" width="12.25" style="84" customWidth="1"/>
    <col min="2563" max="2563" width="10.375" style="84" customWidth="1"/>
    <col min="2564" max="2564" width="10.375" style="84" bestFit="1" customWidth="1"/>
    <col min="2565" max="2565" width="10.75" style="84" bestFit="1" customWidth="1"/>
    <col min="2566" max="2566" width="9.75" style="84"/>
    <col min="2567" max="2568" width="15.625" style="84" bestFit="1" customWidth="1"/>
    <col min="2569" max="2815" width="9.75" style="84"/>
    <col min="2816" max="2816" width="38.125" style="84" customWidth="1"/>
    <col min="2817" max="2817" width="10.375" style="84" customWidth="1"/>
    <col min="2818" max="2818" width="12.25" style="84" customWidth="1"/>
    <col min="2819" max="2819" width="10.375" style="84" customWidth="1"/>
    <col min="2820" max="2820" width="10.375" style="84" bestFit="1" customWidth="1"/>
    <col min="2821" max="2821" width="10.75" style="84" bestFit="1" customWidth="1"/>
    <col min="2822" max="2822" width="9.75" style="84"/>
    <col min="2823" max="2824" width="15.625" style="84" bestFit="1" customWidth="1"/>
    <col min="2825" max="3071" width="9.75" style="84"/>
    <col min="3072" max="3072" width="38.125" style="84" customWidth="1"/>
    <col min="3073" max="3073" width="10.375" style="84" customWidth="1"/>
    <col min="3074" max="3074" width="12.25" style="84" customWidth="1"/>
    <col min="3075" max="3075" width="10.375" style="84" customWidth="1"/>
    <col min="3076" max="3076" width="10.375" style="84" bestFit="1" customWidth="1"/>
    <col min="3077" max="3077" width="10.75" style="84" bestFit="1" customWidth="1"/>
    <col min="3078" max="3078" width="9.75" style="84"/>
    <col min="3079" max="3080" width="15.625" style="84" bestFit="1" customWidth="1"/>
    <col min="3081" max="3327" width="9.75" style="84"/>
    <col min="3328" max="3328" width="38.125" style="84" customWidth="1"/>
    <col min="3329" max="3329" width="10.375" style="84" customWidth="1"/>
    <col min="3330" max="3330" width="12.25" style="84" customWidth="1"/>
    <col min="3331" max="3331" width="10.375" style="84" customWidth="1"/>
    <col min="3332" max="3332" width="10.375" style="84" bestFit="1" customWidth="1"/>
    <col min="3333" max="3333" width="10.75" style="84" bestFit="1" customWidth="1"/>
    <col min="3334" max="3334" width="9.75" style="84"/>
    <col min="3335" max="3336" width="15.625" style="84" bestFit="1" customWidth="1"/>
    <col min="3337" max="3583" width="9.75" style="84"/>
    <col min="3584" max="3584" width="38.125" style="84" customWidth="1"/>
    <col min="3585" max="3585" width="10.375" style="84" customWidth="1"/>
    <col min="3586" max="3586" width="12.25" style="84" customWidth="1"/>
    <col min="3587" max="3587" width="10.375" style="84" customWidth="1"/>
    <col min="3588" max="3588" width="10.375" style="84" bestFit="1" customWidth="1"/>
    <col min="3589" max="3589" width="10.75" style="84" bestFit="1" customWidth="1"/>
    <col min="3590" max="3590" width="9.75" style="84"/>
    <col min="3591" max="3592" width="15.625" style="84" bestFit="1" customWidth="1"/>
    <col min="3593" max="3839" width="9.75" style="84"/>
    <col min="3840" max="3840" width="38.125" style="84" customWidth="1"/>
    <col min="3841" max="3841" width="10.375" style="84" customWidth="1"/>
    <col min="3842" max="3842" width="12.25" style="84" customWidth="1"/>
    <col min="3843" max="3843" width="10.375" style="84" customWidth="1"/>
    <col min="3844" max="3844" width="10.375" style="84" bestFit="1" customWidth="1"/>
    <col min="3845" max="3845" width="10.75" style="84" bestFit="1" customWidth="1"/>
    <col min="3846" max="3846" width="9.75" style="84"/>
    <col min="3847" max="3848" width="15.625" style="84" bestFit="1" customWidth="1"/>
    <col min="3849" max="4095" width="9.75" style="84"/>
    <col min="4096" max="4096" width="38.125" style="84" customWidth="1"/>
    <col min="4097" max="4097" width="10.375" style="84" customWidth="1"/>
    <col min="4098" max="4098" width="12.25" style="84" customWidth="1"/>
    <col min="4099" max="4099" width="10.375" style="84" customWidth="1"/>
    <col min="4100" max="4100" width="10.375" style="84" bestFit="1" customWidth="1"/>
    <col min="4101" max="4101" width="10.75" style="84" bestFit="1" customWidth="1"/>
    <col min="4102" max="4102" width="9.75" style="84"/>
    <col min="4103" max="4104" width="15.625" style="84" bestFit="1" customWidth="1"/>
    <col min="4105" max="4351" width="9.75" style="84"/>
    <col min="4352" max="4352" width="38.125" style="84" customWidth="1"/>
    <col min="4353" max="4353" width="10.375" style="84" customWidth="1"/>
    <col min="4354" max="4354" width="12.25" style="84" customWidth="1"/>
    <col min="4355" max="4355" width="10.375" style="84" customWidth="1"/>
    <col min="4356" max="4356" width="10.375" style="84" bestFit="1" customWidth="1"/>
    <col min="4357" max="4357" width="10.75" style="84" bestFit="1" customWidth="1"/>
    <col min="4358" max="4358" width="9.75" style="84"/>
    <col min="4359" max="4360" width="15.625" style="84" bestFit="1" customWidth="1"/>
    <col min="4361" max="4607" width="9.75" style="84"/>
    <col min="4608" max="4608" width="38.125" style="84" customWidth="1"/>
    <col min="4609" max="4609" width="10.375" style="84" customWidth="1"/>
    <col min="4610" max="4610" width="12.25" style="84" customWidth="1"/>
    <col min="4611" max="4611" width="10.375" style="84" customWidth="1"/>
    <col min="4612" max="4612" width="10.375" style="84" bestFit="1" customWidth="1"/>
    <col min="4613" max="4613" width="10.75" style="84" bestFit="1" customWidth="1"/>
    <col min="4614" max="4614" width="9.75" style="84"/>
    <col min="4615" max="4616" width="15.625" style="84" bestFit="1" customWidth="1"/>
    <col min="4617" max="4863" width="9.75" style="84"/>
    <col min="4864" max="4864" width="38.125" style="84" customWidth="1"/>
    <col min="4865" max="4865" width="10.375" style="84" customWidth="1"/>
    <col min="4866" max="4866" width="12.25" style="84" customWidth="1"/>
    <col min="4867" max="4867" width="10.375" style="84" customWidth="1"/>
    <col min="4868" max="4868" width="10.375" style="84" bestFit="1" customWidth="1"/>
    <col min="4869" max="4869" width="10.75" style="84" bestFit="1" customWidth="1"/>
    <col min="4870" max="4870" width="9.75" style="84"/>
    <col min="4871" max="4872" width="15.625" style="84" bestFit="1" customWidth="1"/>
    <col min="4873" max="5119" width="9.75" style="84"/>
    <col min="5120" max="5120" width="38.125" style="84" customWidth="1"/>
    <col min="5121" max="5121" width="10.375" style="84" customWidth="1"/>
    <col min="5122" max="5122" width="12.25" style="84" customWidth="1"/>
    <col min="5123" max="5123" width="10.375" style="84" customWidth="1"/>
    <col min="5124" max="5124" width="10.375" style="84" bestFit="1" customWidth="1"/>
    <col min="5125" max="5125" width="10.75" style="84" bestFit="1" customWidth="1"/>
    <col min="5126" max="5126" width="9.75" style="84"/>
    <col min="5127" max="5128" width="15.625" style="84" bestFit="1" customWidth="1"/>
    <col min="5129" max="5375" width="9.75" style="84"/>
    <col min="5376" max="5376" width="38.125" style="84" customWidth="1"/>
    <col min="5377" max="5377" width="10.375" style="84" customWidth="1"/>
    <col min="5378" max="5378" width="12.25" style="84" customWidth="1"/>
    <col min="5379" max="5379" width="10.375" style="84" customWidth="1"/>
    <col min="5380" max="5380" width="10.375" style="84" bestFit="1" customWidth="1"/>
    <col min="5381" max="5381" width="10.75" style="84" bestFit="1" customWidth="1"/>
    <col min="5382" max="5382" width="9.75" style="84"/>
    <col min="5383" max="5384" width="15.625" style="84" bestFit="1" customWidth="1"/>
    <col min="5385" max="5631" width="9.75" style="84"/>
    <col min="5632" max="5632" width="38.125" style="84" customWidth="1"/>
    <col min="5633" max="5633" width="10.375" style="84" customWidth="1"/>
    <col min="5634" max="5634" width="12.25" style="84" customWidth="1"/>
    <col min="5635" max="5635" width="10.375" style="84" customWidth="1"/>
    <col min="5636" max="5636" width="10.375" style="84" bestFit="1" customWidth="1"/>
    <col min="5637" max="5637" width="10.75" style="84" bestFit="1" customWidth="1"/>
    <col min="5638" max="5638" width="9.75" style="84"/>
    <col min="5639" max="5640" width="15.625" style="84" bestFit="1" customWidth="1"/>
    <col min="5641" max="5887" width="9.75" style="84"/>
    <col min="5888" max="5888" width="38.125" style="84" customWidth="1"/>
    <col min="5889" max="5889" width="10.375" style="84" customWidth="1"/>
    <col min="5890" max="5890" width="12.25" style="84" customWidth="1"/>
    <col min="5891" max="5891" width="10.375" style="84" customWidth="1"/>
    <col min="5892" max="5892" width="10.375" style="84" bestFit="1" customWidth="1"/>
    <col min="5893" max="5893" width="10.75" style="84" bestFit="1" customWidth="1"/>
    <col min="5894" max="5894" width="9.75" style="84"/>
    <col min="5895" max="5896" width="15.625" style="84" bestFit="1" customWidth="1"/>
    <col min="5897" max="6143" width="9.75" style="84"/>
    <col min="6144" max="6144" width="38.125" style="84" customWidth="1"/>
    <col min="6145" max="6145" width="10.375" style="84" customWidth="1"/>
    <col min="6146" max="6146" width="12.25" style="84" customWidth="1"/>
    <col min="6147" max="6147" width="10.375" style="84" customWidth="1"/>
    <col min="6148" max="6148" width="10.375" style="84" bestFit="1" customWidth="1"/>
    <col min="6149" max="6149" width="10.75" style="84" bestFit="1" customWidth="1"/>
    <col min="6150" max="6150" width="9.75" style="84"/>
    <col min="6151" max="6152" width="15.625" style="84" bestFit="1" customWidth="1"/>
    <col min="6153" max="6399" width="9.75" style="84"/>
    <col min="6400" max="6400" width="38.125" style="84" customWidth="1"/>
    <col min="6401" max="6401" width="10.375" style="84" customWidth="1"/>
    <col min="6402" max="6402" width="12.25" style="84" customWidth="1"/>
    <col min="6403" max="6403" width="10.375" style="84" customWidth="1"/>
    <col min="6404" max="6404" width="10.375" style="84" bestFit="1" customWidth="1"/>
    <col min="6405" max="6405" width="10.75" style="84" bestFit="1" customWidth="1"/>
    <col min="6406" max="6406" width="9.75" style="84"/>
    <col min="6407" max="6408" width="15.625" style="84" bestFit="1" customWidth="1"/>
    <col min="6409" max="6655" width="9.75" style="84"/>
    <col min="6656" max="6656" width="38.125" style="84" customWidth="1"/>
    <col min="6657" max="6657" width="10.375" style="84" customWidth="1"/>
    <col min="6658" max="6658" width="12.25" style="84" customWidth="1"/>
    <col min="6659" max="6659" width="10.375" style="84" customWidth="1"/>
    <col min="6660" max="6660" width="10.375" style="84" bestFit="1" customWidth="1"/>
    <col min="6661" max="6661" width="10.75" style="84" bestFit="1" customWidth="1"/>
    <col min="6662" max="6662" width="9.75" style="84"/>
    <col min="6663" max="6664" width="15.625" style="84" bestFit="1" customWidth="1"/>
    <col min="6665" max="6911" width="9.75" style="84"/>
    <col min="6912" max="6912" width="38.125" style="84" customWidth="1"/>
    <col min="6913" max="6913" width="10.375" style="84" customWidth="1"/>
    <col min="6914" max="6914" width="12.25" style="84" customWidth="1"/>
    <col min="6915" max="6915" width="10.375" style="84" customWidth="1"/>
    <col min="6916" max="6916" width="10.375" style="84" bestFit="1" customWidth="1"/>
    <col min="6917" max="6917" width="10.75" style="84" bestFit="1" customWidth="1"/>
    <col min="6918" max="6918" width="9.75" style="84"/>
    <col min="6919" max="6920" width="15.625" style="84" bestFit="1" customWidth="1"/>
    <col min="6921" max="7167" width="9.75" style="84"/>
    <col min="7168" max="7168" width="38.125" style="84" customWidth="1"/>
    <col min="7169" max="7169" width="10.375" style="84" customWidth="1"/>
    <col min="7170" max="7170" width="12.25" style="84" customWidth="1"/>
    <col min="7171" max="7171" width="10.375" style="84" customWidth="1"/>
    <col min="7172" max="7172" width="10.375" style="84" bestFit="1" customWidth="1"/>
    <col min="7173" max="7173" width="10.75" style="84" bestFit="1" customWidth="1"/>
    <col min="7174" max="7174" width="9.75" style="84"/>
    <col min="7175" max="7176" width="15.625" style="84" bestFit="1" customWidth="1"/>
    <col min="7177" max="7423" width="9.75" style="84"/>
    <col min="7424" max="7424" width="38.125" style="84" customWidth="1"/>
    <col min="7425" max="7425" width="10.375" style="84" customWidth="1"/>
    <col min="7426" max="7426" width="12.25" style="84" customWidth="1"/>
    <col min="7427" max="7427" width="10.375" style="84" customWidth="1"/>
    <col min="7428" max="7428" width="10.375" style="84" bestFit="1" customWidth="1"/>
    <col min="7429" max="7429" width="10.75" style="84" bestFit="1" customWidth="1"/>
    <col min="7430" max="7430" width="9.75" style="84"/>
    <col min="7431" max="7432" width="15.625" style="84" bestFit="1" customWidth="1"/>
    <col min="7433" max="7679" width="9.75" style="84"/>
    <col min="7680" max="7680" width="38.125" style="84" customWidth="1"/>
    <col min="7681" max="7681" width="10.375" style="84" customWidth="1"/>
    <col min="7682" max="7682" width="12.25" style="84" customWidth="1"/>
    <col min="7683" max="7683" width="10.375" style="84" customWidth="1"/>
    <col min="7684" max="7684" width="10.375" style="84" bestFit="1" customWidth="1"/>
    <col min="7685" max="7685" width="10.75" style="84" bestFit="1" customWidth="1"/>
    <col min="7686" max="7686" width="9.75" style="84"/>
    <col min="7687" max="7688" width="15.625" style="84" bestFit="1" customWidth="1"/>
    <col min="7689" max="7935" width="9.75" style="84"/>
    <col min="7936" max="7936" width="38.125" style="84" customWidth="1"/>
    <col min="7937" max="7937" width="10.375" style="84" customWidth="1"/>
    <col min="7938" max="7938" width="12.25" style="84" customWidth="1"/>
    <col min="7939" max="7939" width="10.375" style="84" customWidth="1"/>
    <col min="7940" max="7940" width="10.375" style="84" bestFit="1" customWidth="1"/>
    <col min="7941" max="7941" width="10.75" style="84" bestFit="1" customWidth="1"/>
    <col min="7942" max="7942" width="9.75" style="84"/>
    <col min="7943" max="7944" width="15.625" style="84" bestFit="1" customWidth="1"/>
    <col min="7945" max="8191" width="9.75" style="84"/>
    <col min="8192" max="8192" width="38.125" style="84" customWidth="1"/>
    <col min="8193" max="8193" width="10.375" style="84" customWidth="1"/>
    <col min="8194" max="8194" width="12.25" style="84" customWidth="1"/>
    <col min="8195" max="8195" width="10.375" style="84" customWidth="1"/>
    <col min="8196" max="8196" width="10.375" style="84" bestFit="1" customWidth="1"/>
    <col min="8197" max="8197" width="10.75" style="84" bestFit="1" customWidth="1"/>
    <col min="8198" max="8198" width="9.75" style="84"/>
    <col min="8199" max="8200" width="15.625" style="84" bestFit="1" customWidth="1"/>
    <col min="8201" max="8447" width="9.75" style="84"/>
    <col min="8448" max="8448" width="38.125" style="84" customWidth="1"/>
    <col min="8449" max="8449" width="10.375" style="84" customWidth="1"/>
    <col min="8450" max="8450" width="12.25" style="84" customWidth="1"/>
    <col min="8451" max="8451" width="10.375" style="84" customWidth="1"/>
    <col min="8452" max="8452" width="10.375" style="84" bestFit="1" customWidth="1"/>
    <col min="8453" max="8453" width="10.75" style="84" bestFit="1" customWidth="1"/>
    <col min="8454" max="8454" width="9.75" style="84"/>
    <col min="8455" max="8456" width="15.625" style="84" bestFit="1" customWidth="1"/>
    <col min="8457" max="8703" width="9.75" style="84"/>
    <col min="8704" max="8704" width="38.125" style="84" customWidth="1"/>
    <col min="8705" max="8705" width="10.375" style="84" customWidth="1"/>
    <col min="8706" max="8706" width="12.25" style="84" customWidth="1"/>
    <col min="8707" max="8707" width="10.375" style="84" customWidth="1"/>
    <col min="8708" max="8708" width="10.375" style="84" bestFit="1" customWidth="1"/>
    <col min="8709" max="8709" width="10.75" style="84" bestFit="1" customWidth="1"/>
    <col min="8710" max="8710" width="9.75" style="84"/>
    <col min="8711" max="8712" width="15.625" style="84" bestFit="1" customWidth="1"/>
    <col min="8713" max="8959" width="9.75" style="84"/>
    <col min="8960" max="8960" width="38.125" style="84" customWidth="1"/>
    <col min="8961" max="8961" width="10.375" style="84" customWidth="1"/>
    <col min="8962" max="8962" width="12.25" style="84" customWidth="1"/>
    <col min="8963" max="8963" width="10.375" style="84" customWidth="1"/>
    <col min="8964" max="8964" width="10.375" style="84" bestFit="1" customWidth="1"/>
    <col min="8965" max="8965" width="10.75" style="84" bestFit="1" customWidth="1"/>
    <col min="8966" max="8966" width="9.75" style="84"/>
    <col min="8967" max="8968" width="15.625" style="84" bestFit="1" customWidth="1"/>
    <col min="8969" max="9215" width="9.75" style="84"/>
    <col min="9216" max="9216" width="38.125" style="84" customWidth="1"/>
    <col min="9217" max="9217" width="10.375" style="84" customWidth="1"/>
    <col min="9218" max="9218" width="12.25" style="84" customWidth="1"/>
    <col min="9219" max="9219" width="10.375" style="84" customWidth="1"/>
    <col min="9220" max="9220" width="10.375" style="84" bestFit="1" customWidth="1"/>
    <col min="9221" max="9221" width="10.75" style="84" bestFit="1" customWidth="1"/>
    <col min="9222" max="9222" width="9.75" style="84"/>
    <col min="9223" max="9224" width="15.625" style="84" bestFit="1" customWidth="1"/>
    <col min="9225" max="9471" width="9.75" style="84"/>
    <col min="9472" max="9472" width="38.125" style="84" customWidth="1"/>
    <col min="9473" max="9473" width="10.375" style="84" customWidth="1"/>
    <col min="9474" max="9474" width="12.25" style="84" customWidth="1"/>
    <col min="9475" max="9475" width="10.375" style="84" customWidth="1"/>
    <col min="9476" max="9476" width="10.375" style="84" bestFit="1" customWidth="1"/>
    <col min="9477" max="9477" width="10.75" style="84" bestFit="1" customWidth="1"/>
    <col min="9478" max="9478" width="9.75" style="84"/>
    <col min="9479" max="9480" width="15.625" style="84" bestFit="1" customWidth="1"/>
    <col min="9481" max="9727" width="9.75" style="84"/>
    <col min="9728" max="9728" width="38.125" style="84" customWidth="1"/>
    <col min="9729" max="9729" width="10.375" style="84" customWidth="1"/>
    <col min="9730" max="9730" width="12.25" style="84" customWidth="1"/>
    <col min="9731" max="9731" width="10.375" style="84" customWidth="1"/>
    <col min="9732" max="9732" width="10.375" style="84" bestFit="1" customWidth="1"/>
    <col min="9733" max="9733" width="10.75" style="84" bestFit="1" customWidth="1"/>
    <col min="9734" max="9734" width="9.75" style="84"/>
    <col min="9735" max="9736" width="15.625" style="84" bestFit="1" customWidth="1"/>
    <col min="9737" max="9983" width="9.75" style="84"/>
    <col min="9984" max="9984" width="38.125" style="84" customWidth="1"/>
    <col min="9985" max="9985" width="10.375" style="84" customWidth="1"/>
    <col min="9986" max="9986" width="12.25" style="84" customWidth="1"/>
    <col min="9987" max="9987" width="10.375" style="84" customWidth="1"/>
    <col min="9988" max="9988" width="10.375" style="84" bestFit="1" customWidth="1"/>
    <col min="9989" max="9989" width="10.75" style="84" bestFit="1" customWidth="1"/>
    <col min="9990" max="9990" width="9.75" style="84"/>
    <col min="9991" max="9992" width="15.625" style="84" bestFit="1" customWidth="1"/>
    <col min="9993" max="10239" width="9.75" style="84"/>
    <col min="10240" max="10240" width="38.125" style="84" customWidth="1"/>
    <col min="10241" max="10241" width="10.375" style="84" customWidth="1"/>
    <col min="10242" max="10242" width="12.25" style="84" customWidth="1"/>
    <col min="10243" max="10243" width="10.375" style="84" customWidth="1"/>
    <col min="10244" max="10244" width="10.375" style="84" bestFit="1" customWidth="1"/>
    <col min="10245" max="10245" width="10.75" style="84" bestFit="1" customWidth="1"/>
    <col min="10246" max="10246" width="9.75" style="84"/>
    <col min="10247" max="10248" width="15.625" style="84" bestFit="1" customWidth="1"/>
    <col min="10249" max="10495" width="9.75" style="84"/>
    <col min="10496" max="10496" width="38.125" style="84" customWidth="1"/>
    <col min="10497" max="10497" width="10.375" style="84" customWidth="1"/>
    <col min="10498" max="10498" width="12.25" style="84" customWidth="1"/>
    <col min="10499" max="10499" width="10.375" style="84" customWidth="1"/>
    <col min="10500" max="10500" width="10.375" style="84" bestFit="1" customWidth="1"/>
    <col min="10501" max="10501" width="10.75" style="84" bestFit="1" customWidth="1"/>
    <col min="10502" max="10502" width="9.75" style="84"/>
    <col min="10503" max="10504" width="15.625" style="84" bestFit="1" customWidth="1"/>
    <col min="10505" max="10751" width="9.75" style="84"/>
    <col min="10752" max="10752" width="38.125" style="84" customWidth="1"/>
    <col min="10753" max="10753" width="10.375" style="84" customWidth="1"/>
    <col min="10754" max="10754" width="12.25" style="84" customWidth="1"/>
    <col min="10755" max="10755" width="10.375" style="84" customWidth="1"/>
    <col min="10756" max="10756" width="10.375" style="84" bestFit="1" customWidth="1"/>
    <col min="10757" max="10757" width="10.75" style="84" bestFit="1" customWidth="1"/>
    <col min="10758" max="10758" width="9.75" style="84"/>
    <col min="10759" max="10760" width="15.625" style="84" bestFit="1" customWidth="1"/>
    <col min="10761" max="11007" width="9.75" style="84"/>
    <col min="11008" max="11008" width="38.125" style="84" customWidth="1"/>
    <col min="11009" max="11009" width="10.375" style="84" customWidth="1"/>
    <col min="11010" max="11010" width="12.25" style="84" customWidth="1"/>
    <col min="11011" max="11011" width="10.375" style="84" customWidth="1"/>
    <col min="11012" max="11012" width="10.375" style="84" bestFit="1" customWidth="1"/>
    <col min="11013" max="11013" width="10.75" style="84" bestFit="1" customWidth="1"/>
    <col min="11014" max="11014" width="9.75" style="84"/>
    <col min="11015" max="11016" width="15.625" style="84" bestFit="1" customWidth="1"/>
    <col min="11017" max="11263" width="9.75" style="84"/>
    <col min="11264" max="11264" width="38.125" style="84" customWidth="1"/>
    <col min="11265" max="11265" width="10.375" style="84" customWidth="1"/>
    <col min="11266" max="11266" width="12.25" style="84" customWidth="1"/>
    <col min="11267" max="11267" width="10.375" style="84" customWidth="1"/>
    <col min="11268" max="11268" width="10.375" style="84" bestFit="1" customWidth="1"/>
    <col min="11269" max="11269" width="10.75" style="84" bestFit="1" customWidth="1"/>
    <col min="11270" max="11270" width="9.75" style="84"/>
    <col min="11271" max="11272" width="15.625" style="84" bestFit="1" customWidth="1"/>
    <col min="11273" max="11519" width="9.75" style="84"/>
    <col min="11520" max="11520" width="38.125" style="84" customWidth="1"/>
    <col min="11521" max="11521" width="10.375" style="84" customWidth="1"/>
    <col min="11522" max="11522" width="12.25" style="84" customWidth="1"/>
    <col min="11523" max="11523" width="10.375" style="84" customWidth="1"/>
    <col min="11524" max="11524" width="10.375" style="84" bestFit="1" customWidth="1"/>
    <col min="11525" max="11525" width="10.75" style="84" bestFit="1" customWidth="1"/>
    <col min="11526" max="11526" width="9.75" style="84"/>
    <col min="11527" max="11528" width="15.625" style="84" bestFit="1" customWidth="1"/>
    <col min="11529" max="11775" width="9.75" style="84"/>
    <col min="11776" max="11776" width="38.125" style="84" customWidth="1"/>
    <col min="11777" max="11777" width="10.375" style="84" customWidth="1"/>
    <col min="11778" max="11778" width="12.25" style="84" customWidth="1"/>
    <col min="11779" max="11779" width="10.375" style="84" customWidth="1"/>
    <col min="11780" max="11780" width="10.375" style="84" bestFit="1" customWidth="1"/>
    <col min="11781" max="11781" width="10.75" style="84" bestFit="1" customWidth="1"/>
    <col min="11782" max="11782" width="9.75" style="84"/>
    <col min="11783" max="11784" width="15.625" style="84" bestFit="1" customWidth="1"/>
    <col min="11785" max="12031" width="9.75" style="84"/>
    <col min="12032" max="12032" width="38.125" style="84" customWidth="1"/>
    <col min="12033" max="12033" width="10.375" style="84" customWidth="1"/>
    <col min="12034" max="12034" width="12.25" style="84" customWidth="1"/>
    <col min="12035" max="12035" width="10.375" style="84" customWidth="1"/>
    <col min="12036" max="12036" width="10.375" style="84" bestFit="1" customWidth="1"/>
    <col min="12037" max="12037" width="10.75" style="84" bestFit="1" customWidth="1"/>
    <col min="12038" max="12038" width="9.75" style="84"/>
    <col min="12039" max="12040" width="15.625" style="84" bestFit="1" customWidth="1"/>
    <col min="12041" max="12287" width="9.75" style="84"/>
    <col min="12288" max="12288" width="38.125" style="84" customWidth="1"/>
    <col min="12289" max="12289" width="10.375" style="84" customWidth="1"/>
    <col min="12290" max="12290" width="12.25" style="84" customWidth="1"/>
    <col min="12291" max="12291" width="10.375" style="84" customWidth="1"/>
    <col min="12292" max="12292" width="10.375" style="84" bestFit="1" customWidth="1"/>
    <col min="12293" max="12293" width="10.75" style="84" bestFit="1" customWidth="1"/>
    <col min="12294" max="12294" width="9.75" style="84"/>
    <col min="12295" max="12296" width="15.625" style="84" bestFit="1" customWidth="1"/>
    <col min="12297" max="12543" width="9.75" style="84"/>
    <col min="12544" max="12544" width="38.125" style="84" customWidth="1"/>
    <col min="12545" max="12545" width="10.375" style="84" customWidth="1"/>
    <col min="12546" max="12546" width="12.25" style="84" customWidth="1"/>
    <col min="12547" max="12547" width="10.375" style="84" customWidth="1"/>
    <col min="12548" max="12548" width="10.375" style="84" bestFit="1" customWidth="1"/>
    <col min="12549" max="12549" width="10.75" style="84" bestFit="1" customWidth="1"/>
    <col min="12550" max="12550" width="9.75" style="84"/>
    <col min="12551" max="12552" width="15.625" style="84" bestFit="1" customWidth="1"/>
    <col min="12553" max="12799" width="9.75" style="84"/>
    <col min="12800" max="12800" width="38.125" style="84" customWidth="1"/>
    <col min="12801" max="12801" width="10.375" style="84" customWidth="1"/>
    <col min="12802" max="12802" width="12.25" style="84" customWidth="1"/>
    <col min="12803" max="12803" width="10.375" style="84" customWidth="1"/>
    <col min="12804" max="12804" width="10.375" style="84" bestFit="1" customWidth="1"/>
    <col min="12805" max="12805" width="10.75" style="84" bestFit="1" customWidth="1"/>
    <col min="12806" max="12806" width="9.75" style="84"/>
    <col min="12807" max="12808" width="15.625" style="84" bestFit="1" customWidth="1"/>
    <col min="12809" max="13055" width="9.75" style="84"/>
    <col min="13056" max="13056" width="38.125" style="84" customWidth="1"/>
    <col min="13057" max="13057" width="10.375" style="84" customWidth="1"/>
    <col min="13058" max="13058" width="12.25" style="84" customWidth="1"/>
    <col min="13059" max="13059" width="10.375" style="84" customWidth="1"/>
    <col min="13060" max="13060" width="10.375" style="84" bestFit="1" customWidth="1"/>
    <col min="13061" max="13061" width="10.75" style="84" bestFit="1" customWidth="1"/>
    <col min="13062" max="13062" width="9.75" style="84"/>
    <col min="13063" max="13064" width="15.625" style="84" bestFit="1" customWidth="1"/>
    <col min="13065" max="13311" width="9.75" style="84"/>
    <col min="13312" max="13312" width="38.125" style="84" customWidth="1"/>
    <col min="13313" max="13313" width="10.375" style="84" customWidth="1"/>
    <col min="13314" max="13314" width="12.25" style="84" customWidth="1"/>
    <col min="13315" max="13315" width="10.375" style="84" customWidth="1"/>
    <col min="13316" max="13316" width="10.375" style="84" bestFit="1" customWidth="1"/>
    <col min="13317" max="13317" width="10.75" style="84" bestFit="1" customWidth="1"/>
    <col min="13318" max="13318" width="9.75" style="84"/>
    <col min="13319" max="13320" width="15.625" style="84" bestFit="1" customWidth="1"/>
    <col min="13321" max="13567" width="9.75" style="84"/>
    <col min="13568" max="13568" width="38.125" style="84" customWidth="1"/>
    <col min="13569" max="13569" width="10.375" style="84" customWidth="1"/>
    <col min="13570" max="13570" width="12.25" style="84" customWidth="1"/>
    <col min="13571" max="13571" width="10.375" style="84" customWidth="1"/>
    <col min="13572" max="13572" width="10.375" style="84" bestFit="1" customWidth="1"/>
    <col min="13573" max="13573" width="10.75" style="84" bestFit="1" customWidth="1"/>
    <col min="13574" max="13574" width="9.75" style="84"/>
    <col min="13575" max="13576" width="15.625" style="84" bestFit="1" customWidth="1"/>
    <col min="13577" max="13823" width="9.75" style="84"/>
    <col min="13824" max="13824" width="38.125" style="84" customWidth="1"/>
    <col min="13825" max="13825" width="10.375" style="84" customWidth="1"/>
    <col min="13826" max="13826" width="12.25" style="84" customWidth="1"/>
    <col min="13827" max="13827" width="10.375" style="84" customWidth="1"/>
    <col min="13828" max="13828" width="10.375" style="84" bestFit="1" customWidth="1"/>
    <col min="13829" max="13829" width="10.75" style="84" bestFit="1" customWidth="1"/>
    <col min="13830" max="13830" width="9.75" style="84"/>
    <col min="13831" max="13832" width="15.625" style="84" bestFit="1" customWidth="1"/>
    <col min="13833" max="14079" width="9.75" style="84"/>
    <col min="14080" max="14080" width="38.125" style="84" customWidth="1"/>
    <col min="14081" max="14081" width="10.375" style="84" customWidth="1"/>
    <col min="14082" max="14082" width="12.25" style="84" customWidth="1"/>
    <col min="14083" max="14083" width="10.375" style="84" customWidth="1"/>
    <col min="14084" max="14084" width="10.375" style="84" bestFit="1" customWidth="1"/>
    <col min="14085" max="14085" width="10.75" style="84" bestFit="1" customWidth="1"/>
    <col min="14086" max="14086" width="9.75" style="84"/>
    <col min="14087" max="14088" width="15.625" style="84" bestFit="1" customWidth="1"/>
    <col min="14089" max="14335" width="9.75" style="84"/>
    <col min="14336" max="14336" width="38.125" style="84" customWidth="1"/>
    <col min="14337" max="14337" width="10.375" style="84" customWidth="1"/>
    <col min="14338" max="14338" width="12.25" style="84" customWidth="1"/>
    <col min="14339" max="14339" width="10.375" style="84" customWidth="1"/>
    <col min="14340" max="14340" width="10.375" style="84" bestFit="1" customWidth="1"/>
    <col min="14341" max="14341" width="10.75" style="84" bestFit="1" customWidth="1"/>
    <col min="14342" max="14342" width="9.75" style="84"/>
    <col min="14343" max="14344" width="15.625" style="84" bestFit="1" customWidth="1"/>
    <col min="14345" max="14591" width="9.75" style="84"/>
    <col min="14592" max="14592" width="38.125" style="84" customWidth="1"/>
    <col min="14593" max="14593" width="10.375" style="84" customWidth="1"/>
    <col min="14594" max="14594" width="12.25" style="84" customWidth="1"/>
    <col min="14595" max="14595" width="10.375" style="84" customWidth="1"/>
    <col min="14596" max="14596" width="10.375" style="84" bestFit="1" customWidth="1"/>
    <col min="14597" max="14597" width="10.75" style="84" bestFit="1" customWidth="1"/>
    <col min="14598" max="14598" width="9.75" style="84"/>
    <col min="14599" max="14600" width="15.625" style="84" bestFit="1" customWidth="1"/>
    <col min="14601" max="14847" width="9.75" style="84"/>
    <col min="14848" max="14848" width="38.125" style="84" customWidth="1"/>
    <col min="14849" max="14849" width="10.375" style="84" customWidth="1"/>
    <col min="14850" max="14850" width="12.25" style="84" customWidth="1"/>
    <col min="14851" max="14851" width="10.375" style="84" customWidth="1"/>
    <col min="14852" max="14852" width="10.375" style="84" bestFit="1" customWidth="1"/>
    <col min="14853" max="14853" width="10.75" style="84" bestFit="1" customWidth="1"/>
    <col min="14854" max="14854" width="9.75" style="84"/>
    <col min="14855" max="14856" width="15.625" style="84" bestFit="1" customWidth="1"/>
    <col min="14857" max="15103" width="9.75" style="84"/>
    <col min="15104" max="15104" width="38.125" style="84" customWidth="1"/>
    <col min="15105" max="15105" width="10.375" style="84" customWidth="1"/>
    <col min="15106" max="15106" width="12.25" style="84" customWidth="1"/>
    <col min="15107" max="15107" width="10.375" style="84" customWidth="1"/>
    <col min="15108" max="15108" width="10.375" style="84" bestFit="1" customWidth="1"/>
    <col min="15109" max="15109" width="10.75" style="84" bestFit="1" customWidth="1"/>
    <col min="15110" max="15110" width="9.75" style="84"/>
    <col min="15111" max="15112" width="15.625" style="84" bestFit="1" customWidth="1"/>
    <col min="15113" max="15359" width="9.75" style="84"/>
    <col min="15360" max="15360" width="38.125" style="84" customWidth="1"/>
    <col min="15361" max="15361" width="10.375" style="84" customWidth="1"/>
    <col min="15362" max="15362" width="12.25" style="84" customWidth="1"/>
    <col min="15363" max="15363" width="10.375" style="84" customWidth="1"/>
    <col min="15364" max="15364" width="10.375" style="84" bestFit="1" customWidth="1"/>
    <col min="15365" max="15365" width="10.75" style="84" bestFit="1" customWidth="1"/>
    <col min="15366" max="15366" width="9.75" style="84"/>
    <col min="15367" max="15368" width="15.625" style="84" bestFit="1" customWidth="1"/>
    <col min="15369" max="15615" width="9.75" style="84"/>
    <col min="15616" max="15616" width="38.125" style="84" customWidth="1"/>
    <col min="15617" max="15617" width="10.375" style="84" customWidth="1"/>
    <col min="15618" max="15618" width="12.25" style="84" customWidth="1"/>
    <col min="15619" max="15619" width="10.375" style="84" customWidth="1"/>
    <col min="15620" max="15620" width="10.375" style="84" bestFit="1" customWidth="1"/>
    <col min="15621" max="15621" width="10.75" style="84" bestFit="1" customWidth="1"/>
    <col min="15622" max="15622" width="9.75" style="84"/>
    <col min="15623" max="15624" width="15.625" style="84" bestFit="1" customWidth="1"/>
    <col min="15625" max="15871" width="9.75" style="84"/>
    <col min="15872" max="15872" width="38.125" style="84" customWidth="1"/>
    <col min="15873" max="15873" width="10.375" style="84" customWidth="1"/>
    <col min="15874" max="15874" width="12.25" style="84" customWidth="1"/>
    <col min="15875" max="15875" width="10.375" style="84" customWidth="1"/>
    <col min="15876" max="15876" width="10.375" style="84" bestFit="1" customWidth="1"/>
    <col min="15877" max="15877" width="10.75" style="84" bestFit="1" customWidth="1"/>
    <col min="15878" max="15878" width="9.75" style="84"/>
    <col min="15879" max="15880" width="15.625" style="84" bestFit="1" customWidth="1"/>
    <col min="15881" max="16127" width="9.75" style="84"/>
    <col min="16128" max="16128" width="38.125" style="84" customWidth="1"/>
    <col min="16129" max="16129" width="10.375" style="84" customWidth="1"/>
    <col min="16130" max="16130" width="12.25" style="84" customWidth="1"/>
    <col min="16131" max="16131" width="10.375" style="84" customWidth="1"/>
    <col min="16132" max="16132" width="10.375" style="84" bestFit="1" customWidth="1"/>
    <col min="16133" max="16133" width="10.75" style="84" bestFit="1" customWidth="1"/>
    <col min="16134" max="16134" width="9.75" style="84"/>
    <col min="16135" max="16136" width="15.625" style="84" bestFit="1" customWidth="1"/>
    <col min="16137" max="16384" width="9.75" style="84"/>
  </cols>
  <sheetData>
    <row r="1" spans="1:12" ht="13.5" thickBot="1" x14ac:dyDescent="0.25"/>
    <row r="2" spans="1:12" ht="13.5" thickBot="1" x14ac:dyDescent="0.25">
      <c r="G2" s="331" t="s">
        <v>132</v>
      </c>
      <c r="H2" s="332"/>
      <c r="I2" s="332"/>
      <c r="J2" s="332"/>
      <c r="K2" s="332"/>
      <c r="L2" s="333"/>
    </row>
    <row r="3" spans="1:12" s="121" customFormat="1" ht="57.75" customHeight="1" x14ac:dyDescent="0.2">
      <c r="A3" s="119" t="s">
        <v>5</v>
      </c>
      <c r="B3" s="120" t="s">
        <v>134</v>
      </c>
      <c r="C3" s="120" t="s">
        <v>135</v>
      </c>
      <c r="D3" s="87" t="s">
        <v>186</v>
      </c>
      <c r="E3" s="120" t="s">
        <v>137</v>
      </c>
      <c r="F3" s="119" t="s">
        <v>138</v>
      </c>
      <c r="G3" s="145" t="s">
        <v>139</v>
      </c>
      <c r="H3" s="145" t="s">
        <v>187</v>
      </c>
      <c r="I3" s="145" t="s">
        <v>188</v>
      </c>
      <c r="J3" s="145" t="s">
        <v>189</v>
      </c>
      <c r="K3" s="145" t="s">
        <v>190</v>
      </c>
      <c r="L3" s="145" t="s">
        <v>191</v>
      </c>
    </row>
    <row r="4" spans="1:12" ht="18.75" customHeight="1" x14ac:dyDescent="0.2">
      <c r="A4" s="175" t="s">
        <v>192</v>
      </c>
      <c r="B4" s="176" t="s">
        <v>193</v>
      </c>
      <c r="C4" s="177" t="s">
        <v>194</v>
      </c>
      <c r="D4" s="178" t="s">
        <v>195</v>
      </c>
      <c r="E4" s="182" t="s">
        <v>149</v>
      </c>
      <c r="F4" s="182" t="s">
        <v>196</v>
      </c>
      <c r="G4" s="222">
        <v>600</v>
      </c>
      <c r="H4" s="223">
        <v>3.65</v>
      </c>
      <c r="I4" s="223">
        <v>2.88</v>
      </c>
      <c r="J4" s="223">
        <v>2.77</v>
      </c>
      <c r="K4" s="223">
        <v>2.77</v>
      </c>
      <c r="L4" s="224">
        <v>2.71</v>
      </c>
    </row>
    <row r="5" spans="1:12" ht="18.75" customHeight="1" x14ac:dyDescent="0.2">
      <c r="A5" s="181" t="s">
        <v>197</v>
      </c>
      <c r="B5" s="176" t="s">
        <v>146</v>
      </c>
      <c r="C5" s="177" t="s">
        <v>147</v>
      </c>
      <c r="D5" s="178" t="s">
        <v>195</v>
      </c>
      <c r="E5" s="182" t="s">
        <v>152</v>
      </c>
      <c r="F5" s="182" t="s">
        <v>196</v>
      </c>
      <c r="G5" s="225">
        <v>180</v>
      </c>
      <c r="H5" s="226">
        <v>3.22</v>
      </c>
      <c r="I5" s="226">
        <v>2.1800000000000002</v>
      </c>
      <c r="J5" s="226">
        <v>2.17</v>
      </c>
      <c r="K5" s="226">
        <v>2.09</v>
      </c>
      <c r="L5" s="227">
        <v>2.04</v>
      </c>
    </row>
    <row r="6" spans="1:12" ht="18.75" customHeight="1" x14ac:dyDescent="0.2">
      <c r="A6" s="175" t="s">
        <v>153</v>
      </c>
      <c r="B6" s="176" t="s">
        <v>146</v>
      </c>
      <c r="C6" s="177" t="s">
        <v>147</v>
      </c>
      <c r="D6" s="178" t="s">
        <v>195</v>
      </c>
      <c r="E6" s="182" t="s">
        <v>152</v>
      </c>
      <c r="F6" s="182" t="s">
        <v>196</v>
      </c>
      <c r="G6" s="222">
        <v>80</v>
      </c>
      <c r="H6" s="223">
        <v>0.65</v>
      </c>
      <c r="I6" s="223">
        <v>0.6</v>
      </c>
      <c r="J6" s="223">
        <v>0.6</v>
      </c>
      <c r="K6" s="223">
        <v>0.6</v>
      </c>
      <c r="L6" s="224">
        <v>0.6</v>
      </c>
    </row>
    <row r="8" spans="1:12" ht="13.5" thickBot="1" x14ac:dyDescent="0.25">
      <c r="B8" s="132" t="s">
        <v>93</v>
      </c>
    </row>
    <row r="9" spans="1:12" ht="13.5" thickBot="1" x14ac:dyDescent="0.25">
      <c r="A9" s="133" t="s">
        <v>155</v>
      </c>
      <c r="B9" s="147">
        <f>SUM(B10:B12)</f>
        <v>175</v>
      </c>
    </row>
    <row r="10" spans="1:12" x14ac:dyDescent="0.2">
      <c r="A10" s="129" t="s">
        <v>158</v>
      </c>
      <c r="B10" s="148">
        <v>65</v>
      </c>
    </row>
    <row r="11" spans="1:12" x14ac:dyDescent="0.2">
      <c r="A11" s="101" t="s">
        <v>198</v>
      </c>
      <c r="B11" s="149">
        <v>0</v>
      </c>
    </row>
    <row r="12" spans="1:12" x14ac:dyDescent="0.2">
      <c r="A12" s="101" t="s">
        <v>199</v>
      </c>
      <c r="B12" s="149">
        <v>110</v>
      </c>
    </row>
    <row r="13" spans="1:12" x14ac:dyDescent="0.2">
      <c r="A13" s="134" t="s">
        <v>200</v>
      </c>
      <c r="B13" s="150"/>
    </row>
    <row r="14" spans="1:12" x14ac:dyDescent="0.2">
      <c r="A14" s="136" t="s">
        <v>160</v>
      </c>
      <c r="B14" s="151"/>
    </row>
    <row r="15" spans="1:12" x14ac:dyDescent="0.2">
      <c r="A15" s="137" t="s">
        <v>161</v>
      </c>
      <c r="B15" s="150"/>
    </row>
    <row r="16" spans="1:12" ht="13.5" thickBot="1" x14ac:dyDescent="0.25"/>
    <row r="17" spans="1:3" ht="13.5" thickBot="1" x14ac:dyDescent="0.25">
      <c r="A17" s="133" t="s">
        <v>162</v>
      </c>
      <c r="B17" s="250">
        <f>IF(B18="","",SUM(B18:B23))</f>
        <v>170.1</v>
      </c>
    </row>
    <row r="18" spans="1:3" x14ac:dyDescent="0.2">
      <c r="A18" s="152" t="s">
        <v>201</v>
      </c>
      <c r="B18" s="251">
        <v>120</v>
      </c>
    </row>
    <row r="19" spans="1:3" x14ac:dyDescent="0.2">
      <c r="A19" s="91" t="s">
        <v>202</v>
      </c>
      <c r="B19" s="252"/>
    </row>
    <row r="20" spans="1:3" x14ac:dyDescent="0.2">
      <c r="A20" s="91" t="s">
        <v>203</v>
      </c>
      <c r="B20" s="252"/>
    </row>
    <row r="21" spans="1:3" x14ac:dyDescent="0.2">
      <c r="A21" s="91" t="s">
        <v>204</v>
      </c>
      <c r="B21" s="252">
        <v>50</v>
      </c>
    </row>
    <row r="22" spans="1:3" x14ac:dyDescent="0.2">
      <c r="A22" s="91" t="s">
        <v>205</v>
      </c>
      <c r="B22" s="253">
        <v>0.1</v>
      </c>
    </row>
    <row r="23" spans="1:3" x14ac:dyDescent="0.2">
      <c r="A23" s="91" t="s">
        <v>206</v>
      </c>
      <c r="B23" s="252"/>
    </row>
    <row r="25" spans="1:3" ht="13.5" thickBot="1" x14ac:dyDescent="0.25">
      <c r="A25" s="122" t="s">
        <v>192</v>
      </c>
    </row>
    <row r="26" spans="1:3" ht="39" thickBot="1" x14ac:dyDescent="0.25">
      <c r="A26" s="133" t="s">
        <v>169</v>
      </c>
      <c r="B26" s="139" t="s">
        <v>170</v>
      </c>
      <c r="C26" s="139" t="s">
        <v>171</v>
      </c>
    </row>
    <row r="27" spans="1:3" x14ac:dyDescent="0.2">
      <c r="A27" s="101" t="s">
        <v>173</v>
      </c>
      <c r="B27" s="249">
        <v>0.7</v>
      </c>
      <c r="C27" s="249"/>
    </row>
    <row r="28" spans="1:3" x14ac:dyDescent="0.2">
      <c r="A28" s="101" t="s">
        <v>176</v>
      </c>
      <c r="B28" s="249">
        <v>0.06</v>
      </c>
      <c r="C28" s="249"/>
    </row>
    <row r="29" spans="1:3" x14ac:dyDescent="0.2">
      <c r="A29" s="101" t="s">
        <v>177</v>
      </c>
      <c r="B29" s="249">
        <v>0</v>
      </c>
      <c r="C29" s="249"/>
    </row>
    <row r="30" spans="1:3" x14ac:dyDescent="0.2">
      <c r="A30" s="101" t="s">
        <v>178</v>
      </c>
      <c r="B30" s="249"/>
      <c r="C30" s="249"/>
    </row>
    <row r="31" spans="1:3" x14ac:dyDescent="0.2">
      <c r="A31" s="141" t="s">
        <v>179</v>
      </c>
      <c r="B31" s="249">
        <v>0.02</v>
      </c>
      <c r="C31" s="249"/>
    </row>
    <row r="32" spans="1:3" x14ac:dyDescent="0.2">
      <c r="A32" s="141" t="s">
        <v>180</v>
      </c>
      <c r="B32" s="249">
        <v>0.02</v>
      </c>
      <c r="C32" s="249"/>
    </row>
    <row r="33" spans="1:3" x14ac:dyDescent="0.2">
      <c r="A33" s="141" t="s">
        <v>181</v>
      </c>
      <c r="B33" s="249">
        <v>0.1</v>
      </c>
      <c r="C33" s="249"/>
    </row>
    <row r="34" spans="1:3" x14ac:dyDescent="0.2">
      <c r="A34" s="101" t="s">
        <v>207</v>
      </c>
      <c r="B34" s="249">
        <v>0.1</v>
      </c>
      <c r="C34" s="249"/>
    </row>
    <row r="35" spans="1:3" x14ac:dyDescent="0.2">
      <c r="A35" s="101" t="s">
        <v>208</v>
      </c>
      <c r="B35" s="249"/>
      <c r="C35" s="249"/>
    </row>
    <row r="36" spans="1:3" ht="13.5" thickBot="1" x14ac:dyDescent="0.25"/>
    <row r="37" spans="1:3" ht="18" customHeight="1" thickBot="1" x14ac:dyDescent="0.25">
      <c r="A37" s="142" t="s">
        <v>184</v>
      </c>
      <c r="B37" s="143">
        <f>IF(B27="","",SUM(B27:B35))</f>
        <v>1</v>
      </c>
      <c r="C37" s="144" t="str">
        <f>IF(C27="","",SUM(C27:C35))</f>
        <v/>
      </c>
    </row>
    <row r="38" spans="1:3" ht="13.5" thickBot="1" x14ac:dyDescent="0.25">
      <c r="B38" s="334" t="s">
        <v>185</v>
      </c>
      <c r="C38" s="335"/>
    </row>
    <row r="42" spans="1:3" ht="15" thickBot="1" x14ac:dyDescent="0.25">
      <c r="A42" s="146" t="s">
        <v>197</v>
      </c>
    </row>
    <row r="43" spans="1:3" ht="39" thickBot="1" x14ac:dyDescent="0.25">
      <c r="A43" s="133" t="s">
        <v>169</v>
      </c>
      <c r="B43" s="139" t="s">
        <v>170</v>
      </c>
      <c r="C43" s="139" t="s">
        <v>171</v>
      </c>
    </row>
    <row r="44" spans="1:3" x14ac:dyDescent="0.2">
      <c r="A44" s="101" t="s">
        <v>173</v>
      </c>
      <c r="B44" s="249"/>
      <c r="C44" s="249">
        <v>0.75</v>
      </c>
    </row>
    <row r="45" spans="1:3" x14ac:dyDescent="0.2">
      <c r="A45" s="101" t="s">
        <v>176</v>
      </c>
      <c r="B45" s="249"/>
      <c r="C45" s="249">
        <v>0.11</v>
      </c>
    </row>
    <row r="46" spans="1:3" x14ac:dyDescent="0.2">
      <c r="A46" s="101" t="s">
        <v>177</v>
      </c>
      <c r="B46" s="249"/>
      <c r="C46" s="249"/>
    </row>
    <row r="47" spans="1:3" x14ac:dyDescent="0.2">
      <c r="A47" s="101" t="s">
        <v>178</v>
      </c>
      <c r="B47" s="249"/>
      <c r="C47" s="249"/>
    </row>
    <row r="48" spans="1:3" x14ac:dyDescent="0.2">
      <c r="A48" s="141" t="s">
        <v>179</v>
      </c>
      <c r="B48" s="249"/>
      <c r="C48" s="249">
        <v>0.02</v>
      </c>
    </row>
    <row r="49" spans="1:3" x14ac:dyDescent="0.2">
      <c r="A49" s="141" t="s">
        <v>180</v>
      </c>
      <c r="B49" s="249"/>
      <c r="C49" s="249">
        <v>0.02</v>
      </c>
    </row>
    <row r="50" spans="1:3" x14ac:dyDescent="0.2">
      <c r="A50" s="141" t="s">
        <v>181</v>
      </c>
      <c r="B50" s="249"/>
      <c r="C50" s="249">
        <v>0.1</v>
      </c>
    </row>
    <row r="51" spans="1:3" x14ac:dyDescent="0.2">
      <c r="A51" s="101" t="s">
        <v>207</v>
      </c>
      <c r="B51" s="249"/>
      <c r="C51" s="249"/>
    </row>
    <row r="52" spans="1:3" x14ac:dyDescent="0.2">
      <c r="A52" s="101" t="s">
        <v>208</v>
      </c>
      <c r="B52" s="249"/>
      <c r="C52" s="249"/>
    </row>
    <row r="53" spans="1:3" ht="13.5" thickBot="1" x14ac:dyDescent="0.25"/>
    <row r="54" spans="1:3" ht="13.5" thickBot="1" x14ac:dyDescent="0.25">
      <c r="A54" s="142" t="s">
        <v>184</v>
      </c>
      <c r="B54" s="143" t="str">
        <f>IF(B44="","",SUM(B44:B52))</f>
        <v/>
      </c>
      <c r="C54" s="144">
        <f>IF(C44="","",SUM(C44:C52))</f>
        <v>1</v>
      </c>
    </row>
    <row r="55" spans="1:3" ht="13.5" thickBot="1" x14ac:dyDescent="0.25">
      <c r="B55" s="334" t="s">
        <v>185</v>
      </c>
      <c r="C55" s="335"/>
    </row>
    <row r="56" spans="1:3" x14ac:dyDescent="0.2">
      <c r="C56" s="84"/>
    </row>
    <row r="57" spans="1:3" x14ac:dyDescent="0.2">
      <c r="C57" s="84"/>
    </row>
    <row r="58" spans="1:3" ht="13.5" thickBot="1" x14ac:dyDescent="0.25">
      <c r="A58" s="122" t="s">
        <v>153</v>
      </c>
      <c r="C58" s="84"/>
    </row>
    <row r="59" spans="1:3" ht="39" thickBot="1" x14ac:dyDescent="0.25">
      <c r="A59" s="133" t="s">
        <v>169</v>
      </c>
      <c r="B59" s="139" t="s">
        <v>170</v>
      </c>
      <c r="C59" s="139" t="s">
        <v>171</v>
      </c>
    </row>
    <row r="60" spans="1:3" x14ac:dyDescent="0.2">
      <c r="A60" s="101" t="s">
        <v>173</v>
      </c>
      <c r="B60" s="249"/>
      <c r="C60" s="249">
        <v>0.8</v>
      </c>
    </row>
    <row r="61" spans="1:3" x14ac:dyDescent="0.2">
      <c r="A61" s="101" t="s">
        <v>176</v>
      </c>
      <c r="B61" s="249"/>
      <c r="C61" s="249">
        <v>0.06</v>
      </c>
    </row>
    <row r="62" spans="1:3" x14ac:dyDescent="0.2">
      <c r="A62" s="101" t="s">
        <v>177</v>
      </c>
      <c r="B62" s="249"/>
      <c r="C62" s="249"/>
    </row>
    <row r="63" spans="1:3" x14ac:dyDescent="0.2">
      <c r="A63" s="101" t="s">
        <v>178</v>
      </c>
      <c r="B63" s="249"/>
      <c r="C63" s="249"/>
    </row>
    <row r="64" spans="1:3" x14ac:dyDescent="0.2">
      <c r="A64" s="141" t="s">
        <v>179</v>
      </c>
      <c r="B64" s="249"/>
      <c r="C64" s="249">
        <v>0.02</v>
      </c>
    </row>
    <row r="65" spans="1:3" x14ac:dyDescent="0.2">
      <c r="A65" s="141" t="s">
        <v>180</v>
      </c>
      <c r="B65" s="249"/>
      <c r="C65" s="249">
        <v>0.02</v>
      </c>
    </row>
    <row r="66" spans="1:3" x14ac:dyDescent="0.2">
      <c r="A66" s="141" t="s">
        <v>181</v>
      </c>
      <c r="B66" s="249"/>
      <c r="C66" s="249">
        <v>0.1</v>
      </c>
    </row>
    <row r="67" spans="1:3" x14ac:dyDescent="0.2">
      <c r="A67" s="101" t="s">
        <v>207</v>
      </c>
      <c r="B67" s="249"/>
      <c r="C67" s="249"/>
    </row>
    <row r="68" spans="1:3" x14ac:dyDescent="0.2">
      <c r="A68" s="101" t="s">
        <v>208</v>
      </c>
      <c r="B68" s="249"/>
      <c r="C68" s="249"/>
    </row>
    <row r="69" spans="1:3" ht="13.5" thickBot="1" x14ac:dyDescent="0.25"/>
    <row r="70" spans="1:3" ht="13.5" thickBot="1" x14ac:dyDescent="0.25">
      <c r="A70" s="142" t="s">
        <v>184</v>
      </c>
      <c r="B70" s="143" t="str">
        <f>IF(B60="","",SUM(B60:B68))</f>
        <v/>
      </c>
      <c r="C70" s="144">
        <f>IF(C60="","",SUM(C60:C68))</f>
        <v>1.0000000000000002</v>
      </c>
    </row>
    <row r="71" spans="1:3" ht="13.5" thickBot="1" x14ac:dyDescent="0.25">
      <c r="B71" s="334" t="s">
        <v>185</v>
      </c>
      <c r="C71" s="335"/>
    </row>
    <row r="72" spans="1:3" x14ac:dyDescent="0.2">
      <c r="C72" s="84"/>
    </row>
    <row r="73" spans="1:3" x14ac:dyDescent="0.2">
      <c r="C73" s="84"/>
    </row>
    <row r="74" spans="1:3" x14ac:dyDescent="0.2">
      <c r="C74" s="84"/>
    </row>
    <row r="75" spans="1:3" x14ac:dyDescent="0.2">
      <c r="C75" s="84"/>
    </row>
    <row r="76" spans="1:3" x14ac:dyDescent="0.2">
      <c r="C76" s="84"/>
    </row>
    <row r="77" spans="1:3" x14ac:dyDescent="0.2">
      <c r="C77" s="84"/>
    </row>
    <row r="78" spans="1:3" x14ac:dyDescent="0.2">
      <c r="C78" s="84"/>
    </row>
    <row r="79" spans="1:3" x14ac:dyDescent="0.2">
      <c r="C79" s="84"/>
    </row>
    <row r="80" spans="1:3" x14ac:dyDescent="0.2">
      <c r="C80" s="84"/>
    </row>
    <row r="81" spans="3:3" x14ac:dyDescent="0.2">
      <c r="C81" s="84"/>
    </row>
    <row r="82" spans="3:3" x14ac:dyDescent="0.2">
      <c r="C82" s="84"/>
    </row>
    <row r="83" spans="3:3" x14ac:dyDescent="0.2">
      <c r="C83" s="84"/>
    </row>
    <row r="84" spans="3:3" x14ac:dyDescent="0.2">
      <c r="C84" s="84"/>
    </row>
    <row r="85" spans="3:3" x14ac:dyDescent="0.2">
      <c r="C85" s="84"/>
    </row>
    <row r="86" spans="3:3" x14ac:dyDescent="0.2">
      <c r="C86" s="84"/>
    </row>
    <row r="87" spans="3:3" x14ac:dyDescent="0.2">
      <c r="C87" s="84"/>
    </row>
    <row r="88" spans="3:3" x14ac:dyDescent="0.2">
      <c r="C88" s="84"/>
    </row>
    <row r="89" spans="3:3" x14ac:dyDescent="0.2">
      <c r="C89" s="84"/>
    </row>
    <row r="90" spans="3:3" x14ac:dyDescent="0.2">
      <c r="C90" s="84"/>
    </row>
    <row r="91" spans="3:3" x14ac:dyDescent="0.2">
      <c r="C91" s="84"/>
    </row>
    <row r="92" spans="3:3" x14ac:dyDescent="0.2">
      <c r="C92" s="84"/>
    </row>
    <row r="93" spans="3:3" x14ac:dyDescent="0.2">
      <c r="C93" s="84"/>
    </row>
    <row r="94" spans="3:3" x14ac:dyDescent="0.2">
      <c r="C94" s="84"/>
    </row>
    <row r="95" spans="3:3" x14ac:dyDescent="0.2">
      <c r="C95" s="84"/>
    </row>
    <row r="96" spans="3:3" x14ac:dyDescent="0.2">
      <c r="C96" s="84"/>
    </row>
    <row r="97" spans="3:3" x14ac:dyDescent="0.2">
      <c r="C97" s="84"/>
    </row>
    <row r="98" spans="3:3" x14ac:dyDescent="0.2">
      <c r="C98" s="84"/>
    </row>
    <row r="99" spans="3:3" x14ac:dyDescent="0.2">
      <c r="C99" s="84"/>
    </row>
    <row r="100" spans="3:3" x14ac:dyDescent="0.2">
      <c r="C100" s="84"/>
    </row>
    <row r="101" spans="3:3" x14ac:dyDescent="0.2">
      <c r="C101" s="84"/>
    </row>
    <row r="102" spans="3:3" x14ac:dyDescent="0.2">
      <c r="C102" s="84"/>
    </row>
    <row r="103" spans="3:3" x14ac:dyDescent="0.2">
      <c r="C103" s="84"/>
    </row>
    <row r="104" spans="3:3" x14ac:dyDescent="0.2">
      <c r="C104" s="84"/>
    </row>
    <row r="105" spans="3:3" x14ac:dyDescent="0.2">
      <c r="C105" s="84"/>
    </row>
    <row r="106" spans="3:3" x14ac:dyDescent="0.2">
      <c r="C106" s="84"/>
    </row>
    <row r="107" spans="3:3" x14ac:dyDescent="0.2">
      <c r="C107" s="84"/>
    </row>
    <row r="108" spans="3:3" x14ac:dyDescent="0.2">
      <c r="C108" s="84"/>
    </row>
    <row r="109" spans="3:3" x14ac:dyDescent="0.2">
      <c r="C109" s="84"/>
    </row>
    <row r="110" spans="3:3" x14ac:dyDescent="0.2">
      <c r="C110" s="84"/>
    </row>
    <row r="111" spans="3:3" x14ac:dyDescent="0.2">
      <c r="C111" s="84"/>
    </row>
    <row r="112" spans="3:3" x14ac:dyDescent="0.2">
      <c r="C112" s="84"/>
    </row>
    <row r="113" spans="3:3" x14ac:dyDescent="0.2">
      <c r="C113" s="84"/>
    </row>
    <row r="114" spans="3:3" x14ac:dyDescent="0.2">
      <c r="C114" s="84"/>
    </row>
    <row r="115" spans="3:3" x14ac:dyDescent="0.2">
      <c r="C115" s="84"/>
    </row>
    <row r="116" spans="3:3" x14ac:dyDescent="0.2">
      <c r="C116" s="84"/>
    </row>
    <row r="117" spans="3:3" x14ac:dyDescent="0.2">
      <c r="C117" s="84"/>
    </row>
    <row r="118" spans="3:3" x14ac:dyDescent="0.2">
      <c r="C118" s="84"/>
    </row>
    <row r="119" spans="3:3" x14ac:dyDescent="0.2">
      <c r="C119" s="84"/>
    </row>
    <row r="120" spans="3:3" x14ac:dyDescent="0.2">
      <c r="C120" s="84"/>
    </row>
    <row r="121" spans="3:3" x14ac:dyDescent="0.2">
      <c r="C121" s="84"/>
    </row>
    <row r="122" spans="3:3" x14ac:dyDescent="0.2">
      <c r="C122" s="84"/>
    </row>
    <row r="123" spans="3:3" x14ac:dyDescent="0.2">
      <c r="C123" s="84"/>
    </row>
    <row r="124" spans="3:3" x14ac:dyDescent="0.2">
      <c r="C124" s="84"/>
    </row>
    <row r="125" spans="3:3" x14ac:dyDescent="0.2">
      <c r="C125" s="84"/>
    </row>
    <row r="126" spans="3:3" x14ac:dyDescent="0.2">
      <c r="C126" s="84"/>
    </row>
    <row r="127" spans="3:3" x14ac:dyDescent="0.2">
      <c r="C127" s="84"/>
    </row>
    <row r="128" spans="3:3" x14ac:dyDescent="0.2">
      <c r="C128" s="84"/>
    </row>
    <row r="129" spans="3:3" x14ac:dyDescent="0.2">
      <c r="C129" s="84"/>
    </row>
    <row r="130" spans="3:3" x14ac:dyDescent="0.2">
      <c r="C130" s="84"/>
    </row>
    <row r="131" spans="3:3" x14ac:dyDescent="0.2">
      <c r="C131" s="84"/>
    </row>
    <row r="132" spans="3:3" x14ac:dyDescent="0.2">
      <c r="C132" s="84"/>
    </row>
    <row r="133" spans="3:3" x14ac:dyDescent="0.2">
      <c r="C133" s="84"/>
    </row>
    <row r="134" spans="3:3" x14ac:dyDescent="0.2">
      <c r="C134" s="84"/>
    </row>
    <row r="135" spans="3:3" x14ac:dyDescent="0.2">
      <c r="C135" s="84"/>
    </row>
    <row r="136" spans="3:3" x14ac:dyDescent="0.2">
      <c r="C136" s="84"/>
    </row>
    <row r="137" spans="3:3" x14ac:dyDescent="0.2">
      <c r="C137" s="84"/>
    </row>
    <row r="138" spans="3:3" x14ac:dyDescent="0.2">
      <c r="C138" s="84"/>
    </row>
    <row r="139" spans="3:3" x14ac:dyDescent="0.2">
      <c r="C139" s="84"/>
    </row>
    <row r="140" spans="3:3" x14ac:dyDescent="0.2">
      <c r="C140" s="84"/>
    </row>
    <row r="141" spans="3:3" x14ac:dyDescent="0.2">
      <c r="C141" s="84"/>
    </row>
    <row r="142" spans="3:3" x14ac:dyDescent="0.2">
      <c r="C142" s="84"/>
    </row>
    <row r="143" spans="3:3" x14ac:dyDescent="0.2">
      <c r="C143" s="84"/>
    </row>
    <row r="144" spans="3:3" x14ac:dyDescent="0.2">
      <c r="C144" s="84"/>
    </row>
    <row r="145" spans="3:3" x14ac:dyDescent="0.2">
      <c r="C145" s="84"/>
    </row>
    <row r="146" spans="3:3" x14ac:dyDescent="0.2">
      <c r="C146" s="84"/>
    </row>
    <row r="147" spans="3:3" x14ac:dyDescent="0.2">
      <c r="C147" s="84"/>
    </row>
    <row r="148" spans="3:3" x14ac:dyDescent="0.2">
      <c r="C148" s="84"/>
    </row>
    <row r="149" spans="3:3" x14ac:dyDescent="0.2">
      <c r="C149" s="84"/>
    </row>
    <row r="150" spans="3:3" x14ac:dyDescent="0.2">
      <c r="C150" s="84"/>
    </row>
    <row r="151" spans="3:3" x14ac:dyDescent="0.2">
      <c r="C151" s="84"/>
    </row>
    <row r="152" spans="3:3" x14ac:dyDescent="0.2">
      <c r="C152" s="84"/>
    </row>
    <row r="153" spans="3:3" x14ac:dyDescent="0.2">
      <c r="C153" s="84"/>
    </row>
    <row r="154" spans="3:3" x14ac:dyDescent="0.2">
      <c r="C154" s="84"/>
    </row>
    <row r="155" spans="3:3" x14ac:dyDescent="0.2">
      <c r="C155" s="84"/>
    </row>
    <row r="156" spans="3:3" x14ac:dyDescent="0.2">
      <c r="C156" s="84"/>
    </row>
    <row r="157" spans="3:3" x14ac:dyDescent="0.2">
      <c r="C157" s="84"/>
    </row>
    <row r="158" spans="3:3" x14ac:dyDescent="0.2">
      <c r="C158" s="84"/>
    </row>
    <row r="159" spans="3:3" x14ac:dyDescent="0.2">
      <c r="C159" s="84"/>
    </row>
    <row r="160" spans="3:3" x14ac:dyDescent="0.2">
      <c r="C160" s="84"/>
    </row>
    <row r="161" spans="3:3" x14ac:dyDescent="0.2">
      <c r="C161" s="84"/>
    </row>
    <row r="162" spans="3:3" x14ac:dyDescent="0.2">
      <c r="C162" s="84"/>
    </row>
    <row r="163" spans="3:3" x14ac:dyDescent="0.2">
      <c r="C163" s="84"/>
    </row>
    <row r="164" spans="3:3" x14ac:dyDescent="0.2">
      <c r="C164" s="84"/>
    </row>
    <row r="165" spans="3:3" x14ac:dyDescent="0.2">
      <c r="C165" s="84"/>
    </row>
    <row r="166" spans="3:3" x14ac:dyDescent="0.2">
      <c r="C166" s="84"/>
    </row>
    <row r="167" spans="3:3" x14ac:dyDescent="0.2">
      <c r="C167" s="84"/>
    </row>
    <row r="168" spans="3:3" x14ac:dyDescent="0.2">
      <c r="C168" s="84"/>
    </row>
    <row r="169" spans="3:3" x14ac:dyDescent="0.2">
      <c r="C169" s="84"/>
    </row>
    <row r="170" spans="3:3" x14ac:dyDescent="0.2">
      <c r="C170" s="84"/>
    </row>
    <row r="171" spans="3:3" x14ac:dyDescent="0.2">
      <c r="C171" s="84"/>
    </row>
    <row r="172" spans="3:3" x14ac:dyDescent="0.2">
      <c r="C172" s="84"/>
    </row>
    <row r="173" spans="3:3" x14ac:dyDescent="0.2">
      <c r="C173" s="84"/>
    </row>
    <row r="174" spans="3:3" x14ac:dyDescent="0.2">
      <c r="C174" s="84"/>
    </row>
    <row r="175" spans="3:3" x14ac:dyDescent="0.2">
      <c r="C175" s="84"/>
    </row>
    <row r="176" spans="3:3" x14ac:dyDescent="0.2">
      <c r="C176" s="84"/>
    </row>
    <row r="177" spans="3:3" x14ac:dyDescent="0.2">
      <c r="C177" s="84"/>
    </row>
    <row r="178" spans="3:3" x14ac:dyDescent="0.2">
      <c r="C178" s="84"/>
    </row>
    <row r="179" spans="3:3" x14ac:dyDescent="0.2">
      <c r="C179" s="84"/>
    </row>
    <row r="180" spans="3:3" x14ac:dyDescent="0.2">
      <c r="C180" s="84"/>
    </row>
    <row r="181" spans="3:3" x14ac:dyDescent="0.2">
      <c r="C181" s="84"/>
    </row>
    <row r="182" spans="3:3" x14ac:dyDescent="0.2">
      <c r="C182" s="84"/>
    </row>
    <row r="183" spans="3:3" x14ac:dyDescent="0.2">
      <c r="C183" s="84"/>
    </row>
    <row r="184" spans="3:3" x14ac:dyDescent="0.2">
      <c r="C184" s="84"/>
    </row>
    <row r="185" spans="3:3" x14ac:dyDescent="0.2">
      <c r="C185" s="84"/>
    </row>
    <row r="186" spans="3:3" x14ac:dyDescent="0.2">
      <c r="C186" s="84"/>
    </row>
    <row r="187" spans="3:3" x14ac:dyDescent="0.2">
      <c r="C187" s="84"/>
    </row>
    <row r="188" spans="3:3" x14ac:dyDescent="0.2">
      <c r="C188" s="84"/>
    </row>
    <row r="189" spans="3:3" x14ac:dyDescent="0.2">
      <c r="C189" s="84"/>
    </row>
    <row r="190" spans="3:3" x14ac:dyDescent="0.2">
      <c r="C190" s="84"/>
    </row>
    <row r="191" spans="3:3" x14ac:dyDescent="0.2">
      <c r="C191" s="84"/>
    </row>
    <row r="192" spans="3:3" x14ac:dyDescent="0.2">
      <c r="C192" s="84"/>
    </row>
    <row r="193" spans="3:3" x14ac:dyDescent="0.2">
      <c r="C193" s="84"/>
    </row>
    <row r="194" spans="3:3" x14ac:dyDescent="0.2">
      <c r="C194" s="84"/>
    </row>
    <row r="195" spans="3:3" x14ac:dyDescent="0.2">
      <c r="C195" s="84"/>
    </row>
    <row r="196" spans="3:3" x14ac:dyDescent="0.2">
      <c r="C196" s="84"/>
    </row>
    <row r="197" spans="3:3" x14ac:dyDescent="0.2">
      <c r="C197" s="84"/>
    </row>
    <row r="198" spans="3:3" x14ac:dyDescent="0.2">
      <c r="C198" s="84"/>
    </row>
    <row r="199" spans="3:3" x14ac:dyDescent="0.2">
      <c r="C199" s="84"/>
    </row>
    <row r="200" spans="3:3" x14ac:dyDescent="0.2">
      <c r="C200" s="84"/>
    </row>
    <row r="201" spans="3:3" x14ac:dyDescent="0.2">
      <c r="C201" s="84"/>
    </row>
    <row r="202" spans="3:3" x14ac:dyDescent="0.2">
      <c r="C202" s="84"/>
    </row>
    <row r="203" spans="3:3" x14ac:dyDescent="0.2">
      <c r="C203" s="84"/>
    </row>
    <row r="204" spans="3:3" x14ac:dyDescent="0.2">
      <c r="C204" s="84"/>
    </row>
    <row r="205" spans="3:3" x14ac:dyDescent="0.2">
      <c r="C205" s="84"/>
    </row>
    <row r="206" spans="3:3" x14ac:dyDescent="0.2">
      <c r="C206" s="84"/>
    </row>
    <row r="207" spans="3:3" x14ac:dyDescent="0.2">
      <c r="C207" s="84"/>
    </row>
    <row r="208" spans="3:3" x14ac:dyDescent="0.2">
      <c r="C208" s="84"/>
    </row>
    <row r="209" spans="3:3" x14ac:dyDescent="0.2">
      <c r="C209" s="84"/>
    </row>
    <row r="210" spans="3:3" x14ac:dyDescent="0.2">
      <c r="C210" s="84"/>
    </row>
    <row r="211" spans="3:3" x14ac:dyDescent="0.2">
      <c r="C211" s="84"/>
    </row>
    <row r="212" spans="3:3" x14ac:dyDescent="0.2">
      <c r="C212" s="84"/>
    </row>
    <row r="213" spans="3:3" x14ac:dyDescent="0.2">
      <c r="C213" s="84"/>
    </row>
    <row r="214" spans="3:3" x14ac:dyDescent="0.2">
      <c r="C214" s="84"/>
    </row>
    <row r="215" spans="3:3" x14ac:dyDescent="0.2">
      <c r="C215" s="84"/>
    </row>
    <row r="216" spans="3:3" x14ac:dyDescent="0.2">
      <c r="C216" s="84"/>
    </row>
    <row r="217" spans="3:3" x14ac:dyDescent="0.2">
      <c r="C217" s="84"/>
    </row>
    <row r="218" spans="3:3" x14ac:dyDescent="0.2">
      <c r="C218" s="84"/>
    </row>
    <row r="219" spans="3:3" x14ac:dyDescent="0.2">
      <c r="C219" s="84"/>
    </row>
    <row r="220" spans="3:3" x14ac:dyDescent="0.2">
      <c r="C220" s="84"/>
    </row>
    <row r="221" spans="3:3" x14ac:dyDescent="0.2">
      <c r="C221" s="84"/>
    </row>
    <row r="222" spans="3:3" x14ac:dyDescent="0.2">
      <c r="C222" s="84"/>
    </row>
    <row r="223" spans="3:3" x14ac:dyDescent="0.2">
      <c r="C223" s="84"/>
    </row>
    <row r="224" spans="3:3" x14ac:dyDescent="0.2">
      <c r="C224" s="84"/>
    </row>
    <row r="225" spans="3:3" x14ac:dyDescent="0.2">
      <c r="C225" s="84"/>
    </row>
    <row r="226" spans="3:3" x14ac:dyDescent="0.2">
      <c r="C226" s="84"/>
    </row>
    <row r="227" spans="3:3" x14ac:dyDescent="0.2">
      <c r="C227" s="84"/>
    </row>
    <row r="228" spans="3:3" x14ac:dyDescent="0.2">
      <c r="C228" s="84"/>
    </row>
    <row r="229" spans="3:3" x14ac:dyDescent="0.2">
      <c r="C229" s="84"/>
    </row>
    <row r="230" spans="3:3" x14ac:dyDescent="0.2">
      <c r="C230" s="84"/>
    </row>
    <row r="231" spans="3:3" x14ac:dyDescent="0.2">
      <c r="C231" s="84"/>
    </row>
    <row r="232" spans="3:3" x14ac:dyDescent="0.2">
      <c r="C232" s="84"/>
    </row>
    <row r="233" spans="3:3" x14ac:dyDescent="0.2">
      <c r="C233" s="84"/>
    </row>
    <row r="234" spans="3:3" x14ac:dyDescent="0.2">
      <c r="C234" s="84"/>
    </row>
    <row r="235" spans="3:3" x14ac:dyDescent="0.2">
      <c r="C235" s="84"/>
    </row>
    <row r="236" spans="3:3" x14ac:dyDescent="0.2">
      <c r="C236" s="84"/>
    </row>
    <row r="237" spans="3:3" x14ac:dyDescent="0.2">
      <c r="C237" s="84"/>
    </row>
    <row r="238" spans="3:3" x14ac:dyDescent="0.2">
      <c r="C238" s="84"/>
    </row>
    <row r="239" spans="3:3" x14ac:dyDescent="0.2">
      <c r="C239" s="84"/>
    </row>
    <row r="240" spans="3:3" x14ac:dyDescent="0.2">
      <c r="C240" s="84"/>
    </row>
    <row r="241" spans="3:3" x14ac:dyDescent="0.2">
      <c r="C241" s="84"/>
    </row>
    <row r="242" spans="3:3" x14ac:dyDescent="0.2">
      <c r="C242" s="84"/>
    </row>
    <row r="243" spans="3:3" x14ac:dyDescent="0.2">
      <c r="C243" s="84"/>
    </row>
    <row r="244" spans="3:3" x14ac:dyDescent="0.2">
      <c r="C244" s="84"/>
    </row>
    <row r="245" spans="3:3" x14ac:dyDescent="0.2">
      <c r="C245" s="84"/>
    </row>
    <row r="246" spans="3:3" x14ac:dyDescent="0.2">
      <c r="C246" s="84"/>
    </row>
    <row r="247" spans="3:3" x14ac:dyDescent="0.2">
      <c r="C247" s="84"/>
    </row>
    <row r="248" spans="3:3" x14ac:dyDescent="0.2">
      <c r="C248" s="84"/>
    </row>
    <row r="249" spans="3:3" x14ac:dyDescent="0.2">
      <c r="C249" s="84"/>
    </row>
    <row r="250" spans="3:3" x14ac:dyDescent="0.2">
      <c r="C250" s="84"/>
    </row>
    <row r="251" spans="3:3" x14ac:dyDescent="0.2">
      <c r="C251" s="84"/>
    </row>
    <row r="252" spans="3:3" x14ac:dyDescent="0.2">
      <c r="C252" s="84"/>
    </row>
    <row r="253" spans="3:3" x14ac:dyDescent="0.2">
      <c r="C253" s="84"/>
    </row>
    <row r="254" spans="3:3" x14ac:dyDescent="0.2">
      <c r="C254" s="84"/>
    </row>
    <row r="255" spans="3:3" x14ac:dyDescent="0.2">
      <c r="C255" s="84"/>
    </row>
    <row r="256" spans="3:3" x14ac:dyDescent="0.2">
      <c r="C256" s="84"/>
    </row>
    <row r="257" spans="3:3" x14ac:dyDescent="0.2">
      <c r="C257" s="84"/>
    </row>
    <row r="258" spans="3:3" x14ac:dyDescent="0.2">
      <c r="C258" s="84"/>
    </row>
    <row r="259" spans="3:3" x14ac:dyDescent="0.2">
      <c r="C259" s="84"/>
    </row>
    <row r="260" spans="3:3" x14ac:dyDescent="0.2">
      <c r="C260" s="84"/>
    </row>
    <row r="261" spans="3:3" x14ac:dyDescent="0.2">
      <c r="C261" s="84"/>
    </row>
    <row r="262" spans="3:3" x14ac:dyDescent="0.2">
      <c r="C262" s="84"/>
    </row>
    <row r="263" spans="3:3" x14ac:dyDescent="0.2">
      <c r="C263" s="84"/>
    </row>
    <row r="264" spans="3:3" x14ac:dyDescent="0.2">
      <c r="C264" s="84"/>
    </row>
    <row r="265" spans="3:3" x14ac:dyDescent="0.2">
      <c r="C265" s="84"/>
    </row>
    <row r="266" spans="3:3" x14ac:dyDescent="0.2">
      <c r="C266" s="84"/>
    </row>
    <row r="267" spans="3:3" x14ac:dyDescent="0.2">
      <c r="C267" s="84"/>
    </row>
    <row r="268" spans="3:3" x14ac:dyDescent="0.2">
      <c r="C268" s="84"/>
    </row>
    <row r="269" spans="3:3" x14ac:dyDescent="0.2">
      <c r="C269" s="84"/>
    </row>
    <row r="270" spans="3:3" x14ac:dyDescent="0.2">
      <c r="C270" s="84"/>
    </row>
    <row r="271" spans="3:3" x14ac:dyDescent="0.2">
      <c r="C271" s="84"/>
    </row>
    <row r="272" spans="3:3" x14ac:dyDescent="0.2">
      <c r="C272" s="84"/>
    </row>
    <row r="273" spans="3:3" x14ac:dyDescent="0.2">
      <c r="C273" s="84"/>
    </row>
    <row r="274" spans="3:3" x14ac:dyDescent="0.2">
      <c r="C274" s="84"/>
    </row>
    <row r="275" spans="3:3" x14ac:dyDescent="0.2">
      <c r="C275" s="84"/>
    </row>
    <row r="276" spans="3:3" x14ac:dyDescent="0.2">
      <c r="C276" s="84"/>
    </row>
    <row r="277" spans="3:3" x14ac:dyDescent="0.2">
      <c r="C277" s="84"/>
    </row>
    <row r="278" spans="3:3" x14ac:dyDescent="0.2">
      <c r="C278" s="84"/>
    </row>
    <row r="279" spans="3:3" x14ac:dyDescent="0.2">
      <c r="C279" s="84"/>
    </row>
    <row r="280" spans="3:3" x14ac:dyDescent="0.2">
      <c r="C280" s="84"/>
    </row>
    <row r="281" spans="3:3" x14ac:dyDescent="0.2">
      <c r="C281" s="84"/>
    </row>
    <row r="282" spans="3:3" x14ac:dyDescent="0.2">
      <c r="C282" s="84"/>
    </row>
    <row r="283" spans="3:3" x14ac:dyDescent="0.2">
      <c r="C283" s="84"/>
    </row>
    <row r="284" spans="3:3" x14ac:dyDescent="0.2">
      <c r="C284" s="84"/>
    </row>
    <row r="285" spans="3:3" x14ac:dyDescent="0.2">
      <c r="C285" s="84"/>
    </row>
    <row r="286" spans="3:3" x14ac:dyDescent="0.2">
      <c r="C286" s="84"/>
    </row>
    <row r="287" spans="3:3" x14ac:dyDescent="0.2">
      <c r="C287" s="84"/>
    </row>
    <row r="288" spans="3:3" x14ac:dyDescent="0.2">
      <c r="C288" s="84"/>
    </row>
    <row r="289" spans="3:3" x14ac:dyDescent="0.2">
      <c r="C289" s="84"/>
    </row>
    <row r="290" spans="3:3" x14ac:dyDescent="0.2">
      <c r="C290" s="84"/>
    </row>
    <row r="291" spans="3:3" x14ac:dyDescent="0.2">
      <c r="C291" s="84"/>
    </row>
    <row r="292" spans="3:3" x14ac:dyDescent="0.2">
      <c r="C292" s="84"/>
    </row>
    <row r="293" spans="3:3" x14ac:dyDescent="0.2">
      <c r="C293" s="84"/>
    </row>
    <row r="294" spans="3:3" x14ac:dyDescent="0.2">
      <c r="C294" s="84"/>
    </row>
    <row r="295" spans="3:3" x14ac:dyDescent="0.2">
      <c r="C295" s="84"/>
    </row>
    <row r="296" spans="3:3" x14ac:dyDescent="0.2">
      <c r="C296" s="84"/>
    </row>
    <row r="297" spans="3:3" x14ac:dyDescent="0.2">
      <c r="C297" s="84"/>
    </row>
    <row r="298" spans="3:3" x14ac:dyDescent="0.2">
      <c r="C298" s="84"/>
    </row>
    <row r="299" spans="3:3" x14ac:dyDescent="0.2">
      <c r="C299" s="84"/>
    </row>
    <row r="300" spans="3:3" x14ac:dyDescent="0.2">
      <c r="C300" s="84"/>
    </row>
    <row r="301" spans="3:3" x14ac:dyDescent="0.2">
      <c r="C301" s="84"/>
    </row>
    <row r="302" spans="3:3" x14ac:dyDescent="0.2">
      <c r="C302" s="84"/>
    </row>
  </sheetData>
  <autoFilter ref="A3:L6" xr:uid="{12CDC6E9-5D8F-4DC3-8CCB-C73FA5968002}"/>
  <mergeCells count="4">
    <mergeCell ref="G2:L2"/>
    <mergeCell ref="B38:C38"/>
    <mergeCell ref="B55:C55"/>
    <mergeCell ref="B71:C71"/>
  </mergeCells>
  <pageMargins left="0.75" right="0.75" top="1" bottom="1" header="0" footer="0"/>
  <pageSetup paperSize="9" orientation="portrait"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4BE0D4-9C8E-43D4-ADE1-0BFA54D87877}">
  <dimension ref="A3:P174"/>
  <sheetViews>
    <sheetView showGridLines="0" zoomScale="91" workbookViewId="0">
      <pane xSplit="1" ySplit="3" topLeftCell="B6" activePane="bottomRight" state="frozen"/>
      <selection pane="topRight" activeCell="A50" sqref="A50:A51"/>
      <selection pane="bottomLeft" activeCell="A50" sqref="A50:A51"/>
      <selection pane="bottomRight" activeCell="J4" sqref="J4"/>
    </sheetView>
  </sheetViews>
  <sheetFormatPr baseColWidth="10" defaultColWidth="9.75" defaultRowHeight="12.75" x14ac:dyDescent="0.2"/>
  <cols>
    <col min="1" max="1" width="47.375" style="84" bestFit="1" customWidth="1"/>
    <col min="2" max="2" width="7.375" style="84" customWidth="1"/>
    <col min="3" max="3" width="13.875" style="84" customWidth="1"/>
    <col min="4" max="4" width="7.5" style="84" bestFit="1" customWidth="1"/>
    <col min="5" max="5" width="6.875" style="84" bestFit="1" customWidth="1"/>
    <col min="6" max="6" width="8.75" style="84" bestFit="1" customWidth="1"/>
    <col min="7" max="7" width="11.375" style="84" bestFit="1" customWidth="1"/>
    <col min="8" max="8" width="11.125" style="84" bestFit="1" customWidth="1"/>
    <col min="9" max="9" width="12.75" style="84" bestFit="1" customWidth="1"/>
    <col min="10" max="10" width="12.75" style="84" customWidth="1"/>
    <col min="11" max="11" width="13" style="84" bestFit="1" customWidth="1"/>
    <col min="12" max="12" width="12.75" style="84" bestFit="1" customWidth="1"/>
    <col min="13" max="13" width="42.75" style="84" customWidth="1"/>
    <col min="14" max="15" width="9.75" style="84"/>
    <col min="16" max="16" width="14" style="84" customWidth="1"/>
    <col min="17" max="256" width="9.75" style="84"/>
    <col min="257" max="257" width="44.625" style="84" bestFit="1" customWidth="1"/>
    <col min="258" max="258" width="14.75" style="84" customWidth="1"/>
    <col min="259" max="259" width="17.875" style="84" customWidth="1"/>
    <col min="260" max="260" width="10.25" style="84" customWidth="1"/>
    <col min="261" max="263" width="9.75" style="84"/>
    <col min="264" max="264" width="11.125" style="84" bestFit="1" customWidth="1"/>
    <col min="265" max="265" width="12" style="84" bestFit="1" customWidth="1"/>
    <col min="266" max="266" width="9.75" style="84"/>
    <col min="267" max="267" width="13" style="84" bestFit="1" customWidth="1"/>
    <col min="268" max="268" width="8.875" style="84" bestFit="1" customWidth="1"/>
    <col min="269" max="512" width="9.75" style="84"/>
    <col min="513" max="513" width="44.625" style="84" bestFit="1" customWidth="1"/>
    <col min="514" max="514" width="14.75" style="84" customWidth="1"/>
    <col min="515" max="515" width="17.875" style="84" customWidth="1"/>
    <col min="516" max="516" width="10.25" style="84" customWidth="1"/>
    <col min="517" max="519" width="9.75" style="84"/>
    <col min="520" max="520" width="11.125" style="84" bestFit="1" customWidth="1"/>
    <col min="521" max="521" width="12" style="84" bestFit="1" customWidth="1"/>
    <col min="522" max="522" width="9.75" style="84"/>
    <col min="523" max="523" width="13" style="84" bestFit="1" customWidth="1"/>
    <col min="524" max="524" width="8.875" style="84" bestFit="1" customWidth="1"/>
    <col min="525" max="768" width="9.75" style="84"/>
    <col min="769" max="769" width="44.625" style="84" bestFit="1" customWidth="1"/>
    <col min="770" max="770" width="14.75" style="84" customWidth="1"/>
    <col min="771" max="771" width="17.875" style="84" customWidth="1"/>
    <col min="772" max="772" width="10.25" style="84" customWidth="1"/>
    <col min="773" max="775" width="9.75" style="84"/>
    <col min="776" max="776" width="11.125" style="84" bestFit="1" customWidth="1"/>
    <col min="777" max="777" width="12" style="84" bestFit="1" customWidth="1"/>
    <col min="778" max="778" width="9.75" style="84"/>
    <col min="779" max="779" width="13" style="84" bestFit="1" customWidth="1"/>
    <col min="780" max="780" width="8.875" style="84" bestFit="1" customWidth="1"/>
    <col min="781" max="1024" width="9.75" style="84"/>
    <col min="1025" max="1025" width="44.625" style="84" bestFit="1" customWidth="1"/>
    <col min="1026" max="1026" width="14.75" style="84" customWidth="1"/>
    <col min="1027" max="1027" width="17.875" style="84" customWidth="1"/>
    <col min="1028" max="1028" width="10.25" style="84" customWidth="1"/>
    <col min="1029" max="1031" width="9.75" style="84"/>
    <col min="1032" max="1032" width="11.125" style="84" bestFit="1" customWidth="1"/>
    <col min="1033" max="1033" width="12" style="84" bestFit="1" customWidth="1"/>
    <col min="1034" max="1034" width="9.75" style="84"/>
    <col min="1035" max="1035" width="13" style="84" bestFit="1" customWidth="1"/>
    <col min="1036" max="1036" width="8.875" style="84" bestFit="1" customWidth="1"/>
    <col min="1037" max="1280" width="9.75" style="84"/>
    <col min="1281" max="1281" width="44.625" style="84" bestFit="1" customWidth="1"/>
    <col min="1282" max="1282" width="14.75" style="84" customWidth="1"/>
    <col min="1283" max="1283" width="17.875" style="84" customWidth="1"/>
    <col min="1284" max="1284" width="10.25" style="84" customWidth="1"/>
    <col min="1285" max="1287" width="9.75" style="84"/>
    <col min="1288" max="1288" width="11.125" style="84" bestFit="1" customWidth="1"/>
    <col min="1289" max="1289" width="12" style="84" bestFit="1" customWidth="1"/>
    <col min="1290" max="1290" width="9.75" style="84"/>
    <col min="1291" max="1291" width="13" style="84" bestFit="1" customWidth="1"/>
    <col min="1292" max="1292" width="8.875" style="84" bestFit="1" customWidth="1"/>
    <col min="1293" max="1536" width="9.75" style="84"/>
    <col min="1537" max="1537" width="44.625" style="84" bestFit="1" customWidth="1"/>
    <col min="1538" max="1538" width="14.75" style="84" customWidth="1"/>
    <col min="1539" max="1539" width="17.875" style="84" customWidth="1"/>
    <col min="1540" max="1540" width="10.25" style="84" customWidth="1"/>
    <col min="1541" max="1543" width="9.75" style="84"/>
    <col min="1544" max="1544" width="11.125" style="84" bestFit="1" customWidth="1"/>
    <col min="1545" max="1545" width="12" style="84" bestFit="1" customWidth="1"/>
    <col min="1546" max="1546" width="9.75" style="84"/>
    <col min="1547" max="1547" width="13" style="84" bestFit="1" customWidth="1"/>
    <col min="1548" max="1548" width="8.875" style="84" bestFit="1" customWidth="1"/>
    <col min="1549" max="1792" width="9.75" style="84"/>
    <col min="1793" max="1793" width="44.625" style="84" bestFit="1" customWidth="1"/>
    <col min="1794" max="1794" width="14.75" style="84" customWidth="1"/>
    <col min="1795" max="1795" width="17.875" style="84" customWidth="1"/>
    <col min="1796" max="1796" width="10.25" style="84" customWidth="1"/>
    <col min="1797" max="1799" width="9.75" style="84"/>
    <col min="1800" max="1800" width="11.125" style="84" bestFit="1" customWidth="1"/>
    <col min="1801" max="1801" width="12" style="84" bestFit="1" customWidth="1"/>
    <col min="1802" max="1802" width="9.75" style="84"/>
    <col min="1803" max="1803" width="13" style="84" bestFit="1" customWidth="1"/>
    <col min="1804" max="1804" width="8.875" style="84" bestFit="1" customWidth="1"/>
    <col min="1805" max="2048" width="9.75" style="84"/>
    <col min="2049" max="2049" width="44.625" style="84" bestFit="1" customWidth="1"/>
    <col min="2050" max="2050" width="14.75" style="84" customWidth="1"/>
    <col min="2051" max="2051" width="17.875" style="84" customWidth="1"/>
    <col min="2052" max="2052" width="10.25" style="84" customWidth="1"/>
    <col min="2053" max="2055" width="9.75" style="84"/>
    <col min="2056" max="2056" width="11.125" style="84" bestFit="1" customWidth="1"/>
    <col min="2057" max="2057" width="12" style="84" bestFit="1" customWidth="1"/>
    <col min="2058" max="2058" width="9.75" style="84"/>
    <col min="2059" max="2059" width="13" style="84" bestFit="1" customWidth="1"/>
    <col min="2060" max="2060" width="8.875" style="84" bestFit="1" customWidth="1"/>
    <col min="2061" max="2304" width="9.75" style="84"/>
    <col min="2305" max="2305" width="44.625" style="84" bestFit="1" customWidth="1"/>
    <col min="2306" max="2306" width="14.75" style="84" customWidth="1"/>
    <col min="2307" max="2307" width="17.875" style="84" customWidth="1"/>
    <col min="2308" max="2308" width="10.25" style="84" customWidth="1"/>
    <col min="2309" max="2311" width="9.75" style="84"/>
    <col min="2312" max="2312" width="11.125" style="84" bestFit="1" customWidth="1"/>
    <col min="2313" max="2313" width="12" style="84" bestFit="1" customWidth="1"/>
    <col min="2314" max="2314" width="9.75" style="84"/>
    <col min="2315" max="2315" width="13" style="84" bestFit="1" customWidth="1"/>
    <col min="2316" max="2316" width="8.875" style="84" bestFit="1" customWidth="1"/>
    <col min="2317" max="2560" width="9.75" style="84"/>
    <col min="2561" max="2561" width="44.625" style="84" bestFit="1" customWidth="1"/>
    <col min="2562" max="2562" width="14.75" style="84" customWidth="1"/>
    <col min="2563" max="2563" width="17.875" style="84" customWidth="1"/>
    <col min="2564" max="2564" width="10.25" style="84" customWidth="1"/>
    <col min="2565" max="2567" width="9.75" style="84"/>
    <col min="2568" max="2568" width="11.125" style="84" bestFit="1" customWidth="1"/>
    <col min="2569" max="2569" width="12" style="84" bestFit="1" customWidth="1"/>
    <col min="2570" max="2570" width="9.75" style="84"/>
    <col min="2571" max="2571" width="13" style="84" bestFit="1" customWidth="1"/>
    <col min="2572" max="2572" width="8.875" style="84" bestFit="1" customWidth="1"/>
    <col min="2573" max="2816" width="9.75" style="84"/>
    <col min="2817" max="2817" width="44.625" style="84" bestFit="1" customWidth="1"/>
    <col min="2818" max="2818" width="14.75" style="84" customWidth="1"/>
    <col min="2819" max="2819" width="17.875" style="84" customWidth="1"/>
    <col min="2820" max="2820" width="10.25" style="84" customWidth="1"/>
    <col min="2821" max="2823" width="9.75" style="84"/>
    <col min="2824" max="2824" width="11.125" style="84" bestFit="1" customWidth="1"/>
    <col min="2825" max="2825" width="12" style="84" bestFit="1" customWidth="1"/>
    <col min="2826" max="2826" width="9.75" style="84"/>
    <col min="2827" max="2827" width="13" style="84" bestFit="1" customWidth="1"/>
    <col min="2828" max="2828" width="8.875" style="84" bestFit="1" customWidth="1"/>
    <col min="2829" max="3072" width="9.75" style="84"/>
    <col min="3073" max="3073" width="44.625" style="84" bestFit="1" customWidth="1"/>
    <col min="3074" max="3074" width="14.75" style="84" customWidth="1"/>
    <col min="3075" max="3075" width="17.875" style="84" customWidth="1"/>
    <col min="3076" max="3076" width="10.25" style="84" customWidth="1"/>
    <col min="3077" max="3079" width="9.75" style="84"/>
    <col min="3080" max="3080" width="11.125" style="84" bestFit="1" customWidth="1"/>
    <col min="3081" max="3081" width="12" style="84" bestFit="1" customWidth="1"/>
    <col min="3082" max="3082" width="9.75" style="84"/>
    <col min="3083" max="3083" width="13" style="84" bestFit="1" customWidth="1"/>
    <col min="3084" max="3084" width="8.875" style="84" bestFit="1" customWidth="1"/>
    <col min="3085" max="3328" width="9.75" style="84"/>
    <col min="3329" max="3329" width="44.625" style="84" bestFit="1" customWidth="1"/>
    <col min="3330" max="3330" width="14.75" style="84" customWidth="1"/>
    <col min="3331" max="3331" width="17.875" style="84" customWidth="1"/>
    <col min="3332" max="3332" width="10.25" style="84" customWidth="1"/>
    <col min="3333" max="3335" width="9.75" style="84"/>
    <col min="3336" max="3336" width="11.125" style="84" bestFit="1" customWidth="1"/>
    <col min="3337" max="3337" width="12" style="84" bestFit="1" customWidth="1"/>
    <col min="3338" max="3338" width="9.75" style="84"/>
    <col min="3339" max="3339" width="13" style="84" bestFit="1" customWidth="1"/>
    <col min="3340" max="3340" width="8.875" style="84" bestFit="1" customWidth="1"/>
    <col min="3341" max="3584" width="9.75" style="84"/>
    <col min="3585" max="3585" width="44.625" style="84" bestFit="1" customWidth="1"/>
    <col min="3586" max="3586" width="14.75" style="84" customWidth="1"/>
    <col min="3587" max="3587" width="17.875" style="84" customWidth="1"/>
    <col min="3588" max="3588" width="10.25" style="84" customWidth="1"/>
    <col min="3589" max="3591" width="9.75" style="84"/>
    <col min="3592" max="3592" width="11.125" style="84" bestFit="1" customWidth="1"/>
    <col min="3593" max="3593" width="12" style="84" bestFit="1" customWidth="1"/>
    <col min="3594" max="3594" width="9.75" style="84"/>
    <col min="3595" max="3595" width="13" style="84" bestFit="1" customWidth="1"/>
    <col min="3596" max="3596" width="8.875" style="84" bestFit="1" customWidth="1"/>
    <col min="3597" max="3840" width="9.75" style="84"/>
    <col min="3841" max="3841" width="44.625" style="84" bestFit="1" customWidth="1"/>
    <col min="3842" max="3842" width="14.75" style="84" customWidth="1"/>
    <col min="3843" max="3843" width="17.875" style="84" customWidth="1"/>
    <col min="3844" max="3844" width="10.25" style="84" customWidth="1"/>
    <col min="3845" max="3847" width="9.75" style="84"/>
    <col min="3848" max="3848" width="11.125" style="84" bestFit="1" customWidth="1"/>
    <col min="3849" max="3849" width="12" style="84" bestFit="1" customWidth="1"/>
    <col min="3850" max="3850" width="9.75" style="84"/>
    <col min="3851" max="3851" width="13" style="84" bestFit="1" customWidth="1"/>
    <col min="3852" max="3852" width="8.875" style="84" bestFit="1" customWidth="1"/>
    <col min="3853" max="4096" width="9.75" style="84"/>
    <col min="4097" max="4097" width="44.625" style="84" bestFit="1" customWidth="1"/>
    <col min="4098" max="4098" width="14.75" style="84" customWidth="1"/>
    <col min="4099" max="4099" width="17.875" style="84" customWidth="1"/>
    <col min="4100" max="4100" width="10.25" style="84" customWidth="1"/>
    <col min="4101" max="4103" width="9.75" style="84"/>
    <col min="4104" max="4104" width="11.125" style="84" bestFit="1" customWidth="1"/>
    <col min="4105" max="4105" width="12" style="84" bestFit="1" customWidth="1"/>
    <col min="4106" max="4106" width="9.75" style="84"/>
    <col min="4107" max="4107" width="13" style="84" bestFit="1" customWidth="1"/>
    <col min="4108" max="4108" width="8.875" style="84" bestFit="1" customWidth="1"/>
    <col min="4109" max="4352" width="9.75" style="84"/>
    <col min="4353" max="4353" width="44.625" style="84" bestFit="1" customWidth="1"/>
    <col min="4354" max="4354" width="14.75" style="84" customWidth="1"/>
    <col min="4355" max="4355" width="17.875" style="84" customWidth="1"/>
    <col min="4356" max="4356" width="10.25" style="84" customWidth="1"/>
    <col min="4357" max="4359" width="9.75" style="84"/>
    <col min="4360" max="4360" width="11.125" style="84" bestFit="1" customWidth="1"/>
    <col min="4361" max="4361" width="12" style="84" bestFit="1" customWidth="1"/>
    <col min="4362" max="4362" width="9.75" style="84"/>
    <col min="4363" max="4363" width="13" style="84" bestFit="1" customWidth="1"/>
    <col min="4364" max="4364" width="8.875" style="84" bestFit="1" customWidth="1"/>
    <col min="4365" max="4608" width="9.75" style="84"/>
    <col min="4609" max="4609" width="44.625" style="84" bestFit="1" customWidth="1"/>
    <col min="4610" max="4610" width="14.75" style="84" customWidth="1"/>
    <col min="4611" max="4611" width="17.875" style="84" customWidth="1"/>
    <col min="4612" max="4612" width="10.25" style="84" customWidth="1"/>
    <col min="4613" max="4615" width="9.75" style="84"/>
    <col min="4616" max="4616" width="11.125" style="84" bestFit="1" customWidth="1"/>
    <col min="4617" max="4617" width="12" style="84" bestFit="1" customWidth="1"/>
    <col min="4618" max="4618" width="9.75" style="84"/>
    <col min="4619" max="4619" width="13" style="84" bestFit="1" customWidth="1"/>
    <col min="4620" max="4620" width="8.875" style="84" bestFit="1" customWidth="1"/>
    <col min="4621" max="4864" width="9.75" style="84"/>
    <col min="4865" max="4865" width="44.625" style="84" bestFit="1" customWidth="1"/>
    <col min="4866" max="4866" width="14.75" style="84" customWidth="1"/>
    <col min="4867" max="4867" width="17.875" style="84" customWidth="1"/>
    <col min="4868" max="4868" width="10.25" style="84" customWidth="1"/>
    <col min="4869" max="4871" width="9.75" style="84"/>
    <col min="4872" max="4872" width="11.125" style="84" bestFit="1" customWidth="1"/>
    <col min="4873" max="4873" width="12" style="84" bestFit="1" customWidth="1"/>
    <col min="4874" max="4874" width="9.75" style="84"/>
    <col min="4875" max="4875" width="13" style="84" bestFit="1" customWidth="1"/>
    <col min="4876" max="4876" width="8.875" style="84" bestFit="1" customWidth="1"/>
    <col min="4877" max="5120" width="9.75" style="84"/>
    <col min="5121" max="5121" width="44.625" style="84" bestFit="1" customWidth="1"/>
    <col min="5122" max="5122" width="14.75" style="84" customWidth="1"/>
    <col min="5123" max="5123" width="17.875" style="84" customWidth="1"/>
    <col min="5124" max="5124" width="10.25" style="84" customWidth="1"/>
    <col min="5125" max="5127" width="9.75" style="84"/>
    <col min="5128" max="5128" width="11.125" style="84" bestFit="1" customWidth="1"/>
    <col min="5129" max="5129" width="12" style="84" bestFit="1" customWidth="1"/>
    <col min="5130" max="5130" width="9.75" style="84"/>
    <col min="5131" max="5131" width="13" style="84" bestFit="1" customWidth="1"/>
    <col min="5132" max="5132" width="8.875" style="84" bestFit="1" customWidth="1"/>
    <col min="5133" max="5376" width="9.75" style="84"/>
    <col min="5377" max="5377" width="44.625" style="84" bestFit="1" customWidth="1"/>
    <col min="5378" max="5378" width="14.75" style="84" customWidth="1"/>
    <col min="5379" max="5379" width="17.875" style="84" customWidth="1"/>
    <col min="5380" max="5380" width="10.25" style="84" customWidth="1"/>
    <col min="5381" max="5383" width="9.75" style="84"/>
    <col min="5384" max="5384" width="11.125" style="84" bestFit="1" customWidth="1"/>
    <col min="5385" max="5385" width="12" style="84" bestFit="1" customWidth="1"/>
    <col min="5386" max="5386" width="9.75" style="84"/>
    <col min="5387" max="5387" width="13" style="84" bestFit="1" customWidth="1"/>
    <col min="5388" max="5388" width="8.875" style="84" bestFit="1" customWidth="1"/>
    <col min="5389" max="5632" width="9.75" style="84"/>
    <col min="5633" max="5633" width="44.625" style="84" bestFit="1" customWidth="1"/>
    <col min="5634" max="5634" width="14.75" style="84" customWidth="1"/>
    <col min="5635" max="5635" width="17.875" style="84" customWidth="1"/>
    <col min="5636" max="5636" width="10.25" style="84" customWidth="1"/>
    <col min="5637" max="5639" width="9.75" style="84"/>
    <col min="5640" max="5640" width="11.125" style="84" bestFit="1" customWidth="1"/>
    <col min="5641" max="5641" width="12" style="84" bestFit="1" customWidth="1"/>
    <col min="5642" max="5642" width="9.75" style="84"/>
    <col min="5643" max="5643" width="13" style="84" bestFit="1" customWidth="1"/>
    <col min="5644" max="5644" width="8.875" style="84" bestFit="1" customWidth="1"/>
    <col min="5645" max="5888" width="9.75" style="84"/>
    <col min="5889" max="5889" width="44.625" style="84" bestFit="1" customWidth="1"/>
    <col min="5890" max="5890" width="14.75" style="84" customWidth="1"/>
    <col min="5891" max="5891" width="17.875" style="84" customWidth="1"/>
    <col min="5892" max="5892" width="10.25" style="84" customWidth="1"/>
    <col min="5893" max="5895" width="9.75" style="84"/>
    <col min="5896" max="5896" width="11.125" style="84" bestFit="1" customWidth="1"/>
    <col min="5897" max="5897" width="12" style="84" bestFit="1" customWidth="1"/>
    <col min="5898" max="5898" width="9.75" style="84"/>
    <col min="5899" max="5899" width="13" style="84" bestFit="1" customWidth="1"/>
    <col min="5900" max="5900" width="8.875" style="84" bestFit="1" customWidth="1"/>
    <col min="5901" max="6144" width="9.75" style="84"/>
    <col min="6145" max="6145" width="44.625" style="84" bestFit="1" customWidth="1"/>
    <col min="6146" max="6146" width="14.75" style="84" customWidth="1"/>
    <col min="6147" max="6147" width="17.875" style="84" customWidth="1"/>
    <col min="6148" max="6148" width="10.25" style="84" customWidth="1"/>
    <col min="6149" max="6151" width="9.75" style="84"/>
    <col min="6152" max="6152" width="11.125" style="84" bestFit="1" customWidth="1"/>
    <col min="6153" max="6153" width="12" style="84" bestFit="1" customWidth="1"/>
    <col min="6154" max="6154" width="9.75" style="84"/>
    <col min="6155" max="6155" width="13" style="84" bestFit="1" customWidth="1"/>
    <col min="6156" max="6156" width="8.875" style="84" bestFit="1" customWidth="1"/>
    <col min="6157" max="6400" width="9.75" style="84"/>
    <col min="6401" max="6401" width="44.625" style="84" bestFit="1" customWidth="1"/>
    <col min="6402" max="6402" width="14.75" style="84" customWidth="1"/>
    <col min="6403" max="6403" width="17.875" style="84" customWidth="1"/>
    <col min="6404" max="6404" width="10.25" style="84" customWidth="1"/>
    <col min="6405" max="6407" width="9.75" style="84"/>
    <col min="6408" max="6408" width="11.125" style="84" bestFit="1" customWidth="1"/>
    <col min="6409" max="6409" width="12" style="84" bestFit="1" customWidth="1"/>
    <col min="6410" max="6410" width="9.75" style="84"/>
    <col min="6411" max="6411" width="13" style="84" bestFit="1" customWidth="1"/>
    <col min="6412" max="6412" width="8.875" style="84" bestFit="1" customWidth="1"/>
    <col min="6413" max="6656" width="9.75" style="84"/>
    <col min="6657" max="6657" width="44.625" style="84" bestFit="1" customWidth="1"/>
    <col min="6658" max="6658" width="14.75" style="84" customWidth="1"/>
    <col min="6659" max="6659" width="17.875" style="84" customWidth="1"/>
    <col min="6660" max="6660" width="10.25" style="84" customWidth="1"/>
    <col min="6661" max="6663" width="9.75" style="84"/>
    <col min="6664" max="6664" width="11.125" style="84" bestFit="1" customWidth="1"/>
    <col min="6665" max="6665" width="12" style="84" bestFit="1" customWidth="1"/>
    <col min="6666" max="6666" width="9.75" style="84"/>
    <col min="6667" max="6667" width="13" style="84" bestFit="1" customWidth="1"/>
    <col min="6668" max="6668" width="8.875" style="84" bestFit="1" customWidth="1"/>
    <col min="6669" max="6912" width="9.75" style="84"/>
    <col min="6913" max="6913" width="44.625" style="84" bestFit="1" customWidth="1"/>
    <col min="6914" max="6914" width="14.75" style="84" customWidth="1"/>
    <col min="6915" max="6915" width="17.875" style="84" customWidth="1"/>
    <col min="6916" max="6916" width="10.25" style="84" customWidth="1"/>
    <col min="6917" max="6919" width="9.75" style="84"/>
    <col min="6920" max="6920" width="11.125" style="84" bestFit="1" customWidth="1"/>
    <col min="6921" max="6921" width="12" style="84" bestFit="1" customWidth="1"/>
    <col min="6922" max="6922" width="9.75" style="84"/>
    <col min="6923" max="6923" width="13" style="84" bestFit="1" customWidth="1"/>
    <col min="6924" max="6924" width="8.875" style="84" bestFit="1" customWidth="1"/>
    <col min="6925" max="7168" width="9.75" style="84"/>
    <col min="7169" max="7169" width="44.625" style="84" bestFit="1" customWidth="1"/>
    <col min="7170" max="7170" width="14.75" style="84" customWidth="1"/>
    <col min="7171" max="7171" width="17.875" style="84" customWidth="1"/>
    <col min="7172" max="7172" width="10.25" style="84" customWidth="1"/>
    <col min="7173" max="7175" width="9.75" style="84"/>
    <col min="7176" max="7176" width="11.125" style="84" bestFit="1" customWidth="1"/>
    <col min="7177" max="7177" width="12" style="84" bestFit="1" customWidth="1"/>
    <col min="7178" max="7178" width="9.75" style="84"/>
    <col min="7179" max="7179" width="13" style="84" bestFit="1" customWidth="1"/>
    <col min="7180" max="7180" width="8.875" style="84" bestFit="1" customWidth="1"/>
    <col min="7181" max="7424" width="9.75" style="84"/>
    <col min="7425" max="7425" width="44.625" style="84" bestFit="1" customWidth="1"/>
    <col min="7426" max="7426" width="14.75" style="84" customWidth="1"/>
    <col min="7427" max="7427" width="17.875" style="84" customWidth="1"/>
    <col min="7428" max="7428" width="10.25" style="84" customWidth="1"/>
    <col min="7429" max="7431" width="9.75" style="84"/>
    <col min="7432" max="7432" width="11.125" style="84" bestFit="1" customWidth="1"/>
    <col min="7433" max="7433" width="12" style="84" bestFit="1" customWidth="1"/>
    <col min="7434" max="7434" width="9.75" style="84"/>
    <col min="7435" max="7435" width="13" style="84" bestFit="1" customWidth="1"/>
    <col min="7436" max="7436" width="8.875" style="84" bestFit="1" customWidth="1"/>
    <col min="7437" max="7680" width="9.75" style="84"/>
    <col min="7681" max="7681" width="44.625" style="84" bestFit="1" customWidth="1"/>
    <col min="7682" max="7682" width="14.75" style="84" customWidth="1"/>
    <col min="7683" max="7683" width="17.875" style="84" customWidth="1"/>
    <col min="7684" max="7684" width="10.25" style="84" customWidth="1"/>
    <col min="7685" max="7687" width="9.75" style="84"/>
    <col min="7688" max="7688" width="11.125" style="84" bestFit="1" customWidth="1"/>
    <col min="7689" max="7689" width="12" style="84" bestFit="1" customWidth="1"/>
    <col min="7690" max="7690" width="9.75" style="84"/>
    <col min="7691" max="7691" width="13" style="84" bestFit="1" customWidth="1"/>
    <col min="7692" max="7692" width="8.875" style="84" bestFit="1" customWidth="1"/>
    <col min="7693" max="7936" width="9.75" style="84"/>
    <col min="7937" max="7937" width="44.625" style="84" bestFit="1" customWidth="1"/>
    <col min="7938" max="7938" width="14.75" style="84" customWidth="1"/>
    <col min="7939" max="7939" width="17.875" style="84" customWidth="1"/>
    <col min="7940" max="7940" width="10.25" style="84" customWidth="1"/>
    <col min="7941" max="7943" width="9.75" style="84"/>
    <col min="7944" max="7944" width="11.125" style="84" bestFit="1" customWidth="1"/>
    <col min="7945" max="7945" width="12" style="84" bestFit="1" customWidth="1"/>
    <col min="7946" max="7946" width="9.75" style="84"/>
    <col min="7947" max="7947" width="13" style="84" bestFit="1" customWidth="1"/>
    <col min="7948" max="7948" width="8.875" style="84" bestFit="1" customWidth="1"/>
    <col min="7949" max="8192" width="9.75" style="84"/>
    <col min="8193" max="8193" width="44.625" style="84" bestFit="1" customWidth="1"/>
    <col min="8194" max="8194" width="14.75" style="84" customWidth="1"/>
    <col min="8195" max="8195" width="17.875" style="84" customWidth="1"/>
    <col min="8196" max="8196" width="10.25" style="84" customWidth="1"/>
    <col min="8197" max="8199" width="9.75" style="84"/>
    <col min="8200" max="8200" width="11.125" style="84" bestFit="1" customWidth="1"/>
    <col min="8201" max="8201" width="12" style="84" bestFit="1" customWidth="1"/>
    <col min="8202" max="8202" width="9.75" style="84"/>
    <col min="8203" max="8203" width="13" style="84" bestFit="1" customWidth="1"/>
    <col min="8204" max="8204" width="8.875" style="84" bestFit="1" customWidth="1"/>
    <col min="8205" max="8448" width="9.75" style="84"/>
    <col min="8449" max="8449" width="44.625" style="84" bestFit="1" customWidth="1"/>
    <col min="8450" max="8450" width="14.75" style="84" customWidth="1"/>
    <col min="8451" max="8451" width="17.875" style="84" customWidth="1"/>
    <col min="8452" max="8452" width="10.25" style="84" customWidth="1"/>
    <col min="8453" max="8455" width="9.75" style="84"/>
    <col min="8456" max="8456" width="11.125" style="84" bestFit="1" customWidth="1"/>
    <col min="8457" max="8457" width="12" style="84" bestFit="1" customWidth="1"/>
    <col min="8458" max="8458" width="9.75" style="84"/>
    <col min="8459" max="8459" width="13" style="84" bestFit="1" customWidth="1"/>
    <col min="8460" max="8460" width="8.875" style="84" bestFit="1" customWidth="1"/>
    <col min="8461" max="8704" width="9.75" style="84"/>
    <col min="8705" max="8705" width="44.625" style="84" bestFit="1" customWidth="1"/>
    <col min="8706" max="8706" width="14.75" style="84" customWidth="1"/>
    <col min="8707" max="8707" width="17.875" style="84" customWidth="1"/>
    <col min="8708" max="8708" width="10.25" style="84" customWidth="1"/>
    <col min="8709" max="8711" width="9.75" style="84"/>
    <col min="8712" max="8712" width="11.125" style="84" bestFit="1" customWidth="1"/>
    <col min="8713" max="8713" width="12" style="84" bestFit="1" customWidth="1"/>
    <col min="8714" max="8714" width="9.75" style="84"/>
    <col min="8715" max="8715" width="13" style="84" bestFit="1" customWidth="1"/>
    <col min="8716" max="8716" width="8.875" style="84" bestFit="1" customWidth="1"/>
    <col min="8717" max="8960" width="9.75" style="84"/>
    <col min="8961" max="8961" width="44.625" style="84" bestFit="1" customWidth="1"/>
    <col min="8962" max="8962" width="14.75" style="84" customWidth="1"/>
    <col min="8963" max="8963" width="17.875" style="84" customWidth="1"/>
    <col min="8964" max="8964" width="10.25" style="84" customWidth="1"/>
    <col min="8965" max="8967" width="9.75" style="84"/>
    <col min="8968" max="8968" width="11.125" style="84" bestFit="1" customWidth="1"/>
    <col min="8969" max="8969" width="12" style="84" bestFit="1" customWidth="1"/>
    <col min="8970" max="8970" width="9.75" style="84"/>
    <col min="8971" max="8971" width="13" style="84" bestFit="1" customWidth="1"/>
    <col min="8972" max="8972" width="8.875" style="84" bestFit="1" customWidth="1"/>
    <col min="8973" max="9216" width="9.75" style="84"/>
    <col min="9217" max="9217" width="44.625" style="84" bestFit="1" customWidth="1"/>
    <col min="9218" max="9218" width="14.75" style="84" customWidth="1"/>
    <col min="9219" max="9219" width="17.875" style="84" customWidth="1"/>
    <col min="9220" max="9220" width="10.25" style="84" customWidth="1"/>
    <col min="9221" max="9223" width="9.75" style="84"/>
    <col min="9224" max="9224" width="11.125" style="84" bestFit="1" customWidth="1"/>
    <col min="9225" max="9225" width="12" style="84" bestFit="1" customWidth="1"/>
    <col min="9226" max="9226" width="9.75" style="84"/>
    <col min="9227" max="9227" width="13" style="84" bestFit="1" customWidth="1"/>
    <col min="9228" max="9228" width="8.875" style="84" bestFit="1" customWidth="1"/>
    <col min="9229" max="9472" width="9.75" style="84"/>
    <col min="9473" max="9473" width="44.625" style="84" bestFit="1" customWidth="1"/>
    <col min="9474" max="9474" width="14.75" style="84" customWidth="1"/>
    <col min="9475" max="9475" width="17.875" style="84" customWidth="1"/>
    <col min="9476" max="9476" width="10.25" style="84" customWidth="1"/>
    <col min="9477" max="9479" width="9.75" style="84"/>
    <col min="9480" max="9480" width="11.125" style="84" bestFit="1" customWidth="1"/>
    <col min="9481" max="9481" width="12" style="84" bestFit="1" customWidth="1"/>
    <col min="9482" max="9482" width="9.75" style="84"/>
    <col min="9483" max="9483" width="13" style="84" bestFit="1" customWidth="1"/>
    <col min="9484" max="9484" width="8.875" style="84" bestFit="1" customWidth="1"/>
    <col min="9485" max="9728" width="9.75" style="84"/>
    <col min="9729" max="9729" width="44.625" style="84" bestFit="1" customWidth="1"/>
    <col min="9730" max="9730" width="14.75" style="84" customWidth="1"/>
    <col min="9731" max="9731" width="17.875" style="84" customWidth="1"/>
    <col min="9732" max="9732" width="10.25" style="84" customWidth="1"/>
    <col min="9733" max="9735" width="9.75" style="84"/>
    <col min="9736" max="9736" width="11.125" style="84" bestFit="1" customWidth="1"/>
    <col min="9737" max="9737" width="12" style="84" bestFit="1" customWidth="1"/>
    <col min="9738" max="9738" width="9.75" style="84"/>
    <col min="9739" max="9739" width="13" style="84" bestFit="1" customWidth="1"/>
    <col min="9740" max="9740" width="8.875" style="84" bestFit="1" customWidth="1"/>
    <col min="9741" max="9984" width="9.75" style="84"/>
    <col min="9985" max="9985" width="44.625" style="84" bestFit="1" customWidth="1"/>
    <col min="9986" max="9986" width="14.75" style="84" customWidth="1"/>
    <col min="9987" max="9987" width="17.875" style="84" customWidth="1"/>
    <col min="9988" max="9988" width="10.25" style="84" customWidth="1"/>
    <col min="9989" max="9991" width="9.75" style="84"/>
    <col min="9992" max="9992" width="11.125" style="84" bestFit="1" customWidth="1"/>
    <col min="9993" max="9993" width="12" style="84" bestFit="1" customWidth="1"/>
    <col min="9994" max="9994" width="9.75" style="84"/>
    <col min="9995" max="9995" width="13" style="84" bestFit="1" customWidth="1"/>
    <col min="9996" max="9996" width="8.875" style="84" bestFit="1" customWidth="1"/>
    <col min="9997" max="10240" width="9.75" style="84"/>
    <col min="10241" max="10241" width="44.625" style="84" bestFit="1" customWidth="1"/>
    <col min="10242" max="10242" width="14.75" style="84" customWidth="1"/>
    <col min="10243" max="10243" width="17.875" style="84" customWidth="1"/>
    <col min="10244" max="10244" width="10.25" style="84" customWidth="1"/>
    <col min="10245" max="10247" width="9.75" style="84"/>
    <col min="10248" max="10248" width="11.125" style="84" bestFit="1" customWidth="1"/>
    <col min="10249" max="10249" width="12" style="84" bestFit="1" customWidth="1"/>
    <col min="10250" max="10250" width="9.75" style="84"/>
    <col min="10251" max="10251" width="13" style="84" bestFit="1" customWidth="1"/>
    <col min="10252" max="10252" width="8.875" style="84" bestFit="1" customWidth="1"/>
    <col min="10253" max="10496" width="9.75" style="84"/>
    <col min="10497" max="10497" width="44.625" style="84" bestFit="1" customWidth="1"/>
    <col min="10498" max="10498" width="14.75" style="84" customWidth="1"/>
    <col min="10499" max="10499" width="17.875" style="84" customWidth="1"/>
    <col min="10500" max="10500" width="10.25" style="84" customWidth="1"/>
    <col min="10501" max="10503" width="9.75" style="84"/>
    <col min="10504" max="10504" width="11.125" style="84" bestFit="1" customWidth="1"/>
    <col min="10505" max="10505" width="12" style="84" bestFit="1" customWidth="1"/>
    <col min="10506" max="10506" width="9.75" style="84"/>
    <col min="10507" max="10507" width="13" style="84" bestFit="1" customWidth="1"/>
    <col min="10508" max="10508" width="8.875" style="84" bestFit="1" customWidth="1"/>
    <col min="10509" max="10752" width="9.75" style="84"/>
    <col min="10753" max="10753" width="44.625" style="84" bestFit="1" customWidth="1"/>
    <col min="10754" max="10754" width="14.75" style="84" customWidth="1"/>
    <col min="10755" max="10755" width="17.875" style="84" customWidth="1"/>
    <col min="10756" max="10756" width="10.25" style="84" customWidth="1"/>
    <col min="10757" max="10759" width="9.75" style="84"/>
    <col min="10760" max="10760" width="11.125" style="84" bestFit="1" customWidth="1"/>
    <col min="10761" max="10761" width="12" style="84" bestFit="1" customWidth="1"/>
    <col min="10762" max="10762" width="9.75" style="84"/>
    <col min="10763" max="10763" width="13" style="84" bestFit="1" customWidth="1"/>
    <col min="10764" max="10764" width="8.875" style="84" bestFit="1" customWidth="1"/>
    <col min="10765" max="11008" width="9.75" style="84"/>
    <col min="11009" max="11009" width="44.625" style="84" bestFit="1" customWidth="1"/>
    <col min="11010" max="11010" width="14.75" style="84" customWidth="1"/>
    <col min="11011" max="11011" width="17.875" style="84" customWidth="1"/>
    <col min="11012" max="11012" width="10.25" style="84" customWidth="1"/>
    <col min="11013" max="11015" width="9.75" style="84"/>
    <col min="11016" max="11016" width="11.125" style="84" bestFit="1" customWidth="1"/>
    <col min="11017" max="11017" width="12" style="84" bestFit="1" customWidth="1"/>
    <col min="11018" max="11018" width="9.75" style="84"/>
    <col min="11019" max="11019" width="13" style="84" bestFit="1" customWidth="1"/>
    <col min="11020" max="11020" width="8.875" style="84" bestFit="1" customWidth="1"/>
    <col min="11021" max="11264" width="9.75" style="84"/>
    <col min="11265" max="11265" width="44.625" style="84" bestFit="1" customWidth="1"/>
    <col min="11266" max="11266" width="14.75" style="84" customWidth="1"/>
    <col min="11267" max="11267" width="17.875" style="84" customWidth="1"/>
    <col min="11268" max="11268" width="10.25" style="84" customWidth="1"/>
    <col min="11269" max="11271" width="9.75" style="84"/>
    <col min="11272" max="11272" width="11.125" style="84" bestFit="1" customWidth="1"/>
    <col min="11273" max="11273" width="12" style="84" bestFit="1" customWidth="1"/>
    <col min="11274" max="11274" width="9.75" style="84"/>
    <col min="11275" max="11275" width="13" style="84" bestFit="1" customWidth="1"/>
    <col min="11276" max="11276" width="8.875" style="84" bestFit="1" customWidth="1"/>
    <col min="11277" max="11520" width="9.75" style="84"/>
    <col min="11521" max="11521" width="44.625" style="84" bestFit="1" customWidth="1"/>
    <col min="11522" max="11522" width="14.75" style="84" customWidth="1"/>
    <col min="11523" max="11523" width="17.875" style="84" customWidth="1"/>
    <col min="11524" max="11524" width="10.25" style="84" customWidth="1"/>
    <col min="11525" max="11527" width="9.75" style="84"/>
    <col min="11528" max="11528" width="11.125" style="84" bestFit="1" customWidth="1"/>
    <col min="11529" max="11529" width="12" style="84" bestFit="1" customWidth="1"/>
    <col min="11530" max="11530" width="9.75" style="84"/>
    <col min="11531" max="11531" width="13" style="84" bestFit="1" customWidth="1"/>
    <col min="11532" max="11532" width="8.875" style="84" bestFit="1" customWidth="1"/>
    <col min="11533" max="11776" width="9.75" style="84"/>
    <col min="11777" max="11777" width="44.625" style="84" bestFit="1" customWidth="1"/>
    <col min="11778" max="11778" width="14.75" style="84" customWidth="1"/>
    <col min="11779" max="11779" width="17.875" style="84" customWidth="1"/>
    <col min="11780" max="11780" width="10.25" style="84" customWidth="1"/>
    <col min="11781" max="11783" width="9.75" style="84"/>
    <col min="11784" max="11784" width="11.125" style="84" bestFit="1" customWidth="1"/>
    <col min="11785" max="11785" width="12" style="84" bestFit="1" customWidth="1"/>
    <col min="11786" max="11786" width="9.75" style="84"/>
    <col min="11787" max="11787" width="13" style="84" bestFit="1" customWidth="1"/>
    <col min="11788" max="11788" width="8.875" style="84" bestFit="1" customWidth="1"/>
    <col min="11789" max="12032" width="9.75" style="84"/>
    <col min="12033" max="12033" width="44.625" style="84" bestFit="1" customWidth="1"/>
    <col min="12034" max="12034" width="14.75" style="84" customWidth="1"/>
    <col min="12035" max="12035" width="17.875" style="84" customWidth="1"/>
    <col min="12036" max="12036" width="10.25" style="84" customWidth="1"/>
    <col min="12037" max="12039" width="9.75" style="84"/>
    <col min="12040" max="12040" width="11.125" style="84" bestFit="1" customWidth="1"/>
    <col min="12041" max="12041" width="12" style="84" bestFit="1" customWidth="1"/>
    <col min="12042" max="12042" width="9.75" style="84"/>
    <col min="12043" max="12043" width="13" style="84" bestFit="1" customWidth="1"/>
    <col min="12044" max="12044" width="8.875" style="84" bestFit="1" customWidth="1"/>
    <col min="12045" max="12288" width="9.75" style="84"/>
    <col min="12289" max="12289" width="44.625" style="84" bestFit="1" customWidth="1"/>
    <col min="12290" max="12290" width="14.75" style="84" customWidth="1"/>
    <col min="12291" max="12291" width="17.875" style="84" customWidth="1"/>
    <col min="12292" max="12292" width="10.25" style="84" customWidth="1"/>
    <col min="12293" max="12295" width="9.75" style="84"/>
    <col min="12296" max="12296" width="11.125" style="84" bestFit="1" customWidth="1"/>
    <col min="12297" max="12297" width="12" style="84" bestFit="1" customWidth="1"/>
    <col min="12298" max="12298" width="9.75" style="84"/>
    <col min="12299" max="12299" width="13" style="84" bestFit="1" customWidth="1"/>
    <col min="12300" max="12300" width="8.875" style="84" bestFit="1" customWidth="1"/>
    <col min="12301" max="12544" width="9.75" style="84"/>
    <col min="12545" max="12545" width="44.625" style="84" bestFit="1" customWidth="1"/>
    <col min="12546" max="12546" width="14.75" style="84" customWidth="1"/>
    <col min="12547" max="12547" width="17.875" style="84" customWidth="1"/>
    <col min="12548" max="12548" width="10.25" style="84" customWidth="1"/>
    <col min="12549" max="12551" width="9.75" style="84"/>
    <col min="12552" max="12552" width="11.125" style="84" bestFit="1" customWidth="1"/>
    <col min="12553" max="12553" width="12" style="84" bestFit="1" customWidth="1"/>
    <col min="12554" max="12554" width="9.75" style="84"/>
    <col min="12555" max="12555" width="13" style="84" bestFit="1" customWidth="1"/>
    <col min="12556" max="12556" width="8.875" style="84" bestFit="1" customWidth="1"/>
    <col min="12557" max="12800" width="9.75" style="84"/>
    <col min="12801" max="12801" width="44.625" style="84" bestFit="1" customWidth="1"/>
    <col min="12802" max="12802" width="14.75" style="84" customWidth="1"/>
    <col min="12803" max="12803" width="17.875" style="84" customWidth="1"/>
    <col min="12804" max="12804" width="10.25" style="84" customWidth="1"/>
    <col min="12805" max="12807" width="9.75" style="84"/>
    <col min="12808" max="12808" width="11.125" style="84" bestFit="1" customWidth="1"/>
    <col min="12809" max="12809" width="12" style="84" bestFit="1" customWidth="1"/>
    <col min="12810" max="12810" width="9.75" style="84"/>
    <col min="12811" max="12811" width="13" style="84" bestFit="1" customWidth="1"/>
    <col min="12812" max="12812" width="8.875" style="84" bestFit="1" customWidth="1"/>
    <col min="12813" max="13056" width="9.75" style="84"/>
    <col min="13057" max="13057" width="44.625" style="84" bestFit="1" customWidth="1"/>
    <col min="13058" max="13058" width="14.75" style="84" customWidth="1"/>
    <col min="13059" max="13059" width="17.875" style="84" customWidth="1"/>
    <col min="13060" max="13060" width="10.25" style="84" customWidth="1"/>
    <col min="13061" max="13063" width="9.75" style="84"/>
    <col min="13064" max="13064" width="11.125" style="84" bestFit="1" customWidth="1"/>
    <col min="13065" max="13065" width="12" style="84" bestFit="1" customWidth="1"/>
    <col min="13066" max="13066" width="9.75" style="84"/>
    <col min="13067" max="13067" width="13" style="84" bestFit="1" customWidth="1"/>
    <col min="13068" max="13068" width="8.875" style="84" bestFit="1" customWidth="1"/>
    <col min="13069" max="13312" width="9.75" style="84"/>
    <col min="13313" max="13313" width="44.625" style="84" bestFit="1" customWidth="1"/>
    <col min="13314" max="13314" width="14.75" style="84" customWidth="1"/>
    <col min="13315" max="13315" width="17.875" style="84" customWidth="1"/>
    <col min="13316" max="13316" width="10.25" style="84" customWidth="1"/>
    <col min="13317" max="13319" width="9.75" style="84"/>
    <col min="13320" max="13320" width="11.125" style="84" bestFit="1" customWidth="1"/>
    <col min="13321" max="13321" width="12" style="84" bestFit="1" customWidth="1"/>
    <col min="13322" max="13322" width="9.75" style="84"/>
    <col min="13323" max="13323" width="13" style="84" bestFit="1" customWidth="1"/>
    <col min="13324" max="13324" width="8.875" style="84" bestFit="1" customWidth="1"/>
    <col min="13325" max="13568" width="9.75" style="84"/>
    <col min="13569" max="13569" width="44.625" style="84" bestFit="1" customWidth="1"/>
    <col min="13570" max="13570" width="14.75" style="84" customWidth="1"/>
    <col min="13571" max="13571" width="17.875" style="84" customWidth="1"/>
    <col min="13572" max="13572" width="10.25" style="84" customWidth="1"/>
    <col min="13573" max="13575" width="9.75" style="84"/>
    <col min="13576" max="13576" width="11.125" style="84" bestFit="1" customWidth="1"/>
    <col min="13577" max="13577" width="12" style="84" bestFit="1" customWidth="1"/>
    <col min="13578" max="13578" width="9.75" style="84"/>
    <col min="13579" max="13579" width="13" style="84" bestFit="1" customWidth="1"/>
    <col min="13580" max="13580" width="8.875" style="84" bestFit="1" customWidth="1"/>
    <col min="13581" max="13824" width="9.75" style="84"/>
    <col min="13825" max="13825" width="44.625" style="84" bestFit="1" customWidth="1"/>
    <col min="13826" max="13826" width="14.75" style="84" customWidth="1"/>
    <col min="13827" max="13827" width="17.875" style="84" customWidth="1"/>
    <col min="13828" max="13828" width="10.25" style="84" customWidth="1"/>
    <col min="13829" max="13831" width="9.75" style="84"/>
    <col min="13832" max="13832" width="11.125" style="84" bestFit="1" customWidth="1"/>
    <col min="13833" max="13833" width="12" style="84" bestFit="1" customWidth="1"/>
    <col min="13834" max="13834" width="9.75" style="84"/>
    <col min="13835" max="13835" width="13" style="84" bestFit="1" customWidth="1"/>
    <col min="13836" max="13836" width="8.875" style="84" bestFit="1" customWidth="1"/>
    <col min="13837" max="14080" width="9.75" style="84"/>
    <col min="14081" max="14081" width="44.625" style="84" bestFit="1" customWidth="1"/>
    <col min="14082" max="14082" width="14.75" style="84" customWidth="1"/>
    <col min="14083" max="14083" width="17.875" style="84" customWidth="1"/>
    <col min="14084" max="14084" width="10.25" style="84" customWidth="1"/>
    <col min="14085" max="14087" width="9.75" style="84"/>
    <col min="14088" max="14088" width="11.125" style="84" bestFit="1" customWidth="1"/>
    <col min="14089" max="14089" width="12" style="84" bestFit="1" customWidth="1"/>
    <col min="14090" max="14090" width="9.75" style="84"/>
    <col min="14091" max="14091" width="13" style="84" bestFit="1" customWidth="1"/>
    <col min="14092" max="14092" width="8.875" style="84" bestFit="1" customWidth="1"/>
    <col min="14093" max="14336" width="9.75" style="84"/>
    <col min="14337" max="14337" width="44.625" style="84" bestFit="1" customWidth="1"/>
    <col min="14338" max="14338" width="14.75" style="84" customWidth="1"/>
    <col min="14339" max="14339" width="17.875" style="84" customWidth="1"/>
    <col min="14340" max="14340" width="10.25" style="84" customWidth="1"/>
    <col min="14341" max="14343" width="9.75" style="84"/>
    <col min="14344" max="14344" width="11.125" style="84" bestFit="1" customWidth="1"/>
    <col min="14345" max="14345" width="12" style="84" bestFit="1" customWidth="1"/>
    <col min="14346" max="14346" width="9.75" style="84"/>
    <col min="14347" max="14347" width="13" style="84" bestFit="1" customWidth="1"/>
    <col min="14348" max="14348" width="8.875" style="84" bestFit="1" customWidth="1"/>
    <col min="14349" max="14592" width="9.75" style="84"/>
    <col min="14593" max="14593" width="44.625" style="84" bestFit="1" customWidth="1"/>
    <col min="14594" max="14594" width="14.75" style="84" customWidth="1"/>
    <col min="14595" max="14595" width="17.875" style="84" customWidth="1"/>
    <col min="14596" max="14596" width="10.25" style="84" customWidth="1"/>
    <col min="14597" max="14599" width="9.75" style="84"/>
    <col min="14600" max="14600" width="11.125" style="84" bestFit="1" customWidth="1"/>
    <col min="14601" max="14601" width="12" style="84" bestFit="1" customWidth="1"/>
    <col min="14602" max="14602" width="9.75" style="84"/>
    <col min="14603" max="14603" width="13" style="84" bestFit="1" customWidth="1"/>
    <col min="14604" max="14604" width="8.875" style="84" bestFit="1" customWidth="1"/>
    <col min="14605" max="14848" width="9.75" style="84"/>
    <col min="14849" max="14849" width="44.625" style="84" bestFit="1" customWidth="1"/>
    <col min="14850" max="14850" width="14.75" style="84" customWidth="1"/>
    <col min="14851" max="14851" width="17.875" style="84" customWidth="1"/>
    <col min="14852" max="14852" width="10.25" style="84" customWidth="1"/>
    <col min="14853" max="14855" width="9.75" style="84"/>
    <col min="14856" max="14856" width="11.125" style="84" bestFit="1" customWidth="1"/>
    <col min="14857" max="14857" width="12" style="84" bestFit="1" customWidth="1"/>
    <col min="14858" max="14858" width="9.75" style="84"/>
    <col min="14859" max="14859" width="13" style="84" bestFit="1" customWidth="1"/>
    <col min="14860" max="14860" width="8.875" style="84" bestFit="1" customWidth="1"/>
    <col min="14861" max="15104" width="9.75" style="84"/>
    <col min="15105" max="15105" width="44.625" style="84" bestFit="1" customWidth="1"/>
    <col min="15106" max="15106" width="14.75" style="84" customWidth="1"/>
    <col min="15107" max="15107" width="17.875" style="84" customWidth="1"/>
    <col min="15108" max="15108" width="10.25" style="84" customWidth="1"/>
    <col min="15109" max="15111" width="9.75" style="84"/>
    <col min="15112" max="15112" width="11.125" style="84" bestFit="1" customWidth="1"/>
    <col min="15113" max="15113" width="12" style="84" bestFit="1" customWidth="1"/>
    <col min="15114" max="15114" width="9.75" style="84"/>
    <col min="15115" max="15115" width="13" style="84" bestFit="1" customWidth="1"/>
    <col min="15116" max="15116" width="8.875" style="84" bestFit="1" customWidth="1"/>
    <col min="15117" max="15360" width="9.75" style="84"/>
    <col min="15361" max="15361" width="44.625" style="84" bestFit="1" customWidth="1"/>
    <col min="15362" max="15362" width="14.75" style="84" customWidth="1"/>
    <col min="15363" max="15363" width="17.875" style="84" customWidth="1"/>
    <col min="15364" max="15364" width="10.25" style="84" customWidth="1"/>
    <col min="15365" max="15367" width="9.75" style="84"/>
    <col min="15368" max="15368" width="11.125" style="84" bestFit="1" customWidth="1"/>
    <col min="15369" max="15369" width="12" style="84" bestFit="1" customWidth="1"/>
    <col min="15370" max="15370" width="9.75" style="84"/>
    <col min="15371" max="15371" width="13" style="84" bestFit="1" customWidth="1"/>
    <col min="15372" max="15372" width="8.875" style="84" bestFit="1" customWidth="1"/>
    <col min="15373" max="15616" width="9.75" style="84"/>
    <col min="15617" max="15617" width="44.625" style="84" bestFit="1" customWidth="1"/>
    <col min="15618" max="15618" width="14.75" style="84" customWidth="1"/>
    <col min="15619" max="15619" width="17.875" style="84" customWidth="1"/>
    <col min="15620" max="15620" width="10.25" style="84" customWidth="1"/>
    <col min="15621" max="15623" width="9.75" style="84"/>
    <col min="15624" max="15624" width="11.125" style="84" bestFit="1" customWidth="1"/>
    <col min="15625" max="15625" width="12" style="84" bestFit="1" customWidth="1"/>
    <col min="15626" max="15626" width="9.75" style="84"/>
    <col min="15627" max="15627" width="13" style="84" bestFit="1" customWidth="1"/>
    <col min="15628" max="15628" width="8.875" style="84" bestFit="1" customWidth="1"/>
    <col min="15629" max="15872" width="9.75" style="84"/>
    <col min="15873" max="15873" width="44.625" style="84" bestFit="1" customWidth="1"/>
    <col min="15874" max="15874" width="14.75" style="84" customWidth="1"/>
    <col min="15875" max="15875" width="17.875" style="84" customWidth="1"/>
    <col min="15876" max="15876" width="10.25" style="84" customWidth="1"/>
    <col min="15877" max="15879" width="9.75" style="84"/>
    <col min="15880" max="15880" width="11.125" style="84" bestFit="1" customWidth="1"/>
    <col min="15881" max="15881" width="12" style="84" bestFit="1" customWidth="1"/>
    <col min="15882" max="15882" width="9.75" style="84"/>
    <col min="15883" max="15883" width="13" style="84" bestFit="1" customWidth="1"/>
    <col min="15884" max="15884" width="8.875" style="84" bestFit="1" customWidth="1"/>
    <col min="15885" max="16128" width="9.75" style="84"/>
    <col min="16129" max="16129" width="44.625" style="84" bestFit="1" customWidth="1"/>
    <col min="16130" max="16130" width="14.75" style="84" customWidth="1"/>
    <col min="16131" max="16131" width="17.875" style="84" customWidth="1"/>
    <col min="16132" max="16132" width="10.25" style="84" customWidth="1"/>
    <col min="16133" max="16135" width="9.75" style="84"/>
    <col min="16136" max="16136" width="11.125" style="84" bestFit="1" customWidth="1"/>
    <col min="16137" max="16137" width="12" style="84" bestFit="1" customWidth="1"/>
    <col min="16138" max="16138" width="9.75" style="84"/>
    <col min="16139" max="16139" width="13" style="84" bestFit="1" customWidth="1"/>
    <col min="16140" max="16140" width="8.875" style="84" bestFit="1" customWidth="1"/>
    <col min="16141" max="16384" width="9.75" style="84"/>
  </cols>
  <sheetData>
    <row r="3" spans="1:16" s="121" customFormat="1" ht="60" x14ac:dyDescent="0.2">
      <c r="A3" s="119" t="s">
        <v>209</v>
      </c>
      <c r="B3" s="120" t="s">
        <v>134</v>
      </c>
      <c r="C3" s="120" t="s">
        <v>135</v>
      </c>
      <c r="D3" s="87" t="s">
        <v>136</v>
      </c>
      <c r="E3" s="120" t="s">
        <v>137</v>
      </c>
      <c r="F3" s="119" t="s">
        <v>138</v>
      </c>
      <c r="G3" s="87" t="s">
        <v>139</v>
      </c>
      <c r="H3" s="87" t="s">
        <v>140</v>
      </c>
      <c r="I3" s="87" t="s">
        <v>141</v>
      </c>
      <c r="J3" s="87" t="s">
        <v>142</v>
      </c>
      <c r="K3" s="87" t="s">
        <v>143</v>
      </c>
      <c r="L3" s="87" t="s">
        <v>144</v>
      </c>
    </row>
    <row r="4" spans="1:16" ht="33" customHeight="1" x14ac:dyDescent="0.2">
      <c r="A4" s="184" t="s">
        <v>210</v>
      </c>
      <c r="B4" s="185" t="s">
        <v>211</v>
      </c>
      <c r="C4" s="186" t="s">
        <v>212</v>
      </c>
      <c r="D4" s="187" t="s">
        <v>148</v>
      </c>
      <c r="E4" s="180" t="s">
        <v>152</v>
      </c>
      <c r="F4" s="180" t="s">
        <v>213</v>
      </c>
      <c r="G4" s="229">
        <v>70</v>
      </c>
      <c r="H4" s="229">
        <v>40</v>
      </c>
      <c r="I4" s="229">
        <v>738</v>
      </c>
      <c r="J4" s="229">
        <v>1488</v>
      </c>
      <c r="K4" s="229">
        <v>912</v>
      </c>
      <c r="L4" s="229">
        <v>1662</v>
      </c>
      <c r="M4" s="188"/>
    </row>
    <row r="5" spans="1:16" ht="27.75" customHeight="1" x14ac:dyDescent="0.2">
      <c r="A5" s="184" t="s">
        <v>214</v>
      </c>
      <c r="B5" s="185" t="s">
        <v>215</v>
      </c>
      <c r="C5" s="186" t="s">
        <v>216</v>
      </c>
      <c r="D5" s="187" t="s">
        <v>148</v>
      </c>
      <c r="E5" s="180" t="s">
        <v>217</v>
      </c>
      <c r="F5" s="180" t="s">
        <v>213</v>
      </c>
      <c r="G5" s="229">
        <v>100</v>
      </c>
      <c r="H5" s="229">
        <v>80</v>
      </c>
      <c r="I5" s="229">
        <v>944.15</v>
      </c>
      <c r="J5" s="229">
        <v>1694.15</v>
      </c>
      <c r="K5" s="229">
        <v>1304.6000000000001</v>
      </c>
      <c r="L5" s="229">
        <v>2054.6000000000004</v>
      </c>
      <c r="M5" s="190"/>
      <c r="P5" s="237"/>
    </row>
    <row r="6" spans="1:16" ht="27.75" customHeight="1" x14ac:dyDescent="0.2">
      <c r="A6" s="184" t="s">
        <v>218</v>
      </c>
      <c r="B6" s="185" t="s">
        <v>219</v>
      </c>
      <c r="C6" s="186" t="s">
        <v>220</v>
      </c>
      <c r="D6" s="187" t="s">
        <v>148</v>
      </c>
      <c r="E6" s="180" t="s">
        <v>152</v>
      </c>
      <c r="F6" s="180" t="s">
        <v>213</v>
      </c>
      <c r="G6" s="229">
        <v>70</v>
      </c>
      <c r="H6" s="229">
        <v>40</v>
      </c>
      <c r="I6" s="229">
        <v>738</v>
      </c>
      <c r="J6" s="229">
        <v>1488</v>
      </c>
      <c r="K6" s="229">
        <v>963.59999999999991</v>
      </c>
      <c r="L6" s="229">
        <v>1713.6</v>
      </c>
      <c r="M6" s="190"/>
    </row>
    <row r="7" spans="1:16" ht="27.75" customHeight="1" x14ac:dyDescent="0.2">
      <c r="A7" s="184" t="s">
        <v>221</v>
      </c>
      <c r="B7" s="185" t="s">
        <v>222</v>
      </c>
      <c r="C7" s="186" t="s">
        <v>223</v>
      </c>
      <c r="D7" s="187" t="s">
        <v>148</v>
      </c>
      <c r="E7" s="180" t="s">
        <v>217</v>
      </c>
      <c r="F7" s="180" t="s">
        <v>213</v>
      </c>
      <c r="G7" s="229">
        <v>70</v>
      </c>
      <c r="H7" s="229">
        <v>40</v>
      </c>
      <c r="I7" s="229">
        <v>1510</v>
      </c>
      <c r="J7" s="229">
        <v>2260</v>
      </c>
      <c r="K7" s="229">
        <v>2113.65</v>
      </c>
      <c r="L7" s="229">
        <v>2863.65</v>
      </c>
      <c r="M7" s="190"/>
    </row>
    <row r="8" spans="1:16" ht="27.75" customHeight="1" x14ac:dyDescent="0.2">
      <c r="A8" s="184" t="s">
        <v>224</v>
      </c>
      <c r="B8" s="185" t="s">
        <v>225</v>
      </c>
      <c r="C8" s="186" t="s">
        <v>226</v>
      </c>
      <c r="D8" s="187" t="s">
        <v>148</v>
      </c>
      <c r="E8" s="180" t="s">
        <v>152</v>
      </c>
      <c r="F8" s="180" t="s">
        <v>213</v>
      </c>
      <c r="G8" s="229">
        <v>70</v>
      </c>
      <c r="H8" s="229">
        <v>40</v>
      </c>
      <c r="I8" s="229">
        <v>738</v>
      </c>
      <c r="J8" s="229">
        <v>1488</v>
      </c>
      <c r="K8" s="229">
        <v>963.59999999999991</v>
      </c>
      <c r="L8" s="229">
        <v>1713.6</v>
      </c>
      <c r="M8" s="189"/>
    </row>
    <row r="9" spans="1:16" ht="27.75" customHeight="1" x14ac:dyDescent="0.2">
      <c r="A9" s="175" t="s">
        <v>227</v>
      </c>
      <c r="B9" s="185" t="s">
        <v>228</v>
      </c>
      <c r="C9" s="186" t="s">
        <v>229</v>
      </c>
      <c r="D9" s="187" t="s">
        <v>148</v>
      </c>
      <c r="E9" s="179" t="s">
        <v>217</v>
      </c>
      <c r="F9" s="180" t="s">
        <v>213</v>
      </c>
      <c r="G9" s="229">
        <v>70</v>
      </c>
      <c r="H9" s="229">
        <v>40</v>
      </c>
      <c r="I9" s="229">
        <v>1000</v>
      </c>
      <c r="J9" s="229">
        <v>1750</v>
      </c>
      <c r="K9" s="229">
        <v>1470</v>
      </c>
      <c r="L9" s="229">
        <v>2220</v>
      </c>
      <c r="M9" s="190"/>
    </row>
    <row r="10" spans="1:16" ht="27.75" customHeight="1" x14ac:dyDescent="0.2">
      <c r="A10" s="184" t="s">
        <v>230</v>
      </c>
      <c r="B10" s="185" t="s">
        <v>228</v>
      </c>
      <c r="C10" s="186" t="s">
        <v>229</v>
      </c>
      <c r="D10" s="187" t="s">
        <v>148</v>
      </c>
      <c r="E10" s="180" t="s">
        <v>217</v>
      </c>
      <c r="F10" s="180" t="s">
        <v>213</v>
      </c>
      <c r="G10" s="229">
        <v>70</v>
      </c>
      <c r="H10" s="229">
        <v>40</v>
      </c>
      <c r="I10" s="229">
        <v>1325</v>
      </c>
      <c r="J10" s="229">
        <v>2075</v>
      </c>
      <c r="K10" s="229">
        <v>1470</v>
      </c>
      <c r="L10" s="229">
        <v>2220</v>
      </c>
      <c r="M10" s="190"/>
    </row>
    <row r="11" spans="1:16" ht="27.75" customHeight="1" x14ac:dyDescent="0.2">
      <c r="A11" s="153"/>
      <c r="B11" s="127"/>
      <c r="C11" s="128"/>
      <c r="D11" s="91"/>
      <c r="E11" s="125"/>
      <c r="F11" s="125"/>
      <c r="G11" s="126"/>
      <c r="H11" s="126"/>
      <c r="I11" s="126"/>
      <c r="J11" s="154"/>
      <c r="K11" s="126"/>
      <c r="L11" s="154"/>
    </row>
    <row r="13" spans="1:16" ht="13.5" thickBot="1" x14ac:dyDescent="0.25">
      <c r="B13" s="132" t="s">
        <v>93</v>
      </c>
      <c r="C13" s="118"/>
    </row>
    <row r="14" spans="1:16" ht="13.5" thickBot="1" x14ac:dyDescent="0.25">
      <c r="A14" s="133" t="s">
        <v>155</v>
      </c>
      <c r="B14" s="250">
        <f>IF(B15="","",SUM(B15:B20))</f>
        <v>130</v>
      </c>
      <c r="C14" s="118"/>
    </row>
    <row r="15" spans="1:16" x14ac:dyDescent="0.2">
      <c r="A15" s="152" t="s">
        <v>231</v>
      </c>
      <c r="B15" s="251">
        <v>0</v>
      </c>
      <c r="C15" s="118"/>
    </row>
    <row r="16" spans="1:16" x14ac:dyDescent="0.2">
      <c r="A16" s="91" t="s">
        <v>232</v>
      </c>
      <c r="B16" s="252">
        <v>20</v>
      </c>
      <c r="C16" s="118"/>
    </row>
    <row r="17" spans="1:3" x14ac:dyDescent="0.2">
      <c r="A17" s="91" t="s">
        <v>233</v>
      </c>
      <c r="B17" s="252">
        <v>50</v>
      </c>
      <c r="C17" s="118"/>
    </row>
    <row r="18" spans="1:3" x14ac:dyDescent="0.2">
      <c r="A18" s="91" t="s">
        <v>234</v>
      </c>
      <c r="B18" s="252">
        <v>50</v>
      </c>
      <c r="C18" s="118"/>
    </row>
    <row r="19" spans="1:3" x14ac:dyDescent="0.2">
      <c r="A19" s="91" t="s">
        <v>161</v>
      </c>
      <c r="B19" s="252">
        <v>10</v>
      </c>
      <c r="C19" s="118"/>
    </row>
    <row r="20" spans="1:3" x14ac:dyDescent="0.2">
      <c r="A20" s="91"/>
      <c r="B20" s="252">
        <v>0</v>
      </c>
      <c r="C20" s="118"/>
    </row>
    <row r="21" spans="1:3" ht="13.5" thickBot="1" x14ac:dyDescent="0.25">
      <c r="B21" s="118"/>
      <c r="C21" s="118"/>
    </row>
    <row r="22" spans="1:3" ht="13.5" thickBot="1" x14ac:dyDescent="0.25">
      <c r="A22" s="133" t="s">
        <v>162</v>
      </c>
      <c r="B22" s="250">
        <f>IF(B23="","",SUM(B23:B36))</f>
        <v>380</v>
      </c>
      <c r="C22" s="118"/>
    </row>
    <row r="23" spans="1:3" x14ac:dyDescent="0.2">
      <c r="A23" s="152" t="s">
        <v>235</v>
      </c>
      <c r="B23" s="251">
        <v>150</v>
      </c>
      <c r="C23" s="118"/>
    </row>
    <row r="24" spans="1:3" x14ac:dyDescent="0.2">
      <c r="A24" s="91" t="s">
        <v>236</v>
      </c>
      <c r="B24" s="252">
        <v>150</v>
      </c>
      <c r="C24" s="118"/>
    </row>
    <row r="25" spans="1:3" x14ac:dyDescent="0.2">
      <c r="A25" s="91" t="s">
        <v>237</v>
      </c>
      <c r="B25" s="252">
        <v>50</v>
      </c>
      <c r="C25" s="118"/>
    </row>
    <row r="26" spans="1:3" x14ac:dyDescent="0.2">
      <c r="A26" s="91" t="s">
        <v>238</v>
      </c>
      <c r="B26" s="252"/>
      <c r="C26" s="118"/>
    </row>
    <row r="27" spans="1:3" x14ac:dyDescent="0.2">
      <c r="A27" s="91" t="s">
        <v>239</v>
      </c>
      <c r="B27" s="252"/>
      <c r="C27" s="118"/>
    </row>
    <row r="28" spans="1:3" x14ac:dyDescent="0.2">
      <c r="A28" s="91" t="s">
        <v>240</v>
      </c>
      <c r="B28" s="252"/>
      <c r="C28" s="118"/>
    </row>
    <row r="29" spans="1:3" x14ac:dyDescent="0.2">
      <c r="A29" s="152" t="s">
        <v>241</v>
      </c>
      <c r="B29" s="251">
        <v>20</v>
      </c>
      <c r="C29" s="118"/>
    </row>
    <row r="30" spans="1:3" x14ac:dyDescent="0.2">
      <c r="A30" s="91" t="s">
        <v>242</v>
      </c>
      <c r="B30" s="252"/>
      <c r="C30" s="118"/>
    </row>
    <row r="31" spans="1:3" x14ac:dyDescent="0.2">
      <c r="A31" s="91" t="s">
        <v>243</v>
      </c>
      <c r="B31" s="252"/>
      <c r="C31" s="118"/>
    </row>
    <row r="32" spans="1:3" x14ac:dyDescent="0.2">
      <c r="A32" s="91" t="s">
        <v>244</v>
      </c>
      <c r="B32" s="252"/>
      <c r="C32" s="118"/>
    </row>
    <row r="33" spans="1:3" x14ac:dyDescent="0.2">
      <c r="A33" s="91" t="s">
        <v>245</v>
      </c>
      <c r="B33" s="252"/>
      <c r="C33" s="118"/>
    </row>
    <row r="34" spans="1:3" x14ac:dyDescent="0.2">
      <c r="A34" s="91" t="s">
        <v>246</v>
      </c>
      <c r="B34" s="252"/>
      <c r="C34" s="118"/>
    </row>
    <row r="35" spans="1:3" x14ac:dyDescent="0.2">
      <c r="A35" s="91"/>
      <c r="B35" s="252"/>
      <c r="C35" s="118"/>
    </row>
    <row r="36" spans="1:3" x14ac:dyDescent="0.2">
      <c r="A36" s="91" t="s">
        <v>247</v>
      </c>
      <c r="B36" s="252">
        <v>10</v>
      </c>
      <c r="C36" s="118"/>
    </row>
    <row r="38" spans="1:3" ht="13.5" thickBot="1" x14ac:dyDescent="0.25">
      <c r="A38" s="153" t="s">
        <v>210</v>
      </c>
    </row>
    <row r="39" spans="1:3" ht="28.5" customHeight="1" thickBot="1" x14ac:dyDescent="0.25">
      <c r="A39" s="133" t="s">
        <v>169</v>
      </c>
      <c r="B39" s="139" t="s">
        <v>170</v>
      </c>
      <c r="C39" s="139" t="s">
        <v>171</v>
      </c>
    </row>
    <row r="40" spans="1:3" x14ac:dyDescent="0.2">
      <c r="A40" s="101" t="s">
        <v>172</v>
      </c>
      <c r="B40" s="249"/>
      <c r="C40" s="249">
        <v>0</v>
      </c>
    </row>
    <row r="41" spans="1:3" x14ac:dyDescent="0.2">
      <c r="A41" s="101" t="s">
        <v>173</v>
      </c>
      <c r="B41" s="249"/>
      <c r="C41" s="249">
        <v>0.8</v>
      </c>
    </row>
    <row r="42" spans="1:3" x14ac:dyDescent="0.2">
      <c r="A42" s="101" t="s">
        <v>174</v>
      </c>
      <c r="B42" s="249"/>
      <c r="C42" s="249">
        <v>0.06</v>
      </c>
    </row>
    <row r="43" spans="1:3" x14ac:dyDescent="0.2">
      <c r="A43" s="101" t="s">
        <v>175</v>
      </c>
      <c r="B43" s="249"/>
      <c r="C43" s="249"/>
    </row>
    <row r="44" spans="1:3" x14ac:dyDescent="0.2">
      <c r="A44" s="101" t="s">
        <v>176</v>
      </c>
      <c r="B44" s="249"/>
      <c r="C44" s="249"/>
    </row>
    <row r="45" spans="1:3" x14ac:dyDescent="0.2">
      <c r="A45" s="101" t="s">
        <v>177</v>
      </c>
      <c r="B45" s="249"/>
      <c r="C45" s="249"/>
    </row>
    <row r="46" spans="1:3" x14ac:dyDescent="0.2">
      <c r="A46" s="101" t="s">
        <v>178</v>
      </c>
      <c r="B46" s="249"/>
      <c r="C46" s="249"/>
    </row>
    <row r="47" spans="1:3" x14ac:dyDescent="0.2">
      <c r="A47" s="141" t="s">
        <v>179</v>
      </c>
      <c r="B47" s="249"/>
      <c r="C47" s="249">
        <v>0.02</v>
      </c>
    </row>
    <row r="48" spans="1:3" x14ac:dyDescent="0.2">
      <c r="A48" s="141" t="s">
        <v>180</v>
      </c>
      <c r="B48" s="249"/>
      <c r="C48" s="249">
        <v>0.02</v>
      </c>
    </row>
    <row r="49" spans="1:3" x14ac:dyDescent="0.2">
      <c r="A49" s="141" t="s">
        <v>181</v>
      </c>
      <c r="B49" s="249"/>
      <c r="C49" s="249">
        <v>0.1</v>
      </c>
    </row>
    <row r="50" spans="1:3" x14ac:dyDescent="0.2">
      <c r="A50" s="101" t="s">
        <v>232</v>
      </c>
      <c r="B50" s="249"/>
      <c r="C50" s="249"/>
    </row>
    <row r="51" spans="1:3" x14ac:dyDescent="0.2">
      <c r="A51" s="101" t="s">
        <v>231</v>
      </c>
      <c r="B51" s="249"/>
      <c r="C51" s="249"/>
    </row>
    <row r="52" spans="1:3" x14ac:dyDescent="0.2">
      <c r="A52" s="101" t="s">
        <v>248</v>
      </c>
      <c r="B52" s="249"/>
      <c r="C52" s="249"/>
    </row>
    <row r="53" spans="1:3" ht="13.5" thickBot="1" x14ac:dyDescent="0.25">
      <c r="B53" s="118"/>
      <c r="C53" s="118"/>
    </row>
    <row r="54" spans="1:3" ht="18" customHeight="1" thickBot="1" x14ac:dyDescent="0.25">
      <c r="A54" s="142" t="s">
        <v>184</v>
      </c>
      <c r="B54" s="143" t="str">
        <f>IF(B40="","",SUM(B40:B52))</f>
        <v/>
      </c>
      <c r="C54" s="144">
        <f>IF(C40="","",SUM(C40:C52))</f>
        <v>1.0000000000000002</v>
      </c>
    </row>
    <row r="55" spans="1:3" ht="13.5" thickBot="1" x14ac:dyDescent="0.25">
      <c r="B55" s="334" t="s">
        <v>185</v>
      </c>
      <c r="C55" s="336"/>
    </row>
    <row r="59" spans="1:3" ht="13.5" thickBot="1" x14ac:dyDescent="0.25">
      <c r="A59" s="153" t="s">
        <v>214</v>
      </c>
    </row>
    <row r="60" spans="1:3" ht="39" thickBot="1" x14ac:dyDescent="0.25">
      <c r="A60" s="133" t="s">
        <v>169</v>
      </c>
      <c r="B60" s="139" t="s">
        <v>170</v>
      </c>
      <c r="C60" s="139" t="s">
        <v>171</v>
      </c>
    </row>
    <row r="61" spans="1:3" x14ac:dyDescent="0.2">
      <c r="A61" s="101" t="s">
        <v>172</v>
      </c>
      <c r="B61" s="140"/>
      <c r="C61" s="249">
        <v>0</v>
      </c>
    </row>
    <row r="62" spans="1:3" x14ac:dyDescent="0.2">
      <c r="A62" s="101" t="s">
        <v>173</v>
      </c>
      <c r="B62" s="140"/>
      <c r="C62" s="249">
        <v>0.8</v>
      </c>
    </row>
    <row r="63" spans="1:3" x14ac:dyDescent="0.2">
      <c r="A63" s="101" t="s">
        <v>174</v>
      </c>
      <c r="B63" s="140"/>
      <c r="C63" s="249">
        <v>0.06</v>
      </c>
    </row>
    <row r="64" spans="1:3" x14ac:dyDescent="0.2">
      <c r="A64" s="101" t="s">
        <v>175</v>
      </c>
      <c r="B64" s="140"/>
      <c r="C64" s="249"/>
    </row>
    <row r="65" spans="1:3" x14ac:dyDescent="0.2">
      <c r="A65" s="101" t="s">
        <v>176</v>
      </c>
      <c r="B65" s="140"/>
      <c r="C65" s="249"/>
    </row>
    <row r="66" spans="1:3" x14ac:dyDescent="0.2">
      <c r="A66" s="101" t="s">
        <v>177</v>
      </c>
      <c r="B66" s="140"/>
      <c r="C66" s="249"/>
    </row>
    <row r="67" spans="1:3" x14ac:dyDescent="0.2">
      <c r="A67" s="101" t="s">
        <v>178</v>
      </c>
      <c r="B67" s="140"/>
      <c r="C67" s="249"/>
    </row>
    <row r="68" spans="1:3" x14ac:dyDescent="0.2">
      <c r="A68" s="141" t="s">
        <v>179</v>
      </c>
      <c r="B68" s="140"/>
      <c r="C68" s="249">
        <v>0.02</v>
      </c>
    </row>
    <row r="69" spans="1:3" x14ac:dyDescent="0.2">
      <c r="A69" s="141" t="s">
        <v>180</v>
      </c>
      <c r="B69" s="140"/>
      <c r="C69" s="249">
        <v>0.02</v>
      </c>
    </row>
    <row r="70" spans="1:3" x14ac:dyDescent="0.2">
      <c r="A70" s="141" t="s">
        <v>181</v>
      </c>
      <c r="B70" s="140"/>
      <c r="C70" s="249">
        <v>0.1</v>
      </c>
    </row>
    <row r="71" spans="1:3" x14ac:dyDescent="0.2">
      <c r="A71" s="101" t="s">
        <v>232</v>
      </c>
      <c r="B71" s="140"/>
      <c r="C71" s="249"/>
    </row>
    <row r="72" spans="1:3" x14ac:dyDescent="0.2">
      <c r="A72" s="101" t="s">
        <v>231</v>
      </c>
      <c r="B72" s="140"/>
      <c r="C72" s="249"/>
    </row>
    <row r="73" spans="1:3" x14ac:dyDescent="0.2">
      <c r="A73" s="101" t="s">
        <v>248</v>
      </c>
      <c r="B73" s="140"/>
      <c r="C73" s="249"/>
    </row>
    <row r="74" spans="1:3" ht="13.5" thickBot="1" x14ac:dyDescent="0.25">
      <c r="B74" s="118"/>
      <c r="C74" s="118"/>
    </row>
    <row r="75" spans="1:3" ht="13.5" thickBot="1" x14ac:dyDescent="0.25">
      <c r="A75" s="142" t="s">
        <v>184</v>
      </c>
      <c r="B75" s="143" t="str">
        <f>IF(B61="","",SUM(B61:B73))</f>
        <v/>
      </c>
      <c r="C75" s="144">
        <f>IF(C61="","",SUM(C61:C73))</f>
        <v>1.0000000000000002</v>
      </c>
    </row>
    <row r="76" spans="1:3" ht="13.5" thickBot="1" x14ac:dyDescent="0.25">
      <c r="B76" s="334" t="s">
        <v>185</v>
      </c>
      <c r="C76" s="336"/>
    </row>
    <row r="79" spans="1:3" ht="13.5" thickBot="1" x14ac:dyDescent="0.25">
      <c r="A79" s="153" t="s">
        <v>218</v>
      </c>
    </row>
    <row r="80" spans="1:3" ht="39" thickBot="1" x14ac:dyDescent="0.25">
      <c r="A80" s="133" t="s">
        <v>169</v>
      </c>
      <c r="B80" s="139" t="s">
        <v>170</v>
      </c>
      <c r="C80" s="139" t="s">
        <v>171</v>
      </c>
    </row>
    <row r="81" spans="1:3" x14ac:dyDescent="0.2">
      <c r="A81" s="101" t="s">
        <v>172</v>
      </c>
      <c r="B81" s="140"/>
      <c r="C81" s="249">
        <v>0</v>
      </c>
    </row>
    <row r="82" spans="1:3" x14ac:dyDescent="0.2">
      <c r="A82" s="101" t="s">
        <v>173</v>
      </c>
      <c r="B82" s="140"/>
      <c r="C82" s="249">
        <v>0.8</v>
      </c>
    </row>
    <row r="83" spans="1:3" x14ac:dyDescent="0.2">
      <c r="A83" s="101" t="s">
        <v>174</v>
      </c>
      <c r="B83" s="140"/>
      <c r="C83" s="249">
        <v>0.06</v>
      </c>
    </row>
    <row r="84" spans="1:3" x14ac:dyDescent="0.2">
      <c r="A84" s="101" t="s">
        <v>175</v>
      </c>
      <c r="B84" s="140"/>
      <c r="C84" s="249"/>
    </row>
    <row r="85" spans="1:3" x14ac:dyDescent="0.2">
      <c r="A85" s="101" t="s">
        <v>176</v>
      </c>
      <c r="B85" s="140"/>
      <c r="C85" s="249"/>
    </row>
    <row r="86" spans="1:3" x14ac:dyDescent="0.2">
      <c r="A86" s="101" t="s">
        <v>177</v>
      </c>
      <c r="B86" s="140"/>
      <c r="C86" s="249"/>
    </row>
    <row r="87" spans="1:3" x14ac:dyDescent="0.2">
      <c r="A87" s="101" t="s">
        <v>178</v>
      </c>
      <c r="B87" s="140"/>
      <c r="C87" s="249"/>
    </row>
    <row r="88" spans="1:3" x14ac:dyDescent="0.2">
      <c r="A88" s="141" t="s">
        <v>179</v>
      </c>
      <c r="B88" s="140"/>
      <c r="C88" s="249">
        <v>0.02</v>
      </c>
    </row>
    <row r="89" spans="1:3" x14ac:dyDescent="0.2">
      <c r="A89" s="141" t="s">
        <v>180</v>
      </c>
      <c r="B89" s="140"/>
      <c r="C89" s="249">
        <v>0.02</v>
      </c>
    </row>
    <row r="90" spans="1:3" x14ac:dyDescent="0.2">
      <c r="A90" s="141" t="s">
        <v>181</v>
      </c>
      <c r="B90" s="140"/>
      <c r="C90" s="249">
        <v>0.1</v>
      </c>
    </row>
    <row r="91" spans="1:3" x14ac:dyDescent="0.2">
      <c r="A91" s="101" t="s">
        <v>232</v>
      </c>
      <c r="B91" s="140"/>
      <c r="C91" s="249"/>
    </row>
    <row r="92" spans="1:3" x14ac:dyDescent="0.2">
      <c r="A92" s="101" t="s">
        <v>231</v>
      </c>
      <c r="B92" s="140"/>
      <c r="C92" s="249"/>
    </row>
    <row r="93" spans="1:3" x14ac:dyDescent="0.2">
      <c r="A93" s="101" t="s">
        <v>248</v>
      </c>
      <c r="B93" s="140"/>
      <c r="C93" s="249"/>
    </row>
    <row r="94" spans="1:3" ht="13.5" thickBot="1" x14ac:dyDescent="0.25">
      <c r="B94" s="118"/>
      <c r="C94" s="118"/>
    </row>
    <row r="95" spans="1:3" ht="13.5" thickBot="1" x14ac:dyDescent="0.25">
      <c r="A95" s="142" t="s">
        <v>184</v>
      </c>
      <c r="B95" s="143" t="str">
        <f>IF(B81="","",SUM(B81:B93))</f>
        <v/>
      </c>
      <c r="C95" s="144">
        <f>IF(C81="","",SUM(C81:C93))</f>
        <v>1.0000000000000002</v>
      </c>
    </row>
    <row r="96" spans="1:3" ht="13.5" thickBot="1" x14ac:dyDescent="0.25">
      <c r="B96" s="334" t="s">
        <v>185</v>
      </c>
      <c r="C96" s="336"/>
    </row>
    <row r="99" spans="1:3" ht="13.5" thickBot="1" x14ac:dyDescent="0.25">
      <c r="A99" s="153" t="s">
        <v>221</v>
      </c>
    </row>
    <row r="100" spans="1:3" ht="39" thickBot="1" x14ac:dyDescent="0.25">
      <c r="A100" s="133" t="s">
        <v>169</v>
      </c>
      <c r="B100" s="139" t="s">
        <v>170</v>
      </c>
      <c r="C100" s="139" t="s">
        <v>171</v>
      </c>
    </row>
    <row r="101" spans="1:3" x14ac:dyDescent="0.2">
      <c r="A101" s="101" t="s">
        <v>172</v>
      </c>
      <c r="B101" s="140"/>
      <c r="C101" s="249">
        <v>0</v>
      </c>
    </row>
    <row r="102" spans="1:3" x14ac:dyDescent="0.2">
      <c r="A102" s="101" t="s">
        <v>173</v>
      </c>
      <c r="B102" s="140"/>
      <c r="C102" s="249">
        <v>0.8</v>
      </c>
    </row>
    <row r="103" spans="1:3" x14ac:dyDescent="0.2">
      <c r="A103" s="101" t="s">
        <v>174</v>
      </c>
      <c r="B103" s="140"/>
      <c r="C103" s="249">
        <v>0.06</v>
      </c>
    </row>
    <row r="104" spans="1:3" x14ac:dyDescent="0.2">
      <c r="A104" s="101" t="s">
        <v>175</v>
      </c>
      <c r="B104" s="140"/>
      <c r="C104" s="249"/>
    </row>
    <row r="105" spans="1:3" x14ac:dyDescent="0.2">
      <c r="A105" s="101" t="s">
        <v>176</v>
      </c>
      <c r="B105" s="140"/>
      <c r="C105" s="249"/>
    </row>
    <row r="106" spans="1:3" x14ac:dyDescent="0.2">
      <c r="A106" s="101" t="s">
        <v>177</v>
      </c>
      <c r="B106" s="140"/>
      <c r="C106" s="249"/>
    </row>
    <row r="107" spans="1:3" x14ac:dyDescent="0.2">
      <c r="A107" s="101" t="s">
        <v>178</v>
      </c>
      <c r="B107" s="140"/>
      <c r="C107" s="249"/>
    </row>
    <row r="108" spans="1:3" x14ac:dyDescent="0.2">
      <c r="A108" s="141" t="s">
        <v>179</v>
      </c>
      <c r="B108" s="140"/>
      <c r="C108" s="249">
        <v>0.02</v>
      </c>
    </row>
    <row r="109" spans="1:3" x14ac:dyDescent="0.2">
      <c r="A109" s="141" t="s">
        <v>180</v>
      </c>
      <c r="B109" s="140"/>
      <c r="C109" s="249">
        <v>0.02</v>
      </c>
    </row>
    <row r="110" spans="1:3" x14ac:dyDescent="0.2">
      <c r="A110" s="141" t="s">
        <v>181</v>
      </c>
      <c r="B110" s="140"/>
      <c r="C110" s="249">
        <v>0.1</v>
      </c>
    </row>
    <row r="111" spans="1:3" x14ac:dyDescent="0.2">
      <c r="A111" s="101" t="s">
        <v>232</v>
      </c>
      <c r="B111" s="140"/>
      <c r="C111" s="249"/>
    </row>
    <row r="112" spans="1:3" x14ac:dyDescent="0.2">
      <c r="A112" s="101" t="s">
        <v>231</v>
      </c>
      <c r="B112" s="140"/>
      <c r="C112" s="249"/>
    </row>
    <row r="113" spans="1:3" x14ac:dyDescent="0.2">
      <c r="A113" s="101" t="s">
        <v>248</v>
      </c>
      <c r="B113" s="140"/>
      <c r="C113" s="249"/>
    </row>
    <row r="114" spans="1:3" ht="13.5" thickBot="1" x14ac:dyDescent="0.25">
      <c r="B114" s="118"/>
      <c r="C114" s="118"/>
    </row>
    <row r="115" spans="1:3" ht="13.5" thickBot="1" x14ac:dyDescent="0.25">
      <c r="A115" s="142" t="s">
        <v>184</v>
      </c>
      <c r="B115" s="143" t="str">
        <f>IF(B101="","",SUM(B101:B113))</f>
        <v/>
      </c>
      <c r="C115" s="144">
        <f>IF(C101="","",SUM(C101:C113))</f>
        <v>1.0000000000000002</v>
      </c>
    </row>
    <row r="116" spans="1:3" ht="13.5" thickBot="1" x14ac:dyDescent="0.25">
      <c r="B116" s="334" t="s">
        <v>185</v>
      </c>
      <c r="C116" s="336"/>
    </row>
    <row r="118" spans="1:3" ht="13.5" thickBot="1" x14ac:dyDescent="0.25">
      <c r="A118" s="153" t="s">
        <v>224</v>
      </c>
    </row>
    <row r="119" spans="1:3" ht="39" thickBot="1" x14ac:dyDescent="0.25">
      <c r="A119" s="133" t="s">
        <v>169</v>
      </c>
      <c r="B119" s="139" t="s">
        <v>170</v>
      </c>
      <c r="C119" s="139" t="s">
        <v>171</v>
      </c>
    </row>
    <row r="120" spans="1:3" x14ac:dyDescent="0.2">
      <c r="A120" s="101" t="s">
        <v>172</v>
      </c>
      <c r="B120" s="140"/>
      <c r="C120" s="249">
        <v>0</v>
      </c>
    </row>
    <row r="121" spans="1:3" x14ac:dyDescent="0.2">
      <c r="A121" s="101" t="s">
        <v>173</v>
      </c>
      <c r="B121" s="140"/>
      <c r="C121" s="249">
        <v>0.8</v>
      </c>
    </row>
    <row r="122" spans="1:3" x14ac:dyDescent="0.2">
      <c r="A122" s="101" t="s">
        <v>174</v>
      </c>
      <c r="B122" s="140"/>
      <c r="C122" s="249">
        <v>0.06</v>
      </c>
    </row>
    <row r="123" spans="1:3" x14ac:dyDescent="0.2">
      <c r="A123" s="101" t="s">
        <v>175</v>
      </c>
      <c r="B123" s="140"/>
      <c r="C123" s="249"/>
    </row>
    <row r="124" spans="1:3" x14ac:dyDescent="0.2">
      <c r="A124" s="101" t="s">
        <v>176</v>
      </c>
      <c r="B124" s="140"/>
      <c r="C124" s="249"/>
    </row>
    <row r="125" spans="1:3" x14ac:dyDescent="0.2">
      <c r="A125" s="101" t="s">
        <v>177</v>
      </c>
      <c r="B125" s="140"/>
      <c r="C125" s="249"/>
    </row>
    <row r="126" spans="1:3" x14ac:dyDescent="0.2">
      <c r="A126" s="101" t="s">
        <v>178</v>
      </c>
      <c r="B126" s="140"/>
      <c r="C126" s="249"/>
    </row>
    <row r="127" spans="1:3" x14ac:dyDescent="0.2">
      <c r="A127" s="141" t="s">
        <v>179</v>
      </c>
      <c r="B127" s="140"/>
      <c r="C127" s="249">
        <v>0.02</v>
      </c>
    </row>
    <row r="128" spans="1:3" x14ac:dyDescent="0.2">
      <c r="A128" s="141" t="s">
        <v>180</v>
      </c>
      <c r="B128" s="140"/>
      <c r="C128" s="249">
        <v>0.02</v>
      </c>
    </row>
    <row r="129" spans="1:3" x14ac:dyDescent="0.2">
      <c r="A129" s="141" t="s">
        <v>181</v>
      </c>
      <c r="B129" s="140"/>
      <c r="C129" s="249">
        <v>0.1</v>
      </c>
    </row>
    <row r="130" spans="1:3" x14ac:dyDescent="0.2">
      <c r="A130" s="101" t="s">
        <v>232</v>
      </c>
      <c r="B130" s="140"/>
      <c r="C130" s="249"/>
    </row>
    <row r="131" spans="1:3" x14ac:dyDescent="0.2">
      <c r="A131" s="101" t="s">
        <v>231</v>
      </c>
      <c r="B131" s="140"/>
      <c r="C131" s="249"/>
    </row>
    <row r="132" spans="1:3" x14ac:dyDescent="0.2">
      <c r="A132" s="101" t="s">
        <v>248</v>
      </c>
      <c r="B132" s="140"/>
      <c r="C132" s="249"/>
    </row>
    <row r="133" spans="1:3" ht="13.5" thickBot="1" x14ac:dyDescent="0.25">
      <c r="B133" s="118"/>
      <c r="C133" s="118"/>
    </row>
    <row r="134" spans="1:3" ht="13.5" thickBot="1" x14ac:dyDescent="0.25">
      <c r="A134" s="142" t="s">
        <v>184</v>
      </c>
      <c r="B134" s="143" t="str">
        <f>IF(B120="","",SUM(B120:B132))</f>
        <v/>
      </c>
      <c r="C134" s="144">
        <f>IF(C120="","",SUM(C120:C132))</f>
        <v>1.0000000000000002</v>
      </c>
    </row>
    <row r="135" spans="1:3" ht="13.5" thickBot="1" x14ac:dyDescent="0.25">
      <c r="B135" s="334" t="s">
        <v>185</v>
      </c>
      <c r="C135" s="336"/>
    </row>
    <row r="137" spans="1:3" ht="13.5" thickBot="1" x14ac:dyDescent="0.25">
      <c r="A137" s="122" t="s">
        <v>227</v>
      </c>
    </row>
    <row r="138" spans="1:3" ht="39" thickBot="1" x14ac:dyDescent="0.25">
      <c r="A138" s="133" t="s">
        <v>169</v>
      </c>
      <c r="B138" s="139" t="s">
        <v>170</v>
      </c>
      <c r="C138" s="139" t="s">
        <v>171</v>
      </c>
    </row>
    <row r="139" spans="1:3" x14ac:dyDescent="0.2">
      <c r="A139" s="101" t="s">
        <v>172</v>
      </c>
      <c r="B139" s="140"/>
      <c r="C139" s="249">
        <v>0</v>
      </c>
    </row>
    <row r="140" spans="1:3" x14ac:dyDescent="0.2">
      <c r="A140" s="101" t="s">
        <v>173</v>
      </c>
      <c r="B140" s="140"/>
      <c r="C140" s="249">
        <v>0.8</v>
      </c>
    </row>
    <row r="141" spans="1:3" x14ac:dyDescent="0.2">
      <c r="A141" s="101" t="s">
        <v>174</v>
      </c>
      <c r="B141" s="140"/>
      <c r="C141" s="249">
        <v>0.06</v>
      </c>
    </row>
    <row r="142" spans="1:3" x14ac:dyDescent="0.2">
      <c r="A142" s="101" t="s">
        <v>175</v>
      </c>
      <c r="B142" s="140"/>
      <c r="C142" s="249"/>
    </row>
    <row r="143" spans="1:3" x14ac:dyDescent="0.2">
      <c r="A143" s="101" t="s">
        <v>176</v>
      </c>
      <c r="B143" s="140"/>
      <c r="C143" s="249"/>
    </row>
    <row r="144" spans="1:3" x14ac:dyDescent="0.2">
      <c r="A144" s="101" t="s">
        <v>177</v>
      </c>
      <c r="B144" s="140"/>
      <c r="C144" s="249"/>
    </row>
    <row r="145" spans="1:3" x14ac:dyDescent="0.2">
      <c r="A145" s="101" t="s">
        <v>178</v>
      </c>
      <c r="B145" s="140"/>
      <c r="C145" s="249"/>
    </row>
    <row r="146" spans="1:3" x14ac:dyDescent="0.2">
      <c r="A146" s="141" t="s">
        <v>179</v>
      </c>
      <c r="B146" s="140"/>
      <c r="C146" s="249">
        <v>0.02</v>
      </c>
    </row>
    <row r="147" spans="1:3" x14ac:dyDescent="0.2">
      <c r="A147" s="141" t="s">
        <v>180</v>
      </c>
      <c r="B147" s="140"/>
      <c r="C147" s="249">
        <v>0.02</v>
      </c>
    </row>
    <row r="148" spans="1:3" x14ac:dyDescent="0.2">
      <c r="A148" s="141" t="s">
        <v>181</v>
      </c>
      <c r="B148" s="140"/>
      <c r="C148" s="249">
        <v>0.1</v>
      </c>
    </row>
    <row r="149" spans="1:3" x14ac:dyDescent="0.2">
      <c r="A149" s="101" t="s">
        <v>232</v>
      </c>
      <c r="B149" s="140"/>
      <c r="C149" s="249"/>
    </row>
    <row r="150" spans="1:3" x14ac:dyDescent="0.2">
      <c r="A150" s="101" t="s">
        <v>231</v>
      </c>
      <c r="B150" s="140"/>
      <c r="C150" s="249"/>
    </row>
    <row r="151" spans="1:3" x14ac:dyDescent="0.2">
      <c r="A151" s="101" t="s">
        <v>248</v>
      </c>
      <c r="B151" s="140"/>
      <c r="C151" s="249"/>
    </row>
    <row r="152" spans="1:3" ht="13.5" thickBot="1" x14ac:dyDescent="0.25">
      <c r="B152" s="118"/>
      <c r="C152" s="118"/>
    </row>
    <row r="153" spans="1:3" ht="13.5" thickBot="1" x14ac:dyDescent="0.25">
      <c r="A153" s="142" t="s">
        <v>184</v>
      </c>
      <c r="B153" s="143" t="str">
        <f>IF(B139="","",SUM(B139:B151))</f>
        <v/>
      </c>
      <c r="C153" s="144">
        <f>IF(C139="","",SUM(C139:C151))</f>
        <v>1.0000000000000002</v>
      </c>
    </row>
    <row r="154" spans="1:3" ht="13.5" thickBot="1" x14ac:dyDescent="0.25">
      <c r="B154" s="334" t="s">
        <v>185</v>
      </c>
      <c r="C154" s="336"/>
    </row>
    <row r="157" spans="1:3" ht="13.5" thickBot="1" x14ac:dyDescent="0.25">
      <c r="A157" s="153" t="s">
        <v>230</v>
      </c>
    </row>
    <row r="158" spans="1:3" ht="39" thickBot="1" x14ac:dyDescent="0.25">
      <c r="A158" s="133" t="s">
        <v>169</v>
      </c>
      <c r="B158" s="139" t="s">
        <v>170</v>
      </c>
      <c r="C158" s="139" t="s">
        <v>171</v>
      </c>
    </row>
    <row r="159" spans="1:3" x14ac:dyDescent="0.2">
      <c r="A159" s="101" t="s">
        <v>172</v>
      </c>
      <c r="B159" s="140"/>
      <c r="C159" s="249">
        <v>0</v>
      </c>
    </row>
    <row r="160" spans="1:3" x14ac:dyDescent="0.2">
      <c r="A160" s="101" t="s">
        <v>173</v>
      </c>
      <c r="B160" s="140"/>
      <c r="C160" s="249">
        <v>0.8</v>
      </c>
    </row>
    <row r="161" spans="1:3" x14ac:dyDescent="0.2">
      <c r="A161" s="101" t="s">
        <v>174</v>
      </c>
      <c r="B161" s="140"/>
      <c r="C161" s="249">
        <v>0.06</v>
      </c>
    </row>
    <row r="162" spans="1:3" x14ac:dyDescent="0.2">
      <c r="A162" s="101" t="s">
        <v>175</v>
      </c>
      <c r="B162" s="140"/>
      <c r="C162" s="249"/>
    </row>
    <row r="163" spans="1:3" x14ac:dyDescent="0.2">
      <c r="A163" s="101" t="s">
        <v>176</v>
      </c>
      <c r="B163" s="140"/>
      <c r="C163" s="249"/>
    </row>
    <row r="164" spans="1:3" x14ac:dyDescent="0.2">
      <c r="A164" s="101" t="s">
        <v>177</v>
      </c>
      <c r="B164" s="140"/>
      <c r="C164" s="249"/>
    </row>
    <row r="165" spans="1:3" x14ac:dyDescent="0.2">
      <c r="A165" s="101" t="s">
        <v>178</v>
      </c>
      <c r="B165" s="140"/>
      <c r="C165" s="249"/>
    </row>
    <row r="166" spans="1:3" x14ac:dyDescent="0.2">
      <c r="A166" s="141" t="s">
        <v>179</v>
      </c>
      <c r="B166" s="140"/>
      <c r="C166" s="249">
        <v>0.02</v>
      </c>
    </row>
    <row r="167" spans="1:3" x14ac:dyDescent="0.2">
      <c r="A167" s="141" t="s">
        <v>180</v>
      </c>
      <c r="B167" s="140"/>
      <c r="C167" s="249">
        <v>0.02</v>
      </c>
    </row>
    <row r="168" spans="1:3" x14ac:dyDescent="0.2">
      <c r="A168" s="141" t="s">
        <v>181</v>
      </c>
      <c r="B168" s="140"/>
      <c r="C168" s="249">
        <v>0.1</v>
      </c>
    </row>
    <row r="169" spans="1:3" x14ac:dyDescent="0.2">
      <c r="A169" s="101" t="s">
        <v>232</v>
      </c>
      <c r="B169" s="140"/>
      <c r="C169" s="249"/>
    </row>
    <row r="170" spans="1:3" x14ac:dyDescent="0.2">
      <c r="A170" s="101" t="s">
        <v>231</v>
      </c>
      <c r="B170" s="140"/>
      <c r="C170" s="249"/>
    </row>
    <row r="171" spans="1:3" x14ac:dyDescent="0.2">
      <c r="A171" s="101" t="s">
        <v>248</v>
      </c>
      <c r="B171" s="140"/>
      <c r="C171" s="249"/>
    </row>
    <row r="172" spans="1:3" ht="13.5" thickBot="1" x14ac:dyDescent="0.25">
      <c r="B172" s="118"/>
      <c r="C172" s="118"/>
    </row>
    <row r="173" spans="1:3" ht="13.5" thickBot="1" x14ac:dyDescent="0.25">
      <c r="A173" s="142" t="s">
        <v>184</v>
      </c>
      <c r="B173" s="143" t="str">
        <f>IF(B159="","",SUM(B159:B171))</f>
        <v/>
      </c>
      <c r="C173" s="144">
        <f>IF(C159="","",SUM(C159:C171))</f>
        <v>1.0000000000000002</v>
      </c>
    </row>
    <row r="174" spans="1:3" ht="13.5" thickBot="1" x14ac:dyDescent="0.25">
      <c r="B174" s="334" t="s">
        <v>185</v>
      </c>
      <c r="C174" s="336"/>
    </row>
  </sheetData>
  <mergeCells count="7">
    <mergeCell ref="B154:C154"/>
    <mergeCell ref="B174:C174"/>
    <mergeCell ref="B55:C55"/>
    <mergeCell ref="B76:C76"/>
    <mergeCell ref="B96:C96"/>
    <mergeCell ref="B116:C116"/>
    <mergeCell ref="B135:C135"/>
  </mergeCells>
  <pageMargins left="0.75" right="0.75" top="1" bottom="1" header="0" footer="0"/>
  <pageSetup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43992-0E77-45D2-A1E6-EC17FF2D0AF1}">
  <dimension ref="A3:L171"/>
  <sheetViews>
    <sheetView showGridLines="0" zoomScale="90" workbookViewId="0">
      <pane xSplit="1" ySplit="3" topLeftCell="B5" activePane="bottomRight" state="frozen"/>
      <selection pane="topRight" activeCell="A50" sqref="A50:A51"/>
      <selection pane="bottomLeft" activeCell="A50" sqref="A50:A51"/>
      <selection pane="bottomRight" activeCell="H9" sqref="H9"/>
    </sheetView>
  </sheetViews>
  <sheetFormatPr baseColWidth="10" defaultColWidth="9.75" defaultRowHeight="12.75" x14ac:dyDescent="0.2"/>
  <cols>
    <col min="1" max="1" width="50.375" style="84" customWidth="1"/>
    <col min="2" max="2" width="11.375" style="84" bestFit="1" customWidth="1"/>
    <col min="3" max="3" width="14" style="84" bestFit="1" customWidth="1"/>
    <col min="4" max="4" width="10.25" style="84" customWidth="1"/>
    <col min="5" max="6" width="9.75" style="84" customWidth="1"/>
    <col min="7" max="7" width="11.375" style="84" bestFit="1" customWidth="1"/>
    <col min="8" max="255" width="9.75" style="84"/>
    <col min="256" max="256" width="50.375" style="84" customWidth="1"/>
    <col min="257" max="257" width="11.375" style="84" bestFit="1" customWidth="1"/>
    <col min="258" max="258" width="14" style="84" bestFit="1" customWidth="1"/>
    <col min="259" max="259" width="10.25" style="84" customWidth="1"/>
    <col min="260" max="511" width="9.75" style="84"/>
    <col min="512" max="512" width="50.375" style="84" customWidth="1"/>
    <col min="513" max="513" width="11.375" style="84" bestFit="1" customWidth="1"/>
    <col min="514" max="514" width="14" style="84" bestFit="1" customWidth="1"/>
    <col min="515" max="515" width="10.25" style="84" customWidth="1"/>
    <col min="516" max="767" width="9.75" style="84"/>
    <col min="768" max="768" width="50.375" style="84" customWidth="1"/>
    <col min="769" max="769" width="11.375" style="84" bestFit="1" customWidth="1"/>
    <col min="770" max="770" width="14" style="84" bestFit="1" customWidth="1"/>
    <col min="771" max="771" width="10.25" style="84" customWidth="1"/>
    <col min="772" max="1023" width="9.75" style="84"/>
    <col min="1024" max="1024" width="50.375" style="84" customWidth="1"/>
    <col min="1025" max="1025" width="11.375" style="84" bestFit="1" customWidth="1"/>
    <col min="1026" max="1026" width="14" style="84" bestFit="1" customWidth="1"/>
    <col min="1027" max="1027" width="10.25" style="84" customWidth="1"/>
    <col min="1028" max="1279" width="9.75" style="84"/>
    <col min="1280" max="1280" width="50.375" style="84" customWidth="1"/>
    <col min="1281" max="1281" width="11.375" style="84" bestFit="1" customWidth="1"/>
    <col min="1282" max="1282" width="14" style="84" bestFit="1" customWidth="1"/>
    <col min="1283" max="1283" width="10.25" style="84" customWidth="1"/>
    <col min="1284" max="1535" width="9.75" style="84"/>
    <col min="1536" max="1536" width="50.375" style="84" customWidth="1"/>
    <col min="1537" max="1537" width="11.375" style="84" bestFit="1" customWidth="1"/>
    <col min="1538" max="1538" width="14" style="84" bestFit="1" customWidth="1"/>
    <col min="1539" max="1539" width="10.25" style="84" customWidth="1"/>
    <col min="1540" max="1791" width="9.75" style="84"/>
    <col min="1792" max="1792" width="50.375" style="84" customWidth="1"/>
    <col min="1793" max="1793" width="11.375" style="84" bestFit="1" customWidth="1"/>
    <col min="1794" max="1794" width="14" style="84" bestFit="1" customWidth="1"/>
    <col min="1795" max="1795" width="10.25" style="84" customWidth="1"/>
    <col min="1796" max="2047" width="9.75" style="84"/>
    <col min="2048" max="2048" width="50.375" style="84" customWidth="1"/>
    <col min="2049" max="2049" width="11.375" style="84" bestFit="1" customWidth="1"/>
    <col min="2050" max="2050" width="14" style="84" bestFit="1" customWidth="1"/>
    <col min="2051" max="2051" width="10.25" style="84" customWidth="1"/>
    <col min="2052" max="2303" width="9.75" style="84"/>
    <col min="2304" max="2304" width="50.375" style="84" customWidth="1"/>
    <col min="2305" max="2305" width="11.375" style="84" bestFit="1" customWidth="1"/>
    <col min="2306" max="2306" width="14" style="84" bestFit="1" customWidth="1"/>
    <col min="2307" max="2307" width="10.25" style="84" customWidth="1"/>
    <col min="2308" max="2559" width="9.75" style="84"/>
    <col min="2560" max="2560" width="50.375" style="84" customWidth="1"/>
    <col min="2561" max="2561" width="11.375" style="84" bestFit="1" customWidth="1"/>
    <col min="2562" max="2562" width="14" style="84" bestFit="1" customWidth="1"/>
    <col min="2563" max="2563" width="10.25" style="84" customWidth="1"/>
    <col min="2564" max="2815" width="9.75" style="84"/>
    <col min="2816" max="2816" width="50.375" style="84" customWidth="1"/>
    <col min="2817" max="2817" width="11.375" style="84" bestFit="1" customWidth="1"/>
    <col min="2818" max="2818" width="14" style="84" bestFit="1" customWidth="1"/>
    <col min="2819" max="2819" width="10.25" style="84" customWidth="1"/>
    <col min="2820" max="3071" width="9.75" style="84"/>
    <col min="3072" max="3072" width="50.375" style="84" customWidth="1"/>
    <col min="3073" max="3073" width="11.375" style="84" bestFit="1" customWidth="1"/>
    <col min="3074" max="3074" width="14" style="84" bestFit="1" customWidth="1"/>
    <col min="3075" max="3075" width="10.25" style="84" customWidth="1"/>
    <col min="3076" max="3327" width="9.75" style="84"/>
    <col min="3328" max="3328" width="50.375" style="84" customWidth="1"/>
    <col min="3329" max="3329" width="11.375" style="84" bestFit="1" customWidth="1"/>
    <col min="3330" max="3330" width="14" style="84" bestFit="1" customWidth="1"/>
    <col min="3331" max="3331" width="10.25" style="84" customWidth="1"/>
    <col min="3332" max="3583" width="9.75" style="84"/>
    <col min="3584" max="3584" width="50.375" style="84" customWidth="1"/>
    <col min="3585" max="3585" width="11.375" style="84" bestFit="1" customWidth="1"/>
    <col min="3586" max="3586" width="14" style="84" bestFit="1" customWidth="1"/>
    <col min="3587" max="3587" width="10.25" style="84" customWidth="1"/>
    <col min="3588" max="3839" width="9.75" style="84"/>
    <col min="3840" max="3840" width="50.375" style="84" customWidth="1"/>
    <col min="3841" max="3841" width="11.375" style="84" bestFit="1" customWidth="1"/>
    <col min="3842" max="3842" width="14" style="84" bestFit="1" customWidth="1"/>
    <col min="3843" max="3843" width="10.25" style="84" customWidth="1"/>
    <col min="3844" max="4095" width="9.75" style="84"/>
    <col min="4096" max="4096" width="50.375" style="84" customWidth="1"/>
    <col min="4097" max="4097" width="11.375" style="84" bestFit="1" customWidth="1"/>
    <col min="4098" max="4098" width="14" style="84" bestFit="1" customWidth="1"/>
    <col min="4099" max="4099" width="10.25" style="84" customWidth="1"/>
    <col min="4100" max="4351" width="9.75" style="84"/>
    <col min="4352" max="4352" width="50.375" style="84" customWidth="1"/>
    <col min="4353" max="4353" width="11.375" style="84" bestFit="1" customWidth="1"/>
    <col min="4354" max="4354" width="14" style="84" bestFit="1" customWidth="1"/>
    <col min="4355" max="4355" width="10.25" style="84" customWidth="1"/>
    <col min="4356" max="4607" width="9.75" style="84"/>
    <col min="4608" max="4608" width="50.375" style="84" customWidth="1"/>
    <col min="4609" max="4609" width="11.375" style="84" bestFit="1" customWidth="1"/>
    <col min="4610" max="4610" width="14" style="84" bestFit="1" customWidth="1"/>
    <col min="4611" max="4611" width="10.25" style="84" customWidth="1"/>
    <col min="4612" max="4863" width="9.75" style="84"/>
    <col min="4864" max="4864" width="50.375" style="84" customWidth="1"/>
    <col min="4865" max="4865" width="11.375" style="84" bestFit="1" customWidth="1"/>
    <col min="4866" max="4866" width="14" style="84" bestFit="1" customWidth="1"/>
    <col min="4867" max="4867" width="10.25" style="84" customWidth="1"/>
    <col min="4868" max="5119" width="9.75" style="84"/>
    <col min="5120" max="5120" width="50.375" style="84" customWidth="1"/>
    <col min="5121" max="5121" width="11.375" style="84" bestFit="1" customWidth="1"/>
    <col min="5122" max="5122" width="14" style="84" bestFit="1" customWidth="1"/>
    <col min="5123" max="5123" width="10.25" style="84" customWidth="1"/>
    <col min="5124" max="5375" width="9.75" style="84"/>
    <col min="5376" max="5376" width="50.375" style="84" customWidth="1"/>
    <col min="5377" max="5377" width="11.375" style="84" bestFit="1" customWidth="1"/>
    <col min="5378" max="5378" width="14" style="84" bestFit="1" customWidth="1"/>
    <col min="5379" max="5379" width="10.25" style="84" customWidth="1"/>
    <col min="5380" max="5631" width="9.75" style="84"/>
    <col min="5632" max="5632" width="50.375" style="84" customWidth="1"/>
    <col min="5633" max="5633" width="11.375" style="84" bestFit="1" customWidth="1"/>
    <col min="5634" max="5634" width="14" style="84" bestFit="1" customWidth="1"/>
    <col min="5635" max="5635" width="10.25" style="84" customWidth="1"/>
    <col min="5636" max="5887" width="9.75" style="84"/>
    <col min="5888" max="5888" width="50.375" style="84" customWidth="1"/>
    <col min="5889" max="5889" width="11.375" style="84" bestFit="1" customWidth="1"/>
    <col min="5890" max="5890" width="14" style="84" bestFit="1" customWidth="1"/>
    <col min="5891" max="5891" width="10.25" style="84" customWidth="1"/>
    <col min="5892" max="6143" width="9.75" style="84"/>
    <col min="6144" max="6144" width="50.375" style="84" customWidth="1"/>
    <col min="6145" max="6145" width="11.375" style="84" bestFit="1" customWidth="1"/>
    <col min="6146" max="6146" width="14" style="84" bestFit="1" customWidth="1"/>
    <col min="6147" max="6147" width="10.25" style="84" customWidth="1"/>
    <col min="6148" max="6399" width="9.75" style="84"/>
    <col min="6400" max="6400" width="50.375" style="84" customWidth="1"/>
    <col min="6401" max="6401" width="11.375" style="84" bestFit="1" customWidth="1"/>
    <col min="6402" max="6402" width="14" style="84" bestFit="1" customWidth="1"/>
    <col min="6403" max="6403" width="10.25" style="84" customWidth="1"/>
    <col min="6404" max="6655" width="9.75" style="84"/>
    <col min="6656" max="6656" width="50.375" style="84" customWidth="1"/>
    <col min="6657" max="6657" width="11.375" style="84" bestFit="1" customWidth="1"/>
    <col min="6658" max="6658" width="14" style="84" bestFit="1" customWidth="1"/>
    <col min="6659" max="6659" width="10.25" style="84" customWidth="1"/>
    <col min="6660" max="6911" width="9.75" style="84"/>
    <col min="6912" max="6912" width="50.375" style="84" customWidth="1"/>
    <col min="6913" max="6913" width="11.375" style="84" bestFit="1" customWidth="1"/>
    <col min="6914" max="6914" width="14" style="84" bestFit="1" customWidth="1"/>
    <col min="6915" max="6915" width="10.25" style="84" customWidth="1"/>
    <col min="6916" max="7167" width="9.75" style="84"/>
    <col min="7168" max="7168" width="50.375" style="84" customWidth="1"/>
    <col min="7169" max="7169" width="11.375" style="84" bestFit="1" customWidth="1"/>
    <col min="7170" max="7170" width="14" style="84" bestFit="1" customWidth="1"/>
    <col min="7171" max="7171" width="10.25" style="84" customWidth="1"/>
    <col min="7172" max="7423" width="9.75" style="84"/>
    <col min="7424" max="7424" width="50.375" style="84" customWidth="1"/>
    <col min="7425" max="7425" width="11.375" style="84" bestFit="1" customWidth="1"/>
    <col min="7426" max="7426" width="14" style="84" bestFit="1" customWidth="1"/>
    <col min="7427" max="7427" width="10.25" style="84" customWidth="1"/>
    <col min="7428" max="7679" width="9.75" style="84"/>
    <col min="7680" max="7680" width="50.375" style="84" customWidth="1"/>
    <col min="7681" max="7681" width="11.375" style="84" bestFit="1" customWidth="1"/>
    <col min="7682" max="7682" width="14" style="84" bestFit="1" customWidth="1"/>
    <col min="7683" max="7683" width="10.25" style="84" customWidth="1"/>
    <col min="7684" max="7935" width="9.75" style="84"/>
    <col min="7936" max="7936" width="50.375" style="84" customWidth="1"/>
    <col min="7937" max="7937" width="11.375" style="84" bestFit="1" customWidth="1"/>
    <col min="7938" max="7938" width="14" style="84" bestFit="1" customWidth="1"/>
    <col min="7939" max="7939" width="10.25" style="84" customWidth="1"/>
    <col min="7940" max="8191" width="9.75" style="84"/>
    <col min="8192" max="8192" width="50.375" style="84" customWidth="1"/>
    <col min="8193" max="8193" width="11.375" style="84" bestFit="1" customWidth="1"/>
    <col min="8194" max="8194" width="14" style="84" bestFit="1" customWidth="1"/>
    <col min="8195" max="8195" width="10.25" style="84" customWidth="1"/>
    <col min="8196" max="8447" width="9.75" style="84"/>
    <col min="8448" max="8448" width="50.375" style="84" customWidth="1"/>
    <col min="8449" max="8449" width="11.375" style="84" bestFit="1" customWidth="1"/>
    <col min="8450" max="8450" width="14" style="84" bestFit="1" customWidth="1"/>
    <col min="8451" max="8451" width="10.25" style="84" customWidth="1"/>
    <col min="8452" max="8703" width="9.75" style="84"/>
    <col min="8704" max="8704" width="50.375" style="84" customWidth="1"/>
    <col min="8705" max="8705" width="11.375" style="84" bestFit="1" customWidth="1"/>
    <col min="8706" max="8706" width="14" style="84" bestFit="1" customWidth="1"/>
    <col min="8707" max="8707" width="10.25" style="84" customWidth="1"/>
    <col min="8708" max="8959" width="9.75" style="84"/>
    <col min="8960" max="8960" width="50.375" style="84" customWidth="1"/>
    <col min="8961" max="8961" width="11.375" style="84" bestFit="1" customWidth="1"/>
    <col min="8962" max="8962" width="14" style="84" bestFit="1" customWidth="1"/>
    <col min="8963" max="8963" width="10.25" style="84" customWidth="1"/>
    <col min="8964" max="9215" width="9.75" style="84"/>
    <col min="9216" max="9216" width="50.375" style="84" customWidth="1"/>
    <col min="9217" max="9217" width="11.375" style="84" bestFit="1" customWidth="1"/>
    <col min="9218" max="9218" width="14" style="84" bestFit="1" customWidth="1"/>
    <col min="9219" max="9219" width="10.25" style="84" customWidth="1"/>
    <col min="9220" max="9471" width="9.75" style="84"/>
    <col min="9472" max="9472" width="50.375" style="84" customWidth="1"/>
    <col min="9473" max="9473" width="11.375" style="84" bestFit="1" customWidth="1"/>
    <col min="9474" max="9474" width="14" style="84" bestFit="1" customWidth="1"/>
    <col min="9475" max="9475" width="10.25" style="84" customWidth="1"/>
    <col min="9476" max="9727" width="9.75" style="84"/>
    <col min="9728" max="9728" width="50.375" style="84" customWidth="1"/>
    <col min="9729" max="9729" width="11.375" style="84" bestFit="1" customWidth="1"/>
    <col min="9730" max="9730" width="14" style="84" bestFit="1" customWidth="1"/>
    <col min="9731" max="9731" width="10.25" style="84" customWidth="1"/>
    <col min="9732" max="9983" width="9.75" style="84"/>
    <col min="9984" max="9984" width="50.375" style="84" customWidth="1"/>
    <col min="9985" max="9985" width="11.375" style="84" bestFit="1" customWidth="1"/>
    <col min="9986" max="9986" width="14" style="84" bestFit="1" customWidth="1"/>
    <col min="9987" max="9987" width="10.25" style="84" customWidth="1"/>
    <col min="9988" max="10239" width="9.75" style="84"/>
    <col min="10240" max="10240" width="50.375" style="84" customWidth="1"/>
    <col min="10241" max="10241" width="11.375" style="84" bestFit="1" customWidth="1"/>
    <col min="10242" max="10242" width="14" style="84" bestFit="1" customWidth="1"/>
    <col min="10243" max="10243" width="10.25" style="84" customWidth="1"/>
    <col min="10244" max="10495" width="9.75" style="84"/>
    <col min="10496" max="10496" width="50.375" style="84" customWidth="1"/>
    <col min="10497" max="10497" width="11.375" style="84" bestFit="1" customWidth="1"/>
    <col min="10498" max="10498" width="14" style="84" bestFit="1" customWidth="1"/>
    <col min="10499" max="10499" width="10.25" style="84" customWidth="1"/>
    <col min="10500" max="10751" width="9.75" style="84"/>
    <col min="10752" max="10752" width="50.375" style="84" customWidth="1"/>
    <col min="10753" max="10753" width="11.375" style="84" bestFit="1" customWidth="1"/>
    <col min="10754" max="10754" width="14" style="84" bestFit="1" customWidth="1"/>
    <col min="10755" max="10755" width="10.25" style="84" customWidth="1"/>
    <col min="10756" max="11007" width="9.75" style="84"/>
    <col min="11008" max="11008" width="50.375" style="84" customWidth="1"/>
    <col min="11009" max="11009" width="11.375" style="84" bestFit="1" customWidth="1"/>
    <col min="11010" max="11010" width="14" style="84" bestFit="1" customWidth="1"/>
    <col min="11011" max="11011" width="10.25" style="84" customWidth="1"/>
    <col min="11012" max="11263" width="9.75" style="84"/>
    <col min="11264" max="11264" width="50.375" style="84" customWidth="1"/>
    <col min="11265" max="11265" width="11.375" style="84" bestFit="1" customWidth="1"/>
    <col min="11266" max="11266" width="14" style="84" bestFit="1" customWidth="1"/>
    <col min="11267" max="11267" width="10.25" style="84" customWidth="1"/>
    <col min="11268" max="11519" width="9.75" style="84"/>
    <col min="11520" max="11520" width="50.375" style="84" customWidth="1"/>
    <col min="11521" max="11521" width="11.375" style="84" bestFit="1" customWidth="1"/>
    <col min="11522" max="11522" width="14" style="84" bestFit="1" customWidth="1"/>
    <col min="11523" max="11523" width="10.25" style="84" customWidth="1"/>
    <col min="11524" max="11775" width="9.75" style="84"/>
    <col min="11776" max="11776" width="50.375" style="84" customWidth="1"/>
    <col min="11777" max="11777" width="11.375" style="84" bestFit="1" customWidth="1"/>
    <col min="11778" max="11778" width="14" style="84" bestFit="1" customWidth="1"/>
    <col min="11779" max="11779" width="10.25" style="84" customWidth="1"/>
    <col min="11780" max="12031" width="9.75" style="84"/>
    <col min="12032" max="12032" width="50.375" style="84" customWidth="1"/>
    <col min="12033" max="12033" width="11.375" style="84" bestFit="1" customWidth="1"/>
    <col min="12034" max="12034" width="14" style="84" bestFit="1" customWidth="1"/>
    <col min="12035" max="12035" width="10.25" style="84" customWidth="1"/>
    <col min="12036" max="12287" width="9.75" style="84"/>
    <col min="12288" max="12288" width="50.375" style="84" customWidth="1"/>
    <col min="12289" max="12289" width="11.375" style="84" bestFit="1" customWidth="1"/>
    <col min="12290" max="12290" width="14" style="84" bestFit="1" customWidth="1"/>
    <col min="12291" max="12291" width="10.25" style="84" customWidth="1"/>
    <col min="12292" max="12543" width="9.75" style="84"/>
    <col min="12544" max="12544" width="50.375" style="84" customWidth="1"/>
    <col min="12545" max="12545" width="11.375" style="84" bestFit="1" customWidth="1"/>
    <col min="12546" max="12546" width="14" style="84" bestFit="1" customWidth="1"/>
    <col min="12547" max="12547" width="10.25" style="84" customWidth="1"/>
    <col min="12548" max="12799" width="9.75" style="84"/>
    <col min="12800" max="12800" width="50.375" style="84" customWidth="1"/>
    <col min="12801" max="12801" width="11.375" style="84" bestFit="1" customWidth="1"/>
    <col min="12802" max="12802" width="14" style="84" bestFit="1" customWidth="1"/>
    <col min="12803" max="12803" width="10.25" style="84" customWidth="1"/>
    <col min="12804" max="13055" width="9.75" style="84"/>
    <col min="13056" max="13056" width="50.375" style="84" customWidth="1"/>
    <col min="13057" max="13057" width="11.375" style="84" bestFit="1" customWidth="1"/>
    <col min="13058" max="13058" width="14" style="84" bestFit="1" customWidth="1"/>
    <col min="13059" max="13059" width="10.25" style="84" customWidth="1"/>
    <col min="13060" max="13311" width="9.75" style="84"/>
    <col min="13312" max="13312" width="50.375" style="84" customWidth="1"/>
    <col min="13313" max="13313" width="11.375" style="84" bestFit="1" customWidth="1"/>
    <col min="13314" max="13314" width="14" style="84" bestFit="1" customWidth="1"/>
    <col min="13315" max="13315" width="10.25" style="84" customWidth="1"/>
    <col min="13316" max="13567" width="9.75" style="84"/>
    <col min="13568" max="13568" width="50.375" style="84" customWidth="1"/>
    <col min="13569" max="13569" width="11.375" style="84" bestFit="1" customWidth="1"/>
    <col min="13570" max="13570" width="14" style="84" bestFit="1" customWidth="1"/>
    <col min="13571" max="13571" width="10.25" style="84" customWidth="1"/>
    <col min="13572" max="13823" width="9.75" style="84"/>
    <col min="13824" max="13824" width="50.375" style="84" customWidth="1"/>
    <col min="13825" max="13825" width="11.375" style="84" bestFit="1" customWidth="1"/>
    <col min="13826" max="13826" width="14" style="84" bestFit="1" customWidth="1"/>
    <col min="13827" max="13827" width="10.25" style="84" customWidth="1"/>
    <col min="13828" max="14079" width="9.75" style="84"/>
    <col min="14080" max="14080" width="50.375" style="84" customWidth="1"/>
    <col min="14081" max="14081" width="11.375" style="84" bestFit="1" customWidth="1"/>
    <col min="14082" max="14082" width="14" style="84" bestFit="1" customWidth="1"/>
    <col min="14083" max="14083" width="10.25" style="84" customWidth="1"/>
    <col min="14084" max="14335" width="9.75" style="84"/>
    <col min="14336" max="14336" width="50.375" style="84" customWidth="1"/>
    <col min="14337" max="14337" width="11.375" style="84" bestFit="1" customWidth="1"/>
    <col min="14338" max="14338" width="14" style="84" bestFit="1" customWidth="1"/>
    <col min="14339" max="14339" width="10.25" style="84" customWidth="1"/>
    <col min="14340" max="14591" width="9.75" style="84"/>
    <col min="14592" max="14592" width="50.375" style="84" customWidth="1"/>
    <col min="14593" max="14593" width="11.375" style="84" bestFit="1" customWidth="1"/>
    <col min="14594" max="14594" width="14" style="84" bestFit="1" customWidth="1"/>
    <col min="14595" max="14595" width="10.25" style="84" customWidth="1"/>
    <col min="14596" max="14847" width="9.75" style="84"/>
    <col min="14848" max="14848" width="50.375" style="84" customWidth="1"/>
    <col min="14849" max="14849" width="11.375" style="84" bestFit="1" customWidth="1"/>
    <col min="14850" max="14850" width="14" style="84" bestFit="1" customWidth="1"/>
    <col min="14851" max="14851" width="10.25" style="84" customWidth="1"/>
    <col min="14852" max="15103" width="9.75" style="84"/>
    <col min="15104" max="15104" width="50.375" style="84" customWidth="1"/>
    <col min="15105" max="15105" width="11.375" style="84" bestFit="1" customWidth="1"/>
    <col min="15106" max="15106" width="14" style="84" bestFit="1" customWidth="1"/>
    <col min="15107" max="15107" width="10.25" style="84" customWidth="1"/>
    <col min="15108" max="15359" width="9.75" style="84"/>
    <col min="15360" max="15360" width="50.375" style="84" customWidth="1"/>
    <col min="15361" max="15361" width="11.375" style="84" bestFit="1" customWidth="1"/>
    <col min="15362" max="15362" width="14" style="84" bestFit="1" customWidth="1"/>
    <col min="15363" max="15363" width="10.25" style="84" customWidth="1"/>
    <col min="15364" max="15615" width="9.75" style="84"/>
    <col min="15616" max="15616" width="50.375" style="84" customWidth="1"/>
    <col min="15617" max="15617" width="11.375" style="84" bestFit="1" customWidth="1"/>
    <col min="15618" max="15618" width="14" style="84" bestFit="1" customWidth="1"/>
    <col min="15619" max="15619" width="10.25" style="84" customWidth="1"/>
    <col min="15620" max="15871" width="9.75" style="84"/>
    <col min="15872" max="15872" width="50.375" style="84" customWidth="1"/>
    <col min="15873" max="15873" width="11.375" style="84" bestFit="1" customWidth="1"/>
    <col min="15874" max="15874" width="14" style="84" bestFit="1" customWidth="1"/>
    <col min="15875" max="15875" width="10.25" style="84" customWidth="1"/>
    <col min="15876" max="16127" width="9.75" style="84"/>
    <col min="16128" max="16128" width="50.375" style="84" customWidth="1"/>
    <col min="16129" max="16129" width="11.375" style="84" bestFit="1" customWidth="1"/>
    <col min="16130" max="16130" width="14" style="84" bestFit="1" customWidth="1"/>
    <col min="16131" max="16131" width="10.25" style="84" customWidth="1"/>
    <col min="16132" max="16384" width="9.75" style="84"/>
  </cols>
  <sheetData>
    <row r="3" spans="1:12" s="121" customFormat="1" ht="73.5" customHeight="1" x14ac:dyDescent="0.2">
      <c r="A3" s="119" t="s">
        <v>5</v>
      </c>
      <c r="B3" s="120" t="s">
        <v>134</v>
      </c>
      <c r="C3" s="120" t="s">
        <v>135</v>
      </c>
      <c r="D3" s="87" t="s">
        <v>186</v>
      </c>
      <c r="E3" s="120" t="s">
        <v>137</v>
      </c>
      <c r="F3" s="119" t="s">
        <v>138</v>
      </c>
      <c r="G3" s="87" t="s">
        <v>139</v>
      </c>
      <c r="H3" s="87" t="s">
        <v>249</v>
      </c>
      <c r="I3" s="87" t="s">
        <v>250</v>
      </c>
      <c r="J3" s="87" t="s">
        <v>251</v>
      </c>
      <c r="K3" s="87" t="s">
        <v>252</v>
      </c>
      <c r="L3" s="87" t="s">
        <v>253</v>
      </c>
    </row>
    <row r="4" spans="1:12" ht="27" customHeight="1" x14ac:dyDescent="0.2">
      <c r="A4" s="155" t="s">
        <v>254</v>
      </c>
      <c r="B4" s="127" t="s">
        <v>215</v>
      </c>
      <c r="C4" s="128" t="s">
        <v>216</v>
      </c>
      <c r="D4" s="91" t="s">
        <v>195</v>
      </c>
      <c r="E4" s="124" t="s">
        <v>152</v>
      </c>
      <c r="F4" s="125" t="s">
        <v>255</v>
      </c>
      <c r="G4" s="222">
        <v>95</v>
      </c>
      <c r="H4" s="223">
        <f>+(2.17+0.2)*1.1</f>
        <v>2.6070000000000002</v>
      </c>
      <c r="I4" s="223">
        <f>+(2.17+0.2)*1.1</f>
        <v>2.6070000000000002</v>
      </c>
      <c r="J4" s="223">
        <f>+(2.17+0.2)*1.1</f>
        <v>2.6070000000000002</v>
      </c>
      <c r="K4" s="223">
        <v>2.4900000000000002</v>
      </c>
      <c r="L4" s="223">
        <v>2.25</v>
      </c>
    </row>
    <row r="5" spans="1:12" ht="27" customHeight="1" x14ac:dyDescent="0.2">
      <c r="A5" s="155" t="s">
        <v>256</v>
      </c>
      <c r="B5" s="127" t="s">
        <v>219</v>
      </c>
      <c r="C5" s="128" t="s">
        <v>220</v>
      </c>
      <c r="D5" s="91" t="s">
        <v>195</v>
      </c>
      <c r="E5" s="124" t="s">
        <v>217</v>
      </c>
      <c r="F5" s="125" t="s">
        <v>255</v>
      </c>
      <c r="G5" s="230">
        <v>95</v>
      </c>
      <c r="H5" s="231">
        <v>2.6</v>
      </c>
      <c r="I5" s="231">
        <v>2.6</v>
      </c>
      <c r="J5" s="231">
        <v>2.6</v>
      </c>
      <c r="K5" s="231">
        <v>2.6</v>
      </c>
      <c r="L5" s="231">
        <v>2.6</v>
      </c>
    </row>
    <row r="6" spans="1:12" ht="27" customHeight="1" x14ac:dyDescent="0.2">
      <c r="A6" s="155" t="s">
        <v>257</v>
      </c>
      <c r="B6" s="127" t="s">
        <v>219</v>
      </c>
      <c r="C6" s="128" t="s">
        <v>220</v>
      </c>
      <c r="D6" s="91" t="s">
        <v>195</v>
      </c>
      <c r="E6" s="125" t="s">
        <v>152</v>
      </c>
      <c r="F6" s="125" t="s">
        <v>255</v>
      </c>
      <c r="G6" s="230">
        <v>110</v>
      </c>
      <c r="H6" s="231">
        <v>2.6</v>
      </c>
      <c r="I6" s="231">
        <v>2.6</v>
      </c>
      <c r="J6" s="231">
        <v>2.6</v>
      </c>
      <c r="K6" s="231">
        <v>2.6</v>
      </c>
      <c r="L6" s="231">
        <v>2.6</v>
      </c>
    </row>
    <row r="7" spans="1:12" ht="27" customHeight="1" x14ac:dyDescent="0.2">
      <c r="A7" s="155" t="s">
        <v>258</v>
      </c>
      <c r="B7" s="127" t="s">
        <v>219</v>
      </c>
      <c r="C7" s="128" t="s">
        <v>220</v>
      </c>
      <c r="D7" s="91" t="s">
        <v>195</v>
      </c>
      <c r="E7" s="124" t="s">
        <v>152</v>
      </c>
      <c r="F7" s="125" t="s">
        <v>255</v>
      </c>
      <c r="G7" s="230">
        <v>95</v>
      </c>
      <c r="H7" s="231">
        <v>2.6</v>
      </c>
      <c r="I7" s="231">
        <v>2.6</v>
      </c>
      <c r="J7" s="231">
        <v>2.6</v>
      </c>
      <c r="K7" s="231">
        <v>2.6</v>
      </c>
      <c r="L7" s="231">
        <v>2.6</v>
      </c>
    </row>
    <row r="8" spans="1:12" ht="27" customHeight="1" x14ac:dyDescent="0.2">
      <c r="A8" s="155" t="s">
        <v>259</v>
      </c>
      <c r="B8" s="127" t="s">
        <v>222</v>
      </c>
      <c r="C8" s="123" t="s">
        <v>223</v>
      </c>
      <c r="D8" s="91" t="s">
        <v>195</v>
      </c>
      <c r="E8" s="124" t="s">
        <v>152</v>
      </c>
      <c r="F8" s="124" t="s">
        <v>255</v>
      </c>
      <c r="G8" s="230">
        <v>95</v>
      </c>
      <c r="H8" s="231">
        <v>2.6</v>
      </c>
      <c r="I8" s="231">
        <v>2.6</v>
      </c>
      <c r="J8" s="231">
        <v>2.31</v>
      </c>
      <c r="K8" s="231">
        <v>2.13</v>
      </c>
      <c r="L8" s="231">
        <v>2.13</v>
      </c>
    </row>
    <row r="9" spans="1:12" ht="27" customHeight="1" x14ac:dyDescent="0.2">
      <c r="A9" s="153" t="s">
        <v>260</v>
      </c>
      <c r="B9" s="127" t="s">
        <v>225</v>
      </c>
      <c r="C9" s="128" t="s">
        <v>226</v>
      </c>
      <c r="D9" s="91" t="s">
        <v>195</v>
      </c>
      <c r="E9" s="124" t="s">
        <v>152</v>
      </c>
      <c r="F9" s="125" t="s">
        <v>255</v>
      </c>
      <c r="G9" s="230">
        <v>95</v>
      </c>
      <c r="H9" s="231">
        <f>3.15+0.35</f>
        <v>3.5</v>
      </c>
      <c r="I9" s="231">
        <v>3.4</v>
      </c>
      <c r="J9" s="231">
        <v>2.4500000000000002</v>
      </c>
      <c r="K9" s="231">
        <v>2.4500000000000002</v>
      </c>
      <c r="L9" s="231">
        <v>2.4500000000000002</v>
      </c>
    </row>
    <row r="10" spans="1:12" ht="27" customHeight="1" x14ac:dyDescent="0.2">
      <c r="A10" s="155" t="s">
        <v>261</v>
      </c>
      <c r="B10" s="127" t="s">
        <v>262</v>
      </c>
      <c r="C10" s="128" t="s">
        <v>263</v>
      </c>
      <c r="D10" s="91" t="s">
        <v>195</v>
      </c>
      <c r="E10" s="124" t="s">
        <v>152</v>
      </c>
      <c r="F10" s="125" t="s">
        <v>255</v>
      </c>
      <c r="G10" s="230">
        <v>110</v>
      </c>
      <c r="H10" s="231">
        <v>2.4500000000000002</v>
      </c>
      <c r="I10" s="231">
        <v>2.4500000000000002</v>
      </c>
      <c r="J10" s="231">
        <v>2.4500000000000002</v>
      </c>
      <c r="K10" s="231">
        <v>2.4500000000000002</v>
      </c>
      <c r="L10" s="231">
        <v>2.56</v>
      </c>
    </row>
    <row r="11" spans="1:12" ht="27" customHeight="1" x14ac:dyDescent="0.2">
      <c r="A11" s="155" t="s">
        <v>264</v>
      </c>
      <c r="B11" s="127" t="s">
        <v>265</v>
      </c>
      <c r="C11" s="128" t="s">
        <v>266</v>
      </c>
      <c r="D11" s="91" t="s">
        <v>195</v>
      </c>
      <c r="E11" s="124" t="s">
        <v>217</v>
      </c>
      <c r="F11" s="125" t="s">
        <v>255</v>
      </c>
      <c r="G11" s="230">
        <v>95</v>
      </c>
      <c r="H11" s="231">
        <v>3.5</v>
      </c>
      <c r="I11" s="231">
        <v>3.4</v>
      </c>
      <c r="J11" s="231">
        <v>2.4500000000000002</v>
      </c>
      <c r="K11" s="231">
        <v>2.4500000000000002</v>
      </c>
      <c r="L11" s="231">
        <v>2.4500000000000002</v>
      </c>
    </row>
    <row r="13" spans="1:12" ht="13.5" thickBot="1" x14ac:dyDescent="0.25">
      <c r="B13" s="132" t="s">
        <v>93</v>
      </c>
      <c r="C13" s="118"/>
    </row>
    <row r="14" spans="1:12" ht="13.5" thickBot="1" x14ac:dyDescent="0.25">
      <c r="A14" s="133" t="s">
        <v>155</v>
      </c>
      <c r="B14" s="250">
        <f>IF(B15="","",SUM(B15:B20))</f>
        <v>110.2</v>
      </c>
      <c r="C14" s="118"/>
    </row>
    <row r="15" spans="1:12" x14ac:dyDescent="0.2">
      <c r="A15" s="152" t="s">
        <v>267</v>
      </c>
      <c r="B15" s="251">
        <v>50</v>
      </c>
      <c r="C15" s="118"/>
    </row>
    <row r="16" spans="1:12" x14ac:dyDescent="0.2">
      <c r="A16" s="91" t="s">
        <v>268</v>
      </c>
      <c r="B16" s="252">
        <v>50</v>
      </c>
      <c r="C16" s="118"/>
    </row>
    <row r="17" spans="1:3" x14ac:dyDescent="0.2">
      <c r="A17" s="91" t="s">
        <v>269</v>
      </c>
      <c r="B17" s="245">
        <v>0.2</v>
      </c>
      <c r="C17" s="118"/>
    </row>
    <row r="18" spans="1:3" x14ac:dyDescent="0.2">
      <c r="A18" s="91" t="s">
        <v>270</v>
      </c>
      <c r="B18" s="252"/>
      <c r="C18" s="118"/>
    </row>
    <row r="19" spans="1:3" x14ac:dyDescent="0.2">
      <c r="A19" s="91" t="s">
        <v>161</v>
      </c>
      <c r="B19" s="252">
        <v>10</v>
      </c>
      <c r="C19" s="118"/>
    </row>
    <row r="20" spans="1:3" x14ac:dyDescent="0.2">
      <c r="A20" s="91" t="s">
        <v>206</v>
      </c>
      <c r="B20" s="252"/>
      <c r="C20" s="118"/>
    </row>
    <row r="21" spans="1:3" ht="13.5" thickBot="1" x14ac:dyDescent="0.25">
      <c r="B21" s="118"/>
      <c r="C21" s="118"/>
    </row>
    <row r="22" spans="1:3" ht="13.5" thickBot="1" x14ac:dyDescent="0.25">
      <c r="A22" s="133" t="s">
        <v>162</v>
      </c>
      <c r="B22" s="250">
        <f>IF(B23="","",SUM(B23:B28))</f>
        <v>200.09</v>
      </c>
      <c r="C22" s="118"/>
    </row>
    <row r="23" spans="1:3" x14ac:dyDescent="0.2">
      <c r="A23" s="152" t="s">
        <v>271</v>
      </c>
      <c r="B23" s="251">
        <v>100</v>
      </c>
      <c r="C23" s="118"/>
    </row>
    <row r="24" spans="1:3" x14ac:dyDescent="0.2">
      <c r="A24" s="91" t="s">
        <v>272</v>
      </c>
      <c r="B24" s="252">
        <v>100</v>
      </c>
      <c r="C24" s="118"/>
    </row>
    <row r="25" spans="1:3" x14ac:dyDescent="0.2">
      <c r="A25" s="91" t="s">
        <v>273</v>
      </c>
      <c r="B25" s="252"/>
      <c r="C25" s="118"/>
    </row>
    <row r="26" spans="1:3" x14ac:dyDescent="0.2">
      <c r="A26" s="91" t="s">
        <v>274</v>
      </c>
      <c r="B26" s="253">
        <v>0.09</v>
      </c>
      <c r="C26" s="118"/>
    </row>
    <row r="27" spans="1:3" x14ac:dyDescent="0.2">
      <c r="A27" s="91" t="s">
        <v>275</v>
      </c>
      <c r="B27" s="252"/>
      <c r="C27" s="118"/>
    </row>
    <row r="28" spans="1:3" x14ac:dyDescent="0.2">
      <c r="A28" s="91" t="s">
        <v>206</v>
      </c>
      <c r="B28" s="252"/>
      <c r="C28" s="118"/>
    </row>
    <row r="29" spans="1:3" x14ac:dyDescent="0.2">
      <c r="B29" s="156"/>
      <c r="C29" s="118"/>
    </row>
    <row r="30" spans="1:3" ht="13.5" thickBot="1" x14ac:dyDescent="0.25">
      <c r="A30" s="155" t="s">
        <v>254</v>
      </c>
    </row>
    <row r="31" spans="1:3" ht="39" thickBot="1" x14ac:dyDescent="0.25">
      <c r="A31" s="133" t="s">
        <v>169</v>
      </c>
      <c r="B31" s="139" t="s">
        <v>170</v>
      </c>
      <c r="C31" s="139" t="s">
        <v>171</v>
      </c>
    </row>
    <row r="32" spans="1:3" x14ac:dyDescent="0.2">
      <c r="A32" s="101" t="s">
        <v>173</v>
      </c>
      <c r="B32" s="140"/>
      <c r="C32" s="249">
        <v>0.75</v>
      </c>
    </row>
    <row r="33" spans="1:3" x14ac:dyDescent="0.2">
      <c r="A33" s="101" t="s">
        <v>276</v>
      </c>
      <c r="B33" s="140"/>
      <c r="C33" s="249"/>
    </row>
    <row r="34" spans="1:3" x14ac:dyDescent="0.2">
      <c r="A34" s="101" t="s">
        <v>277</v>
      </c>
      <c r="B34" s="140"/>
      <c r="C34" s="249"/>
    </row>
    <row r="35" spans="1:3" x14ac:dyDescent="0.2">
      <c r="A35" s="101" t="s">
        <v>176</v>
      </c>
      <c r="B35" s="140"/>
      <c r="C35" s="249">
        <v>0.11</v>
      </c>
    </row>
    <row r="36" spans="1:3" x14ac:dyDescent="0.2">
      <c r="A36" s="101" t="s">
        <v>278</v>
      </c>
      <c r="B36" s="140"/>
      <c r="C36" s="249"/>
    </row>
    <row r="37" spans="1:3" x14ac:dyDescent="0.2">
      <c r="A37" s="101" t="s">
        <v>178</v>
      </c>
      <c r="B37" s="140"/>
      <c r="C37" s="249"/>
    </row>
    <row r="38" spans="1:3" x14ac:dyDescent="0.2">
      <c r="A38" s="141" t="s">
        <v>179</v>
      </c>
      <c r="B38" s="140"/>
      <c r="C38" s="249">
        <v>0.02</v>
      </c>
    </row>
    <row r="39" spans="1:3" x14ac:dyDescent="0.2">
      <c r="A39" s="141" t="s">
        <v>180</v>
      </c>
      <c r="B39" s="140"/>
      <c r="C39" s="249">
        <v>0.02</v>
      </c>
    </row>
    <row r="40" spans="1:3" x14ac:dyDescent="0.2">
      <c r="A40" s="141" t="s">
        <v>181</v>
      </c>
      <c r="B40" s="140"/>
      <c r="C40" s="249">
        <v>0.1</v>
      </c>
    </row>
    <row r="41" spans="1:3" x14ac:dyDescent="0.2">
      <c r="A41" s="101" t="s">
        <v>279</v>
      </c>
      <c r="B41" s="140"/>
      <c r="C41" s="249"/>
    </row>
    <row r="42" spans="1:3" x14ac:dyDescent="0.2">
      <c r="A42" s="101"/>
      <c r="B42" s="140"/>
      <c r="C42" s="249"/>
    </row>
    <row r="43" spans="1:3" ht="13.5" thickBot="1" x14ac:dyDescent="0.25">
      <c r="B43" s="118"/>
      <c r="C43" s="118"/>
    </row>
    <row r="44" spans="1:3" ht="18" customHeight="1" thickBot="1" x14ac:dyDescent="0.25">
      <c r="A44" s="142" t="s">
        <v>184</v>
      </c>
      <c r="B44" s="143" t="str">
        <f>IF(B32="","",SUM(B32:B42))</f>
        <v/>
      </c>
      <c r="C44" s="143">
        <f>IF(C32="","",SUM(C32:C42))</f>
        <v>1</v>
      </c>
    </row>
    <row r="45" spans="1:3" ht="13.5" thickBot="1" x14ac:dyDescent="0.25">
      <c r="B45" s="334" t="s">
        <v>185</v>
      </c>
      <c r="C45" s="336"/>
    </row>
    <row r="48" spans="1:3" ht="13.5" thickBot="1" x14ac:dyDescent="0.25">
      <c r="A48" s="155" t="s">
        <v>256</v>
      </c>
    </row>
    <row r="49" spans="1:3" ht="39" thickBot="1" x14ac:dyDescent="0.25">
      <c r="A49" s="133" t="s">
        <v>169</v>
      </c>
      <c r="B49" s="139" t="s">
        <v>170</v>
      </c>
      <c r="C49" s="139" t="s">
        <v>171</v>
      </c>
    </row>
    <row r="50" spans="1:3" x14ac:dyDescent="0.2">
      <c r="A50" s="101" t="s">
        <v>173</v>
      </c>
      <c r="B50" s="140"/>
      <c r="C50" s="249">
        <v>0.75</v>
      </c>
    </row>
    <row r="51" spans="1:3" x14ac:dyDescent="0.2">
      <c r="A51" s="101" t="s">
        <v>276</v>
      </c>
      <c r="B51" s="140"/>
      <c r="C51" s="249"/>
    </row>
    <row r="52" spans="1:3" x14ac:dyDescent="0.2">
      <c r="A52" s="101" t="s">
        <v>277</v>
      </c>
      <c r="B52" s="140"/>
      <c r="C52" s="249"/>
    </row>
    <row r="53" spans="1:3" x14ac:dyDescent="0.2">
      <c r="A53" s="101" t="s">
        <v>176</v>
      </c>
      <c r="B53" s="140"/>
      <c r="C53" s="249">
        <v>0.11</v>
      </c>
    </row>
    <row r="54" spans="1:3" x14ac:dyDescent="0.2">
      <c r="A54" s="101" t="s">
        <v>278</v>
      </c>
      <c r="B54" s="140"/>
      <c r="C54" s="249"/>
    </row>
    <row r="55" spans="1:3" x14ac:dyDescent="0.2">
      <c r="A55" s="101" t="s">
        <v>178</v>
      </c>
      <c r="B55" s="140"/>
      <c r="C55" s="249"/>
    </row>
    <row r="56" spans="1:3" x14ac:dyDescent="0.2">
      <c r="A56" s="141" t="s">
        <v>179</v>
      </c>
      <c r="B56" s="140"/>
      <c r="C56" s="249">
        <v>0.02</v>
      </c>
    </row>
    <row r="57" spans="1:3" x14ac:dyDescent="0.2">
      <c r="A57" s="141" t="s">
        <v>180</v>
      </c>
      <c r="B57" s="140"/>
      <c r="C57" s="249">
        <v>0.02</v>
      </c>
    </row>
    <row r="58" spans="1:3" x14ac:dyDescent="0.2">
      <c r="A58" s="141" t="s">
        <v>181</v>
      </c>
      <c r="B58" s="140"/>
      <c r="C58" s="249">
        <v>0.1</v>
      </c>
    </row>
    <row r="59" spans="1:3" x14ac:dyDescent="0.2">
      <c r="A59" s="101" t="s">
        <v>279</v>
      </c>
      <c r="B59" s="140"/>
      <c r="C59" s="249"/>
    </row>
    <row r="60" spans="1:3" x14ac:dyDescent="0.2">
      <c r="A60" s="101"/>
      <c r="B60" s="140"/>
      <c r="C60" s="249"/>
    </row>
    <row r="61" spans="1:3" ht="13.5" thickBot="1" x14ac:dyDescent="0.25">
      <c r="B61" s="118"/>
      <c r="C61" s="118"/>
    </row>
    <row r="62" spans="1:3" ht="13.5" thickBot="1" x14ac:dyDescent="0.25">
      <c r="A62" s="142" t="s">
        <v>184</v>
      </c>
      <c r="B62" s="143" t="str">
        <f>IF(B50="","",SUM(B50:B60))</f>
        <v/>
      </c>
      <c r="C62" s="143">
        <f>IF(C50="","",SUM(C50:C60))</f>
        <v>1</v>
      </c>
    </row>
    <row r="63" spans="1:3" ht="13.5" thickBot="1" x14ac:dyDescent="0.25">
      <c r="B63" s="334" t="s">
        <v>185</v>
      </c>
      <c r="C63" s="336"/>
    </row>
    <row r="66" spans="1:3" ht="13.5" thickBot="1" x14ac:dyDescent="0.25">
      <c r="A66" s="155" t="s">
        <v>257</v>
      </c>
    </row>
    <row r="67" spans="1:3" ht="39" thickBot="1" x14ac:dyDescent="0.25">
      <c r="A67" s="133" t="s">
        <v>169</v>
      </c>
      <c r="B67" s="139" t="s">
        <v>170</v>
      </c>
      <c r="C67" s="139" t="s">
        <v>171</v>
      </c>
    </row>
    <row r="68" spans="1:3" x14ac:dyDescent="0.2">
      <c r="A68" s="101" t="s">
        <v>173</v>
      </c>
      <c r="B68" s="140"/>
      <c r="C68" s="249">
        <v>0.75</v>
      </c>
    </row>
    <row r="69" spans="1:3" x14ac:dyDescent="0.2">
      <c r="A69" s="101" t="s">
        <v>276</v>
      </c>
      <c r="B69" s="140"/>
      <c r="C69" s="249"/>
    </row>
    <row r="70" spans="1:3" x14ac:dyDescent="0.2">
      <c r="A70" s="101" t="s">
        <v>277</v>
      </c>
      <c r="B70" s="140"/>
      <c r="C70" s="249"/>
    </row>
    <row r="71" spans="1:3" x14ac:dyDescent="0.2">
      <c r="A71" s="101" t="s">
        <v>176</v>
      </c>
      <c r="B71" s="140"/>
      <c r="C71" s="249">
        <v>0.11</v>
      </c>
    </row>
    <row r="72" spans="1:3" x14ac:dyDescent="0.2">
      <c r="A72" s="101" t="s">
        <v>278</v>
      </c>
      <c r="B72" s="140"/>
      <c r="C72" s="249"/>
    </row>
    <row r="73" spans="1:3" x14ac:dyDescent="0.2">
      <c r="A73" s="101" t="s">
        <v>178</v>
      </c>
      <c r="B73" s="140"/>
      <c r="C73" s="249"/>
    </row>
    <row r="74" spans="1:3" x14ac:dyDescent="0.2">
      <c r="A74" s="141" t="s">
        <v>179</v>
      </c>
      <c r="B74" s="140"/>
      <c r="C74" s="249">
        <v>0.02</v>
      </c>
    </row>
    <row r="75" spans="1:3" x14ac:dyDescent="0.2">
      <c r="A75" s="141" t="s">
        <v>180</v>
      </c>
      <c r="B75" s="140"/>
      <c r="C75" s="249">
        <v>0.02</v>
      </c>
    </row>
    <row r="76" spans="1:3" x14ac:dyDescent="0.2">
      <c r="A76" s="141" t="s">
        <v>181</v>
      </c>
      <c r="B76" s="140"/>
      <c r="C76" s="249">
        <v>0.1</v>
      </c>
    </row>
    <row r="77" spans="1:3" x14ac:dyDescent="0.2">
      <c r="A77" s="101" t="s">
        <v>279</v>
      </c>
      <c r="B77" s="140"/>
      <c r="C77" s="249"/>
    </row>
    <row r="78" spans="1:3" x14ac:dyDescent="0.2">
      <c r="A78" s="101"/>
      <c r="B78" s="140"/>
      <c r="C78" s="249"/>
    </row>
    <row r="79" spans="1:3" ht="13.5" thickBot="1" x14ac:dyDescent="0.25">
      <c r="B79" s="118"/>
      <c r="C79" s="118"/>
    </row>
    <row r="80" spans="1:3" ht="13.5" thickBot="1" x14ac:dyDescent="0.25">
      <c r="A80" s="142" t="s">
        <v>184</v>
      </c>
      <c r="B80" s="143" t="str">
        <f>IF(B68="","",SUM(B68:B78))</f>
        <v/>
      </c>
      <c r="C80" s="143">
        <f>IF(C68="","",SUM(C68:C78))</f>
        <v>1</v>
      </c>
    </row>
    <row r="81" spans="1:3" ht="13.5" thickBot="1" x14ac:dyDescent="0.25">
      <c r="B81" s="334" t="s">
        <v>185</v>
      </c>
      <c r="C81" s="336"/>
    </row>
    <row r="84" spans="1:3" ht="13.5" thickBot="1" x14ac:dyDescent="0.25">
      <c r="A84" s="155" t="s">
        <v>258</v>
      </c>
    </row>
    <row r="85" spans="1:3" ht="39" thickBot="1" x14ac:dyDescent="0.25">
      <c r="A85" s="133" t="s">
        <v>169</v>
      </c>
      <c r="B85" s="139" t="s">
        <v>170</v>
      </c>
      <c r="C85" s="139" t="s">
        <v>171</v>
      </c>
    </row>
    <row r="86" spans="1:3" x14ac:dyDescent="0.2">
      <c r="A86" s="101" t="s">
        <v>173</v>
      </c>
      <c r="B86" s="140"/>
      <c r="C86" s="249">
        <v>0.75</v>
      </c>
    </row>
    <row r="87" spans="1:3" x14ac:dyDescent="0.2">
      <c r="A87" s="101" t="s">
        <v>276</v>
      </c>
      <c r="B87" s="140"/>
      <c r="C87" s="249"/>
    </row>
    <row r="88" spans="1:3" x14ac:dyDescent="0.2">
      <c r="A88" s="101" t="s">
        <v>277</v>
      </c>
      <c r="B88" s="140"/>
      <c r="C88" s="249"/>
    </row>
    <row r="89" spans="1:3" x14ac:dyDescent="0.2">
      <c r="A89" s="101" t="s">
        <v>176</v>
      </c>
      <c r="B89" s="140"/>
      <c r="C89" s="249">
        <v>0.11</v>
      </c>
    </row>
    <row r="90" spans="1:3" x14ac:dyDescent="0.2">
      <c r="A90" s="101" t="s">
        <v>278</v>
      </c>
      <c r="B90" s="140"/>
      <c r="C90" s="249"/>
    </row>
    <row r="91" spans="1:3" x14ac:dyDescent="0.2">
      <c r="A91" s="101" t="s">
        <v>178</v>
      </c>
      <c r="B91" s="140"/>
      <c r="C91" s="249"/>
    </row>
    <row r="92" spans="1:3" x14ac:dyDescent="0.2">
      <c r="A92" s="141" t="s">
        <v>179</v>
      </c>
      <c r="B92" s="140"/>
      <c r="C92" s="249">
        <v>0.02</v>
      </c>
    </row>
    <row r="93" spans="1:3" x14ac:dyDescent="0.2">
      <c r="A93" s="141" t="s">
        <v>180</v>
      </c>
      <c r="B93" s="140"/>
      <c r="C93" s="249">
        <v>0.02</v>
      </c>
    </row>
    <row r="94" spans="1:3" x14ac:dyDescent="0.2">
      <c r="A94" s="141" t="s">
        <v>181</v>
      </c>
      <c r="B94" s="140"/>
      <c r="C94" s="249">
        <v>0.1</v>
      </c>
    </row>
    <row r="95" spans="1:3" x14ac:dyDescent="0.2">
      <c r="A95" s="101" t="s">
        <v>279</v>
      </c>
      <c r="B95" s="140"/>
      <c r="C95" s="249"/>
    </row>
    <row r="96" spans="1:3" x14ac:dyDescent="0.2">
      <c r="A96" s="101"/>
      <c r="B96" s="140"/>
      <c r="C96" s="249"/>
    </row>
    <row r="97" spans="1:3" ht="13.5" thickBot="1" x14ac:dyDescent="0.25">
      <c r="B97" s="118"/>
      <c r="C97" s="118"/>
    </row>
    <row r="98" spans="1:3" ht="13.5" thickBot="1" x14ac:dyDescent="0.25">
      <c r="A98" s="142" t="s">
        <v>184</v>
      </c>
      <c r="B98" s="143" t="str">
        <f>IF(B86="","",SUM(B86:B96))</f>
        <v/>
      </c>
      <c r="C98" s="143">
        <f>IF(C86="","",SUM(C86:C96))</f>
        <v>1</v>
      </c>
    </row>
    <row r="99" spans="1:3" ht="13.5" thickBot="1" x14ac:dyDescent="0.25">
      <c r="B99" s="334" t="s">
        <v>185</v>
      </c>
      <c r="C99" s="336"/>
    </row>
    <row r="102" spans="1:3" ht="13.5" thickBot="1" x14ac:dyDescent="0.25">
      <c r="A102" s="155" t="s">
        <v>259</v>
      </c>
    </row>
    <row r="103" spans="1:3" ht="39" thickBot="1" x14ac:dyDescent="0.25">
      <c r="A103" s="133" t="s">
        <v>169</v>
      </c>
      <c r="B103" s="139" t="s">
        <v>170</v>
      </c>
      <c r="C103" s="139" t="s">
        <v>171</v>
      </c>
    </row>
    <row r="104" spans="1:3" x14ac:dyDescent="0.2">
      <c r="A104" s="101" t="s">
        <v>173</v>
      </c>
      <c r="B104" s="140"/>
      <c r="C104" s="249">
        <v>0.75</v>
      </c>
    </row>
    <row r="105" spans="1:3" x14ac:dyDescent="0.2">
      <c r="A105" s="101" t="s">
        <v>276</v>
      </c>
      <c r="B105" s="140"/>
      <c r="C105" s="249"/>
    </row>
    <row r="106" spans="1:3" x14ac:dyDescent="0.2">
      <c r="A106" s="101" t="s">
        <v>277</v>
      </c>
      <c r="B106" s="140"/>
      <c r="C106" s="249"/>
    </row>
    <row r="107" spans="1:3" x14ac:dyDescent="0.2">
      <c r="A107" s="101" t="s">
        <v>176</v>
      </c>
      <c r="B107" s="140"/>
      <c r="C107" s="249">
        <v>0.11</v>
      </c>
    </row>
    <row r="108" spans="1:3" x14ac:dyDescent="0.2">
      <c r="A108" s="101" t="s">
        <v>278</v>
      </c>
      <c r="B108" s="140"/>
      <c r="C108" s="249"/>
    </row>
    <row r="109" spans="1:3" x14ac:dyDescent="0.2">
      <c r="A109" s="101" t="s">
        <v>178</v>
      </c>
      <c r="B109" s="140"/>
      <c r="C109" s="249"/>
    </row>
    <row r="110" spans="1:3" x14ac:dyDescent="0.2">
      <c r="A110" s="141" t="s">
        <v>179</v>
      </c>
      <c r="B110" s="140"/>
      <c r="C110" s="249">
        <v>0.02</v>
      </c>
    </row>
    <row r="111" spans="1:3" x14ac:dyDescent="0.2">
      <c r="A111" s="141" t="s">
        <v>180</v>
      </c>
      <c r="B111" s="140"/>
      <c r="C111" s="249">
        <v>0.02</v>
      </c>
    </row>
    <row r="112" spans="1:3" x14ac:dyDescent="0.2">
      <c r="A112" s="141" t="s">
        <v>181</v>
      </c>
      <c r="B112" s="140"/>
      <c r="C112" s="249">
        <v>0.1</v>
      </c>
    </row>
    <row r="113" spans="1:3" x14ac:dyDescent="0.2">
      <c r="A113" s="101" t="s">
        <v>279</v>
      </c>
      <c r="B113" s="140"/>
      <c r="C113" s="249"/>
    </row>
    <row r="114" spans="1:3" x14ac:dyDescent="0.2">
      <c r="A114" s="101"/>
      <c r="B114" s="140"/>
      <c r="C114" s="249"/>
    </row>
    <row r="115" spans="1:3" ht="13.5" thickBot="1" x14ac:dyDescent="0.25">
      <c r="B115" s="118"/>
      <c r="C115" s="118"/>
    </row>
    <row r="116" spans="1:3" ht="13.5" thickBot="1" x14ac:dyDescent="0.25">
      <c r="A116" s="142" t="s">
        <v>184</v>
      </c>
      <c r="B116" s="143" t="str">
        <f>IF(B104="","",SUM(B104:B114))</f>
        <v/>
      </c>
      <c r="C116" s="143">
        <f>IF(C104="","",SUM(C104:C114))</f>
        <v>1</v>
      </c>
    </row>
    <row r="117" spans="1:3" ht="13.5" thickBot="1" x14ac:dyDescent="0.25">
      <c r="B117" s="334" t="s">
        <v>185</v>
      </c>
      <c r="C117" s="336"/>
    </row>
    <row r="120" spans="1:3" ht="13.5" thickBot="1" x14ac:dyDescent="0.25">
      <c r="A120" s="153" t="s">
        <v>260</v>
      </c>
    </row>
    <row r="121" spans="1:3" ht="39" thickBot="1" x14ac:dyDescent="0.25">
      <c r="A121" s="133" t="s">
        <v>169</v>
      </c>
      <c r="B121" s="139" t="s">
        <v>170</v>
      </c>
      <c r="C121" s="139" t="s">
        <v>171</v>
      </c>
    </row>
    <row r="122" spans="1:3" x14ac:dyDescent="0.2">
      <c r="A122" s="101" t="s">
        <v>173</v>
      </c>
      <c r="B122" s="140"/>
      <c r="C122" s="249">
        <v>0.75</v>
      </c>
    </row>
    <row r="123" spans="1:3" x14ac:dyDescent="0.2">
      <c r="A123" s="101" t="s">
        <v>276</v>
      </c>
      <c r="B123" s="140"/>
      <c r="C123" s="249"/>
    </row>
    <row r="124" spans="1:3" x14ac:dyDescent="0.2">
      <c r="A124" s="101" t="s">
        <v>277</v>
      </c>
      <c r="B124" s="140"/>
      <c r="C124" s="249"/>
    </row>
    <row r="125" spans="1:3" x14ac:dyDescent="0.2">
      <c r="A125" s="101" t="s">
        <v>176</v>
      </c>
      <c r="B125" s="140"/>
      <c r="C125" s="249">
        <v>0.11</v>
      </c>
    </row>
    <row r="126" spans="1:3" x14ac:dyDescent="0.2">
      <c r="A126" s="101" t="s">
        <v>278</v>
      </c>
      <c r="B126" s="140"/>
      <c r="C126" s="249"/>
    </row>
    <row r="127" spans="1:3" x14ac:dyDescent="0.2">
      <c r="A127" s="101" t="s">
        <v>178</v>
      </c>
      <c r="B127" s="140"/>
      <c r="C127" s="249"/>
    </row>
    <row r="128" spans="1:3" x14ac:dyDescent="0.2">
      <c r="A128" s="141" t="s">
        <v>179</v>
      </c>
      <c r="B128" s="140"/>
      <c r="C128" s="249">
        <v>0.02</v>
      </c>
    </row>
    <row r="129" spans="1:3" x14ac:dyDescent="0.2">
      <c r="A129" s="141" t="s">
        <v>180</v>
      </c>
      <c r="B129" s="140"/>
      <c r="C129" s="249">
        <v>0.02</v>
      </c>
    </row>
    <row r="130" spans="1:3" x14ac:dyDescent="0.2">
      <c r="A130" s="141" t="s">
        <v>181</v>
      </c>
      <c r="B130" s="140"/>
      <c r="C130" s="249">
        <v>0.1</v>
      </c>
    </row>
    <row r="131" spans="1:3" x14ac:dyDescent="0.2">
      <c r="A131" s="101" t="s">
        <v>279</v>
      </c>
      <c r="B131" s="140"/>
      <c r="C131" s="249"/>
    </row>
    <row r="132" spans="1:3" x14ac:dyDescent="0.2">
      <c r="A132" s="101"/>
      <c r="B132" s="140"/>
      <c r="C132" s="249"/>
    </row>
    <row r="133" spans="1:3" ht="13.5" thickBot="1" x14ac:dyDescent="0.25">
      <c r="B133" s="118"/>
      <c r="C133" s="118"/>
    </row>
    <row r="134" spans="1:3" ht="13.5" thickBot="1" x14ac:dyDescent="0.25">
      <c r="A134" s="142" t="s">
        <v>184</v>
      </c>
      <c r="B134" s="143" t="str">
        <f>IF(B122="","",SUM(B122:B132))</f>
        <v/>
      </c>
      <c r="C134" s="143">
        <f>IF(C122="","",SUM(C122:C132))</f>
        <v>1</v>
      </c>
    </row>
    <row r="135" spans="1:3" ht="13.5" thickBot="1" x14ac:dyDescent="0.25">
      <c r="B135" s="334" t="s">
        <v>185</v>
      </c>
      <c r="C135" s="336"/>
    </row>
    <row r="138" spans="1:3" ht="13.5" thickBot="1" x14ac:dyDescent="0.25">
      <c r="A138" s="155" t="s">
        <v>261</v>
      </c>
    </row>
    <row r="139" spans="1:3" ht="39" thickBot="1" x14ac:dyDescent="0.25">
      <c r="A139" s="133" t="s">
        <v>169</v>
      </c>
      <c r="B139" s="139" t="s">
        <v>170</v>
      </c>
      <c r="C139" s="139" t="s">
        <v>171</v>
      </c>
    </row>
    <row r="140" spans="1:3" x14ac:dyDescent="0.2">
      <c r="A140" s="101" t="s">
        <v>173</v>
      </c>
      <c r="B140" s="140"/>
      <c r="C140" s="249">
        <v>0.75</v>
      </c>
    </row>
    <row r="141" spans="1:3" x14ac:dyDescent="0.2">
      <c r="A141" s="101" t="s">
        <v>276</v>
      </c>
      <c r="B141" s="140"/>
      <c r="C141" s="249"/>
    </row>
    <row r="142" spans="1:3" x14ac:dyDescent="0.2">
      <c r="A142" s="101" t="s">
        <v>277</v>
      </c>
      <c r="B142" s="140"/>
      <c r="C142" s="249"/>
    </row>
    <row r="143" spans="1:3" x14ac:dyDescent="0.2">
      <c r="A143" s="101" t="s">
        <v>176</v>
      </c>
      <c r="B143" s="140"/>
      <c r="C143" s="249">
        <v>0.11</v>
      </c>
    </row>
    <row r="144" spans="1:3" x14ac:dyDescent="0.2">
      <c r="A144" s="101" t="s">
        <v>278</v>
      </c>
      <c r="B144" s="140"/>
      <c r="C144" s="249"/>
    </row>
    <row r="145" spans="1:3" x14ac:dyDescent="0.2">
      <c r="A145" s="101" t="s">
        <v>178</v>
      </c>
      <c r="B145" s="140"/>
      <c r="C145" s="249"/>
    </row>
    <row r="146" spans="1:3" x14ac:dyDescent="0.2">
      <c r="A146" s="141" t="s">
        <v>179</v>
      </c>
      <c r="B146" s="140"/>
      <c r="C146" s="249">
        <v>0.02</v>
      </c>
    </row>
    <row r="147" spans="1:3" x14ac:dyDescent="0.2">
      <c r="A147" s="141" t="s">
        <v>180</v>
      </c>
      <c r="B147" s="140"/>
      <c r="C147" s="249">
        <v>0.02</v>
      </c>
    </row>
    <row r="148" spans="1:3" x14ac:dyDescent="0.2">
      <c r="A148" s="141" t="s">
        <v>181</v>
      </c>
      <c r="B148" s="140"/>
      <c r="C148" s="249">
        <v>0.1</v>
      </c>
    </row>
    <row r="149" spans="1:3" x14ac:dyDescent="0.2">
      <c r="A149" s="101" t="s">
        <v>279</v>
      </c>
      <c r="B149" s="140"/>
      <c r="C149" s="249"/>
    </row>
    <row r="150" spans="1:3" x14ac:dyDescent="0.2">
      <c r="A150" s="101"/>
      <c r="B150" s="140"/>
      <c r="C150" s="249"/>
    </row>
    <row r="151" spans="1:3" ht="13.5" thickBot="1" x14ac:dyDescent="0.25">
      <c r="B151" s="118"/>
      <c r="C151" s="118"/>
    </row>
    <row r="152" spans="1:3" ht="13.5" thickBot="1" x14ac:dyDescent="0.25">
      <c r="A152" s="142" t="s">
        <v>184</v>
      </c>
      <c r="B152" s="143" t="str">
        <f>IF(B140="","",SUM(B140:B150))</f>
        <v/>
      </c>
      <c r="C152" s="143">
        <f>IF(C140="","",SUM(C140:C150))</f>
        <v>1</v>
      </c>
    </row>
    <row r="153" spans="1:3" ht="13.5" thickBot="1" x14ac:dyDescent="0.25">
      <c r="B153" s="334" t="s">
        <v>185</v>
      </c>
      <c r="C153" s="336"/>
    </row>
    <row r="156" spans="1:3" ht="13.5" thickBot="1" x14ac:dyDescent="0.25">
      <c r="A156" s="160" t="s">
        <v>264</v>
      </c>
    </row>
    <row r="157" spans="1:3" ht="39" thickBot="1" x14ac:dyDescent="0.25">
      <c r="A157" s="133" t="s">
        <v>169</v>
      </c>
      <c r="B157" s="139" t="s">
        <v>170</v>
      </c>
      <c r="C157" s="139" t="s">
        <v>171</v>
      </c>
    </row>
    <row r="158" spans="1:3" x14ac:dyDescent="0.2">
      <c r="A158" s="101" t="s">
        <v>173</v>
      </c>
      <c r="B158" s="140"/>
      <c r="C158" s="249">
        <v>0.75</v>
      </c>
    </row>
    <row r="159" spans="1:3" x14ac:dyDescent="0.2">
      <c r="A159" s="101" t="s">
        <v>276</v>
      </c>
      <c r="B159" s="140"/>
      <c r="C159" s="249"/>
    </row>
    <row r="160" spans="1:3" x14ac:dyDescent="0.2">
      <c r="A160" s="101" t="s">
        <v>277</v>
      </c>
      <c r="B160" s="140"/>
      <c r="C160" s="249"/>
    </row>
    <row r="161" spans="1:3" x14ac:dyDescent="0.2">
      <c r="A161" s="101" t="s">
        <v>176</v>
      </c>
      <c r="B161" s="140"/>
      <c r="C161" s="249">
        <v>0.11</v>
      </c>
    </row>
    <row r="162" spans="1:3" x14ac:dyDescent="0.2">
      <c r="A162" s="101" t="s">
        <v>278</v>
      </c>
      <c r="B162" s="140"/>
      <c r="C162" s="249"/>
    </row>
    <row r="163" spans="1:3" x14ac:dyDescent="0.2">
      <c r="A163" s="101" t="s">
        <v>178</v>
      </c>
      <c r="B163" s="140"/>
      <c r="C163" s="249"/>
    </row>
    <row r="164" spans="1:3" x14ac:dyDescent="0.2">
      <c r="A164" s="141" t="s">
        <v>179</v>
      </c>
      <c r="B164" s="140"/>
      <c r="C164" s="249">
        <v>0.02</v>
      </c>
    </row>
    <row r="165" spans="1:3" x14ac:dyDescent="0.2">
      <c r="A165" s="141" t="s">
        <v>180</v>
      </c>
      <c r="B165" s="140"/>
      <c r="C165" s="249">
        <v>0.02</v>
      </c>
    </row>
    <row r="166" spans="1:3" x14ac:dyDescent="0.2">
      <c r="A166" s="141" t="s">
        <v>181</v>
      </c>
      <c r="B166" s="140"/>
      <c r="C166" s="249">
        <v>0.1</v>
      </c>
    </row>
    <row r="167" spans="1:3" x14ac:dyDescent="0.2">
      <c r="A167" s="101" t="s">
        <v>279</v>
      </c>
      <c r="B167" s="140"/>
      <c r="C167" s="249"/>
    </row>
    <row r="168" spans="1:3" x14ac:dyDescent="0.2">
      <c r="A168" s="101"/>
      <c r="B168" s="140"/>
      <c r="C168" s="249"/>
    </row>
    <row r="169" spans="1:3" ht="13.5" thickBot="1" x14ac:dyDescent="0.25">
      <c r="B169" s="118"/>
      <c r="C169" s="118"/>
    </row>
    <row r="170" spans="1:3" ht="13.5" thickBot="1" x14ac:dyDescent="0.25">
      <c r="A170" s="142" t="s">
        <v>184</v>
      </c>
      <c r="B170" s="143" t="str">
        <f>IF(B158="","",SUM(B158:B168))</f>
        <v/>
      </c>
      <c r="C170" s="143">
        <f>IF(C158="","",SUM(C158:C168))</f>
        <v>1</v>
      </c>
    </row>
    <row r="171" spans="1:3" ht="13.5" thickBot="1" x14ac:dyDescent="0.25">
      <c r="B171" s="334" t="s">
        <v>185</v>
      </c>
      <c r="C171" s="336"/>
    </row>
  </sheetData>
  <mergeCells count="8">
    <mergeCell ref="B135:C135"/>
    <mergeCell ref="B153:C153"/>
    <mergeCell ref="B171:C171"/>
    <mergeCell ref="B45:C45"/>
    <mergeCell ref="B63:C63"/>
    <mergeCell ref="B81:C81"/>
    <mergeCell ref="B99:C99"/>
    <mergeCell ref="B117:C117"/>
  </mergeCells>
  <pageMargins left="0.75" right="0.75" top="1" bottom="1" header="0" footer="0"/>
  <pageSetup orientation="portrait"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E90CD-D104-48A5-8C6B-EFA4AFC3C3C1}">
  <dimension ref="A3:O148"/>
  <sheetViews>
    <sheetView showGridLines="0" zoomScale="90" workbookViewId="0">
      <pane xSplit="1" ySplit="3" topLeftCell="B14" activePane="bottomRight" state="frozen"/>
      <selection pane="topRight" activeCell="A50" sqref="A50:A51"/>
      <selection pane="bottomLeft" activeCell="A50" sqref="A50:A51"/>
      <selection pane="bottomRight" activeCell="B32" sqref="B32"/>
    </sheetView>
  </sheetViews>
  <sheetFormatPr baseColWidth="10" defaultColWidth="9.75" defaultRowHeight="12.75" x14ac:dyDescent="0.2"/>
  <cols>
    <col min="1" max="1" width="39.5" style="84" customWidth="1"/>
    <col min="2" max="2" width="13.25" style="84" customWidth="1"/>
    <col min="3" max="3" width="14" style="84" bestFit="1" customWidth="1"/>
    <col min="4" max="4" width="9" style="84" bestFit="1" customWidth="1"/>
    <col min="5" max="5" width="13.5" style="84" bestFit="1" customWidth="1"/>
    <col min="6" max="6" width="16.125" style="84" bestFit="1" customWidth="1"/>
    <col min="7" max="7" width="11.375" style="84" bestFit="1" customWidth="1"/>
    <col min="8" max="8" width="10.5" style="84" bestFit="1" customWidth="1"/>
    <col min="9" max="12" width="12.75" style="84" bestFit="1" customWidth="1"/>
    <col min="13" max="13" width="11.25" style="84" customWidth="1"/>
    <col min="14" max="14" width="9.75" style="84"/>
    <col min="15" max="15" width="12.75" style="84" customWidth="1"/>
    <col min="16" max="253" width="9.75" style="84"/>
    <col min="254" max="254" width="39.5" style="84" customWidth="1"/>
    <col min="255" max="255" width="13.25" style="84" customWidth="1"/>
    <col min="256" max="256" width="14" style="84" bestFit="1" customWidth="1"/>
    <col min="257" max="257" width="9" style="84" bestFit="1" customWidth="1"/>
    <col min="258" max="258" width="13.5" style="84" bestFit="1" customWidth="1"/>
    <col min="259" max="259" width="16.125" style="84" bestFit="1" customWidth="1"/>
    <col min="260" max="261" width="10.5" style="84" bestFit="1" customWidth="1"/>
    <col min="262" max="262" width="12" style="84" bestFit="1" customWidth="1"/>
    <col min="263" max="263" width="8.875" style="84" bestFit="1" customWidth="1"/>
    <col min="264" max="264" width="12" style="84" bestFit="1" customWidth="1"/>
    <col min="265" max="265" width="8.875" style="84" bestFit="1" customWidth="1"/>
    <col min="266" max="509" width="9.75" style="84"/>
    <col min="510" max="510" width="39.5" style="84" customWidth="1"/>
    <col min="511" max="511" width="13.25" style="84" customWidth="1"/>
    <col min="512" max="512" width="14" style="84" bestFit="1" customWidth="1"/>
    <col min="513" max="513" width="9" style="84" bestFit="1" customWidth="1"/>
    <col min="514" max="514" width="13.5" style="84" bestFit="1" customWidth="1"/>
    <col min="515" max="515" width="16.125" style="84" bestFit="1" customWidth="1"/>
    <col min="516" max="517" width="10.5" style="84" bestFit="1" customWidth="1"/>
    <col min="518" max="518" width="12" style="84" bestFit="1" customWidth="1"/>
    <col min="519" max="519" width="8.875" style="84" bestFit="1" customWidth="1"/>
    <col min="520" max="520" width="12" style="84" bestFit="1" customWidth="1"/>
    <col min="521" max="521" width="8.875" style="84" bestFit="1" customWidth="1"/>
    <col min="522" max="765" width="9.75" style="84"/>
    <col min="766" max="766" width="39.5" style="84" customWidth="1"/>
    <col min="767" max="767" width="13.25" style="84" customWidth="1"/>
    <col min="768" max="768" width="14" style="84" bestFit="1" customWidth="1"/>
    <col min="769" max="769" width="9" style="84" bestFit="1" customWidth="1"/>
    <col min="770" max="770" width="13.5" style="84" bestFit="1" customWidth="1"/>
    <col min="771" max="771" width="16.125" style="84" bestFit="1" customWidth="1"/>
    <col min="772" max="773" width="10.5" style="84" bestFit="1" customWidth="1"/>
    <col min="774" max="774" width="12" style="84" bestFit="1" customWidth="1"/>
    <col min="775" max="775" width="8.875" style="84" bestFit="1" customWidth="1"/>
    <col min="776" max="776" width="12" style="84" bestFit="1" customWidth="1"/>
    <col min="777" max="777" width="8.875" style="84" bestFit="1" customWidth="1"/>
    <col min="778" max="1021" width="9.75" style="84"/>
    <col min="1022" max="1022" width="39.5" style="84" customWidth="1"/>
    <col min="1023" max="1023" width="13.25" style="84" customWidth="1"/>
    <col min="1024" max="1024" width="14" style="84" bestFit="1" customWidth="1"/>
    <col min="1025" max="1025" width="9" style="84" bestFit="1" customWidth="1"/>
    <col min="1026" max="1026" width="13.5" style="84" bestFit="1" customWidth="1"/>
    <col min="1027" max="1027" width="16.125" style="84" bestFit="1" customWidth="1"/>
    <col min="1028" max="1029" width="10.5" style="84" bestFit="1" customWidth="1"/>
    <col min="1030" max="1030" width="12" style="84" bestFit="1" customWidth="1"/>
    <col min="1031" max="1031" width="8.875" style="84" bestFit="1" customWidth="1"/>
    <col min="1032" max="1032" width="12" style="84" bestFit="1" customWidth="1"/>
    <col min="1033" max="1033" width="8.875" style="84" bestFit="1" customWidth="1"/>
    <col min="1034" max="1277" width="9.75" style="84"/>
    <col min="1278" max="1278" width="39.5" style="84" customWidth="1"/>
    <col min="1279" max="1279" width="13.25" style="84" customWidth="1"/>
    <col min="1280" max="1280" width="14" style="84" bestFit="1" customWidth="1"/>
    <col min="1281" max="1281" width="9" style="84" bestFit="1" customWidth="1"/>
    <col min="1282" max="1282" width="13.5" style="84" bestFit="1" customWidth="1"/>
    <col min="1283" max="1283" width="16.125" style="84" bestFit="1" customWidth="1"/>
    <col min="1284" max="1285" width="10.5" style="84" bestFit="1" customWidth="1"/>
    <col min="1286" max="1286" width="12" style="84" bestFit="1" customWidth="1"/>
    <col min="1287" max="1287" width="8.875" style="84" bestFit="1" customWidth="1"/>
    <col min="1288" max="1288" width="12" style="84" bestFit="1" customWidth="1"/>
    <col min="1289" max="1289" width="8.875" style="84" bestFit="1" customWidth="1"/>
    <col min="1290" max="1533" width="9.75" style="84"/>
    <col min="1534" max="1534" width="39.5" style="84" customWidth="1"/>
    <col min="1535" max="1535" width="13.25" style="84" customWidth="1"/>
    <col min="1536" max="1536" width="14" style="84" bestFit="1" customWidth="1"/>
    <col min="1537" max="1537" width="9" style="84" bestFit="1" customWidth="1"/>
    <col min="1538" max="1538" width="13.5" style="84" bestFit="1" customWidth="1"/>
    <col min="1539" max="1539" width="16.125" style="84" bestFit="1" customWidth="1"/>
    <col min="1540" max="1541" width="10.5" style="84" bestFit="1" customWidth="1"/>
    <col min="1542" max="1542" width="12" style="84" bestFit="1" customWidth="1"/>
    <col min="1543" max="1543" width="8.875" style="84" bestFit="1" customWidth="1"/>
    <col min="1544" max="1544" width="12" style="84" bestFit="1" customWidth="1"/>
    <col min="1545" max="1545" width="8.875" style="84" bestFit="1" customWidth="1"/>
    <col min="1546" max="1789" width="9.75" style="84"/>
    <col min="1790" max="1790" width="39.5" style="84" customWidth="1"/>
    <col min="1791" max="1791" width="13.25" style="84" customWidth="1"/>
    <col min="1792" max="1792" width="14" style="84" bestFit="1" customWidth="1"/>
    <col min="1793" max="1793" width="9" style="84" bestFit="1" customWidth="1"/>
    <col min="1794" max="1794" width="13.5" style="84" bestFit="1" customWidth="1"/>
    <col min="1795" max="1795" width="16.125" style="84" bestFit="1" customWidth="1"/>
    <col min="1796" max="1797" width="10.5" style="84" bestFit="1" customWidth="1"/>
    <col min="1798" max="1798" width="12" style="84" bestFit="1" customWidth="1"/>
    <col min="1799" max="1799" width="8.875" style="84" bestFit="1" customWidth="1"/>
    <col min="1800" max="1800" width="12" style="84" bestFit="1" customWidth="1"/>
    <col min="1801" max="1801" width="8.875" style="84" bestFit="1" customWidth="1"/>
    <col min="1802" max="2045" width="9.75" style="84"/>
    <col min="2046" max="2046" width="39.5" style="84" customWidth="1"/>
    <col min="2047" max="2047" width="13.25" style="84" customWidth="1"/>
    <col min="2048" max="2048" width="14" style="84" bestFit="1" customWidth="1"/>
    <col min="2049" max="2049" width="9" style="84" bestFit="1" customWidth="1"/>
    <col min="2050" max="2050" width="13.5" style="84" bestFit="1" customWidth="1"/>
    <col min="2051" max="2051" width="16.125" style="84" bestFit="1" customWidth="1"/>
    <col min="2052" max="2053" width="10.5" style="84" bestFit="1" customWidth="1"/>
    <col min="2054" max="2054" width="12" style="84" bestFit="1" customWidth="1"/>
    <col min="2055" max="2055" width="8.875" style="84" bestFit="1" customWidth="1"/>
    <col min="2056" max="2056" width="12" style="84" bestFit="1" customWidth="1"/>
    <col min="2057" max="2057" width="8.875" style="84" bestFit="1" customWidth="1"/>
    <col min="2058" max="2301" width="9.75" style="84"/>
    <col min="2302" max="2302" width="39.5" style="84" customWidth="1"/>
    <col min="2303" max="2303" width="13.25" style="84" customWidth="1"/>
    <col min="2304" max="2304" width="14" style="84" bestFit="1" customWidth="1"/>
    <col min="2305" max="2305" width="9" style="84" bestFit="1" customWidth="1"/>
    <col min="2306" max="2306" width="13.5" style="84" bestFit="1" customWidth="1"/>
    <col min="2307" max="2307" width="16.125" style="84" bestFit="1" customWidth="1"/>
    <col min="2308" max="2309" width="10.5" style="84" bestFit="1" customWidth="1"/>
    <col min="2310" max="2310" width="12" style="84" bestFit="1" customWidth="1"/>
    <col min="2311" max="2311" width="8.875" style="84" bestFit="1" customWidth="1"/>
    <col min="2312" max="2312" width="12" style="84" bestFit="1" customWidth="1"/>
    <col min="2313" max="2313" width="8.875" style="84" bestFit="1" customWidth="1"/>
    <col min="2314" max="2557" width="9.75" style="84"/>
    <col min="2558" max="2558" width="39.5" style="84" customWidth="1"/>
    <col min="2559" max="2559" width="13.25" style="84" customWidth="1"/>
    <col min="2560" max="2560" width="14" style="84" bestFit="1" customWidth="1"/>
    <col min="2561" max="2561" width="9" style="84" bestFit="1" customWidth="1"/>
    <col min="2562" max="2562" width="13.5" style="84" bestFit="1" customWidth="1"/>
    <col min="2563" max="2563" width="16.125" style="84" bestFit="1" customWidth="1"/>
    <col min="2564" max="2565" width="10.5" style="84" bestFit="1" customWidth="1"/>
    <col min="2566" max="2566" width="12" style="84" bestFit="1" customWidth="1"/>
    <col min="2567" max="2567" width="8.875" style="84" bestFit="1" customWidth="1"/>
    <col min="2568" max="2568" width="12" style="84" bestFit="1" customWidth="1"/>
    <col min="2569" max="2569" width="8.875" style="84" bestFit="1" customWidth="1"/>
    <col min="2570" max="2813" width="9.75" style="84"/>
    <col min="2814" max="2814" width="39.5" style="84" customWidth="1"/>
    <col min="2815" max="2815" width="13.25" style="84" customWidth="1"/>
    <col min="2816" max="2816" width="14" style="84" bestFit="1" customWidth="1"/>
    <col min="2817" max="2817" width="9" style="84" bestFit="1" customWidth="1"/>
    <col min="2818" max="2818" width="13.5" style="84" bestFit="1" customWidth="1"/>
    <col min="2819" max="2819" width="16.125" style="84" bestFit="1" customWidth="1"/>
    <col min="2820" max="2821" width="10.5" style="84" bestFit="1" customWidth="1"/>
    <col min="2822" max="2822" width="12" style="84" bestFit="1" customWidth="1"/>
    <col min="2823" max="2823" width="8.875" style="84" bestFit="1" customWidth="1"/>
    <col min="2824" max="2824" width="12" style="84" bestFit="1" customWidth="1"/>
    <col min="2825" max="2825" width="8.875" style="84" bestFit="1" customWidth="1"/>
    <col min="2826" max="3069" width="9.75" style="84"/>
    <col min="3070" max="3070" width="39.5" style="84" customWidth="1"/>
    <col min="3071" max="3071" width="13.25" style="84" customWidth="1"/>
    <col min="3072" max="3072" width="14" style="84" bestFit="1" customWidth="1"/>
    <col min="3073" max="3073" width="9" style="84" bestFit="1" customWidth="1"/>
    <col min="3074" max="3074" width="13.5" style="84" bestFit="1" customWidth="1"/>
    <col min="3075" max="3075" width="16.125" style="84" bestFit="1" customWidth="1"/>
    <col min="3076" max="3077" width="10.5" style="84" bestFit="1" customWidth="1"/>
    <col min="3078" max="3078" width="12" style="84" bestFit="1" customWidth="1"/>
    <col min="3079" max="3079" width="8.875" style="84" bestFit="1" customWidth="1"/>
    <col min="3080" max="3080" width="12" style="84" bestFit="1" customWidth="1"/>
    <col min="3081" max="3081" width="8.875" style="84" bestFit="1" customWidth="1"/>
    <col min="3082" max="3325" width="9.75" style="84"/>
    <col min="3326" max="3326" width="39.5" style="84" customWidth="1"/>
    <col min="3327" max="3327" width="13.25" style="84" customWidth="1"/>
    <col min="3328" max="3328" width="14" style="84" bestFit="1" customWidth="1"/>
    <col min="3329" max="3329" width="9" style="84" bestFit="1" customWidth="1"/>
    <col min="3330" max="3330" width="13.5" style="84" bestFit="1" customWidth="1"/>
    <col min="3331" max="3331" width="16.125" style="84" bestFit="1" customWidth="1"/>
    <col min="3332" max="3333" width="10.5" style="84" bestFit="1" customWidth="1"/>
    <col min="3334" max="3334" width="12" style="84" bestFit="1" customWidth="1"/>
    <col min="3335" max="3335" width="8.875" style="84" bestFit="1" customWidth="1"/>
    <col min="3336" max="3336" width="12" style="84" bestFit="1" customWidth="1"/>
    <col min="3337" max="3337" width="8.875" style="84" bestFit="1" customWidth="1"/>
    <col min="3338" max="3581" width="9.75" style="84"/>
    <col min="3582" max="3582" width="39.5" style="84" customWidth="1"/>
    <col min="3583" max="3583" width="13.25" style="84" customWidth="1"/>
    <col min="3584" max="3584" width="14" style="84" bestFit="1" customWidth="1"/>
    <col min="3585" max="3585" width="9" style="84" bestFit="1" customWidth="1"/>
    <col min="3586" max="3586" width="13.5" style="84" bestFit="1" customWidth="1"/>
    <col min="3587" max="3587" width="16.125" style="84" bestFit="1" customWidth="1"/>
    <col min="3588" max="3589" width="10.5" style="84" bestFit="1" customWidth="1"/>
    <col min="3590" max="3590" width="12" style="84" bestFit="1" customWidth="1"/>
    <col min="3591" max="3591" width="8.875" style="84" bestFit="1" customWidth="1"/>
    <col min="3592" max="3592" width="12" style="84" bestFit="1" customWidth="1"/>
    <col min="3593" max="3593" width="8.875" style="84" bestFit="1" customWidth="1"/>
    <col min="3594" max="3837" width="9.75" style="84"/>
    <col min="3838" max="3838" width="39.5" style="84" customWidth="1"/>
    <col min="3839" max="3839" width="13.25" style="84" customWidth="1"/>
    <col min="3840" max="3840" width="14" style="84" bestFit="1" customWidth="1"/>
    <col min="3841" max="3841" width="9" style="84" bestFit="1" customWidth="1"/>
    <col min="3842" max="3842" width="13.5" style="84" bestFit="1" customWidth="1"/>
    <col min="3843" max="3843" width="16.125" style="84" bestFit="1" customWidth="1"/>
    <col min="3844" max="3845" width="10.5" style="84" bestFit="1" customWidth="1"/>
    <col min="3846" max="3846" width="12" style="84" bestFit="1" customWidth="1"/>
    <col min="3847" max="3847" width="8.875" style="84" bestFit="1" customWidth="1"/>
    <col min="3848" max="3848" width="12" style="84" bestFit="1" customWidth="1"/>
    <col min="3849" max="3849" width="8.875" style="84" bestFit="1" customWidth="1"/>
    <col min="3850" max="4093" width="9.75" style="84"/>
    <col min="4094" max="4094" width="39.5" style="84" customWidth="1"/>
    <col min="4095" max="4095" width="13.25" style="84" customWidth="1"/>
    <col min="4096" max="4096" width="14" style="84" bestFit="1" customWidth="1"/>
    <col min="4097" max="4097" width="9" style="84" bestFit="1" customWidth="1"/>
    <col min="4098" max="4098" width="13.5" style="84" bestFit="1" customWidth="1"/>
    <col min="4099" max="4099" width="16.125" style="84" bestFit="1" customWidth="1"/>
    <col min="4100" max="4101" width="10.5" style="84" bestFit="1" customWidth="1"/>
    <col min="4102" max="4102" width="12" style="84" bestFit="1" customWidth="1"/>
    <col min="4103" max="4103" width="8.875" style="84" bestFit="1" customWidth="1"/>
    <col min="4104" max="4104" width="12" style="84" bestFit="1" customWidth="1"/>
    <col min="4105" max="4105" width="8.875" style="84" bestFit="1" customWidth="1"/>
    <col min="4106" max="4349" width="9.75" style="84"/>
    <col min="4350" max="4350" width="39.5" style="84" customWidth="1"/>
    <col min="4351" max="4351" width="13.25" style="84" customWidth="1"/>
    <col min="4352" max="4352" width="14" style="84" bestFit="1" customWidth="1"/>
    <col min="4353" max="4353" width="9" style="84" bestFit="1" customWidth="1"/>
    <col min="4354" max="4354" width="13.5" style="84" bestFit="1" customWidth="1"/>
    <col min="4355" max="4355" width="16.125" style="84" bestFit="1" customWidth="1"/>
    <col min="4356" max="4357" width="10.5" style="84" bestFit="1" customWidth="1"/>
    <col min="4358" max="4358" width="12" style="84" bestFit="1" customWidth="1"/>
    <col min="4359" max="4359" width="8.875" style="84" bestFit="1" customWidth="1"/>
    <col min="4360" max="4360" width="12" style="84" bestFit="1" customWidth="1"/>
    <col min="4361" max="4361" width="8.875" style="84" bestFit="1" customWidth="1"/>
    <col min="4362" max="4605" width="9.75" style="84"/>
    <col min="4606" max="4606" width="39.5" style="84" customWidth="1"/>
    <col min="4607" max="4607" width="13.25" style="84" customWidth="1"/>
    <col min="4608" max="4608" width="14" style="84" bestFit="1" customWidth="1"/>
    <col min="4609" max="4609" width="9" style="84" bestFit="1" customWidth="1"/>
    <col min="4610" max="4610" width="13.5" style="84" bestFit="1" customWidth="1"/>
    <col min="4611" max="4611" width="16.125" style="84" bestFit="1" customWidth="1"/>
    <col min="4612" max="4613" width="10.5" style="84" bestFit="1" customWidth="1"/>
    <col min="4614" max="4614" width="12" style="84" bestFit="1" customWidth="1"/>
    <col min="4615" max="4615" width="8.875" style="84" bestFit="1" customWidth="1"/>
    <col min="4616" max="4616" width="12" style="84" bestFit="1" customWidth="1"/>
    <col min="4617" max="4617" width="8.875" style="84" bestFit="1" customWidth="1"/>
    <col min="4618" max="4861" width="9.75" style="84"/>
    <col min="4862" max="4862" width="39.5" style="84" customWidth="1"/>
    <col min="4863" max="4863" width="13.25" style="84" customWidth="1"/>
    <col min="4864" max="4864" width="14" style="84" bestFit="1" customWidth="1"/>
    <col min="4865" max="4865" width="9" style="84" bestFit="1" customWidth="1"/>
    <col min="4866" max="4866" width="13.5" style="84" bestFit="1" customWidth="1"/>
    <col min="4867" max="4867" width="16.125" style="84" bestFit="1" customWidth="1"/>
    <col min="4868" max="4869" width="10.5" style="84" bestFit="1" customWidth="1"/>
    <col min="4870" max="4870" width="12" style="84" bestFit="1" customWidth="1"/>
    <col min="4871" max="4871" width="8.875" style="84" bestFit="1" customWidth="1"/>
    <col min="4872" max="4872" width="12" style="84" bestFit="1" customWidth="1"/>
    <col min="4873" max="4873" width="8.875" style="84" bestFit="1" customWidth="1"/>
    <col min="4874" max="5117" width="9.75" style="84"/>
    <col min="5118" max="5118" width="39.5" style="84" customWidth="1"/>
    <col min="5119" max="5119" width="13.25" style="84" customWidth="1"/>
    <col min="5120" max="5120" width="14" style="84" bestFit="1" customWidth="1"/>
    <col min="5121" max="5121" width="9" style="84" bestFit="1" customWidth="1"/>
    <col min="5122" max="5122" width="13.5" style="84" bestFit="1" customWidth="1"/>
    <col min="5123" max="5123" width="16.125" style="84" bestFit="1" customWidth="1"/>
    <col min="5124" max="5125" width="10.5" style="84" bestFit="1" customWidth="1"/>
    <col min="5126" max="5126" width="12" style="84" bestFit="1" customWidth="1"/>
    <col min="5127" max="5127" width="8.875" style="84" bestFit="1" customWidth="1"/>
    <col min="5128" max="5128" width="12" style="84" bestFit="1" customWidth="1"/>
    <col min="5129" max="5129" width="8.875" style="84" bestFit="1" customWidth="1"/>
    <col min="5130" max="5373" width="9.75" style="84"/>
    <col min="5374" max="5374" width="39.5" style="84" customWidth="1"/>
    <col min="5375" max="5375" width="13.25" style="84" customWidth="1"/>
    <col min="5376" max="5376" width="14" style="84" bestFit="1" customWidth="1"/>
    <col min="5377" max="5377" width="9" style="84" bestFit="1" customWidth="1"/>
    <col min="5378" max="5378" width="13.5" style="84" bestFit="1" customWidth="1"/>
    <col min="5379" max="5379" width="16.125" style="84" bestFit="1" customWidth="1"/>
    <col min="5380" max="5381" width="10.5" style="84" bestFit="1" customWidth="1"/>
    <col min="5382" max="5382" width="12" style="84" bestFit="1" customWidth="1"/>
    <col min="5383" max="5383" width="8.875" style="84" bestFit="1" customWidth="1"/>
    <col min="5384" max="5384" width="12" style="84" bestFit="1" customWidth="1"/>
    <col min="5385" max="5385" width="8.875" style="84" bestFit="1" customWidth="1"/>
    <col min="5386" max="5629" width="9.75" style="84"/>
    <col min="5630" max="5630" width="39.5" style="84" customWidth="1"/>
    <col min="5631" max="5631" width="13.25" style="84" customWidth="1"/>
    <col min="5632" max="5632" width="14" style="84" bestFit="1" customWidth="1"/>
    <col min="5633" max="5633" width="9" style="84" bestFit="1" customWidth="1"/>
    <col min="5634" max="5634" width="13.5" style="84" bestFit="1" customWidth="1"/>
    <col min="5635" max="5635" width="16.125" style="84" bestFit="1" customWidth="1"/>
    <col min="5636" max="5637" width="10.5" style="84" bestFit="1" customWidth="1"/>
    <col min="5638" max="5638" width="12" style="84" bestFit="1" customWidth="1"/>
    <col min="5639" max="5639" width="8.875" style="84" bestFit="1" customWidth="1"/>
    <col min="5640" max="5640" width="12" style="84" bestFit="1" customWidth="1"/>
    <col min="5641" max="5641" width="8.875" style="84" bestFit="1" customWidth="1"/>
    <col min="5642" max="5885" width="9.75" style="84"/>
    <col min="5886" max="5886" width="39.5" style="84" customWidth="1"/>
    <col min="5887" max="5887" width="13.25" style="84" customWidth="1"/>
    <col min="5888" max="5888" width="14" style="84" bestFit="1" customWidth="1"/>
    <col min="5889" max="5889" width="9" style="84" bestFit="1" customWidth="1"/>
    <col min="5890" max="5890" width="13.5" style="84" bestFit="1" customWidth="1"/>
    <col min="5891" max="5891" width="16.125" style="84" bestFit="1" customWidth="1"/>
    <col min="5892" max="5893" width="10.5" style="84" bestFit="1" customWidth="1"/>
    <col min="5894" max="5894" width="12" style="84" bestFit="1" customWidth="1"/>
    <col min="5895" max="5895" width="8.875" style="84" bestFit="1" customWidth="1"/>
    <col min="5896" max="5896" width="12" style="84" bestFit="1" customWidth="1"/>
    <col min="5897" max="5897" width="8.875" style="84" bestFit="1" customWidth="1"/>
    <col min="5898" max="6141" width="9.75" style="84"/>
    <col min="6142" max="6142" width="39.5" style="84" customWidth="1"/>
    <col min="6143" max="6143" width="13.25" style="84" customWidth="1"/>
    <col min="6144" max="6144" width="14" style="84" bestFit="1" customWidth="1"/>
    <col min="6145" max="6145" width="9" style="84" bestFit="1" customWidth="1"/>
    <col min="6146" max="6146" width="13.5" style="84" bestFit="1" customWidth="1"/>
    <col min="6147" max="6147" width="16.125" style="84" bestFit="1" customWidth="1"/>
    <col min="6148" max="6149" width="10.5" style="84" bestFit="1" customWidth="1"/>
    <col min="6150" max="6150" width="12" style="84" bestFit="1" customWidth="1"/>
    <col min="6151" max="6151" width="8.875" style="84" bestFit="1" customWidth="1"/>
    <col min="6152" max="6152" width="12" style="84" bestFit="1" customWidth="1"/>
    <col min="6153" max="6153" width="8.875" style="84" bestFit="1" customWidth="1"/>
    <col min="6154" max="6397" width="9.75" style="84"/>
    <col min="6398" max="6398" width="39.5" style="84" customWidth="1"/>
    <col min="6399" max="6399" width="13.25" style="84" customWidth="1"/>
    <col min="6400" max="6400" width="14" style="84" bestFit="1" customWidth="1"/>
    <col min="6401" max="6401" width="9" style="84" bestFit="1" customWidth="1"/>
    <col min="6402" max="6402" width="13.5" style="84" bestFit="1" customWidth="1"/>
    <col min="6403" max="6403" width="16.125" style="84" bestFit="1" customWidth="1"/>
    <col min="6404" max="6405" width="10.5" style="84" bestFit="1" customWidth="1"/>
    <col min="6406" max="6406" width="12" style="84" bestFit="1" customWidth="1"/>
    <col min="6407" max="6407" width="8.875" style="84" bestFit="1" customWidth="1"/>
    <col min="6408" max="6408" width="12" style="84" bestFit="1" customWidth="1"/>
    <col min="6409" max="6409" width="8.875" style="84" bestFit="1" customWidth="1"/>
    <col min="6410" max="6653" width="9.75" style="84"/>
    <col min="6654" max="6654" width="39.5" style="84" customWidth="1"/>
    <col min="6655" max="6655" width="13.25" style="84" customWidth="1"/>
    <col min="6656" max="6656" width="14" style="84" bestFit="1" customWidth="1"/>
    <col min="6657" max="6657" width="9" style="84" bestFit="1" customWidth="1"/>
    <col min="6658" max="6658" width="13.5" style="84" bestFit="1" customWidth="1"/>
    <col min="6659" max="6659" width="16.125" style="84" bestFit="1" customWidth="1"/>
    <col min="6660" max="6661" width="10.5" style="84" bestFit="1" customWidth="1"/>
    <col min="6662" max="6662" width="12" style="84" bestFit="1" customWidth="1"/>
    <col min="6663" max="6663" width="8.875" style="84" bestFit="1" customWidth="1"/>
    <col min="6664" max="6664" width="12" style="84" bestFit="1" customWidth="1"/>
    <col min="6665" max="6665" width="8.875" style="84" bestFit="1" customWidth="1"/>
    <col min="6666" max="6909" width="9.75" style="84"/>
    <col min="6910" max="6910" width="39.5" style="84" customWidth="1"/>
    <col min="6911" max="6911" width="13.25" style="84" customWidth="1"/>
    <col min="6912" max="6912" width="14" style="84" bestFit="1" customWidth="1"/>
    <col min="6913" max="6913" width="9" style="84" bestFit="1" customWidth="1"/>
    <col min="6914" max="6914" width="13.5" style="84" bestFit="1" customWidth="1"/>
    <col min="6915" max="6915" width="16.125" style="84" bestFit="1" customWidth="1"/>
    <col min="6916" max="6917" width="10.5" style="84" bestFit="1" customWidth="1"/>
    <col min="6918" max="6918" width="12" style="84" bestFit="1" customWidth="1"/>
    <col min="6919" max="6919" width="8.875" style="84" bestFit="1" customWidth="1"/>
    <col min="6920" max="6920" width="12" style="84" bestFit="1" customWidth="1"/>
    <col min="6921" max="6921" width="8.875" style="84" bestFit="1" customWidth="1"/>
    <col min="6922" max="7165" width="9.75" style="84"/>
    <col min="7166" max="7166" width="39.5" style="84" customWidth="1"/>
    <col min="7167" max="7167" width="13.25" style="84" customWidth="1"/>
    <col min="7168" max="7168" width="14" style="84" bestFit="1" customWidth="1"/>
    <col min="7169" max="7169" width="9" style="84" bestFit="1" customWidth="1"/>
    <col min="7170" max="7170" width="13.5" style="84" bestFit="1" customWidth="1"/>
    <col min="7171" max="7171" width="16.125" style="84" bestFit="1" customWidth="1"/>
    <col min="7172" max="7173" width="10.5" style="84" bestFit="1" customWidth="1"/>
    <col min="7174" max="7174" width="12" style="84" bestFit="1" customWidth="1"/>
    <col min="7175" max="7175" width="8.875" style="84" bestFit="1" customWidth="1"/>
    <col min="7176" max="7176" width="12" style="84" bestFit="1" customWidth="1"/>
    <col min="7177" max="7177" width="8.875" style="84" bestFit="1" customWidth="1"/>
    <col min="7178" max="7421" width="9.75" style="84"/>
    <col min="7422" max="7422" width="39.5" style="84" customWidth="1"/>
    <col min="7423" max="7423" width="13.25" style="84" customWidth="1"/>
    <col min="7424" max="7424" width="14" style="84" bestFit="1" customWidth="1"/>
    <col min="7425" max="7425" width="9" style="84" bestFit="1" customWidth="1"/>
    <col min="7426" max="7426" width="13.5" style="84" bestFit="1" customWidth="1"/>
    <col min="7427" max="7427" width="16.125" style="84" bestFit="1" customWidth="1"/>
    <col min="7428" max="7429" width="10.5" style="84" bestFit="1" customWidth="1"/>
    <col min="7430" max="7430" width="12" style="84" bestFit="1" customWidth="1"/>
    <col min="7431" max="7431" width="8.875" style="84" bestFit="1" customWidth="1"/>
    <col min="7432" max="7432" width="12" style="84" bestFit="1" customWidth="1"/>
    <col min="7433" max="7433" width="8.875" style="84" bestFit="1" customWidth="1"/>
    <col min="7434" max="7677" width="9.75" style="84"/>
    <col min="7678" max="7678" width="39.5" style="84" customWidth="1"/>
    <col min="7679" max="7679" width="13.25" style="84" customWidth="1"/>
    <col min="7680" max="7680" width="14" style="84" bestFit="1" customWidth="1"/>
    <col min="7681" max="7681" width="9" style="84" bestFit="1" customWidth="1"/>
    <col min="7682" max="7682" width="13.5" style="84" bestFit="1" customWidth="1"/>
    <col min="7683" max="7683" width="16.125" style="84" bestFit="1" customWidth="1"/>
    <col min="7684" max="7685" width="10.5" style="84" bestFit="1" customWidth="1"/>
    <col min="7686" max="7686" width="12" style="84" bestFit="1" customWidth="1"/>
    <col min="7687" max="7687" width="8.875" style="84" bestFit="1" customWidth="1"/>
    <col min="7688" max="7688" width="12" style="84" bestFit="1" customWidth="1"/>
    <col min="7689" max="7689" width="8.875" style="84" bestFit="1" customWidth="1"/>
    <col min="7690" max="7933" width="9.75" style="84"/>
    <col min="7934" max="7934" width="39.5" style="84" customWidth="1"/>
    <col min="7935" max="7935" width="13.25" style="84" customWidth="1"/>
    <col min="7936" max="7936" width="14" style="84" bestFit="1" customWidth="1"/>
    <col min="7937" max="7937" width="9" style="84" bestFit="1" customWidth="1"/>
    <col min="7938" max="7938" width="13.5" style="84" bestFit="1" customWidth="1"/>
    <col min="7939" max="7939" width="16.125" style="84" bestFit="1" customWidth="1"/>
    <col min="7940" max="7941" width="10.5" style="84" bestFit="1" customWidth="1"/>
    <col min="7942" max="7942" width="12" style="84" bestFit="1" customWidth="1"/>
    <col min="7943" max="7943" width="8.875" style="84" bestFit="1" customWidth="1"/>
    <col min="7944" max="7944" width="12" style="84" bestFit="1" customWidth="1"/>
    <col min="7945" max="7945" width="8.875" style="84" bestFit="1" customWidth="1"/>
    <col min="7946" max="8189" width="9.75" style="84"/>
    <col min="8190" max="8190" width="39.5" style="84" customWidth="1"/>
    <col min="8191" max="8191" width="13.25" style="84" customWidth="1"/>
    <col min="8192" max="8192" width="14" style="84" bestFit="1" customWidth="1"/>
    <col min="8193" max="8193" width="9" style="84" bestFit="1" customWidth="1"/>
    <col min="8194" max="8194" width="13.5" style="84" bestFit="1" customWidth="1"/>
    <col min="8195" max="8195" width="16.125" style="84" bestFit="1" customWidth="1"/>
    <col min="8196" max="8197" width="10.5" style="84" bestFit="1" customWidth="1"/>
    <col min="8198" max="8198" width="12" style="84" bestFit="1" customWidth="1"/>
    <col min="8199" max="8199" width="8.875" style="84" bestFit="1" customWidth="1"/>
    <col min="8200" max="8200" width="12" style="84" bestFit="1" customWidth="1"/>
    <col min="8201" max="8201" width="8.875" style="84" bestFit="1" customWidth="1"/>
    <col min="8202" max="8445" width="9.75" style="84"/>
    <col min="8446" max="8446" width="39.5" style="84" customWidth="1"/>
    <col min="8447" max="8447" width="13.25" style="84" customWidth="1"/>
    <col min="8448" max="8448" width="14" style="84" bestFit="1" customWidth="1"/>
    <col min="8449" max="8449" width="9" style="84" bestFit="1" customWidth="1"/>
    <col min="8450" max="8450" width="13.5" style="84" bestFit="1" customWidth="1"/>
    <col min="8451" max="8451" width="16.125" style="84" bestFit="1" customWidth="1"/>
    <col min="8452" max="8453" width="10.5" style="84" bestFit="1" customWidth="1"/>
    <col min="8454" max="8454" width="12" style="84" bestFit="1" customWidth="1"/>
    <col min="8455" max="8455" width="8.875" style="84" bestFit="1" customWidth="1"/>
    <col min="8456" max="8456" width="12" style="84" bestFit="1" customWidth="1"/>
    <col min="8457" max="8457" width="8.875" style="84" bestFit="1" customWidth="1"/>
    <col min="8458" max="8701" width="9.75" style="84"/>
    <col min="8702" max="8702" width="39.5" style="84" customWidth="1"/>
    <col min="8703" max="8703" width="13.25" style="84" customWidth="1"/>
    <col min="8704" max="8704" width="14" style="84" bestFit="1" customWidth="1"/>
    <col min="8705" max="8705" width="9" style="84" bestFit="1" customWidth="1"/>
    <col min="8706" max="8706" width="13.5" style="84" bestFit="1" customWidth="1"/>
    <col min="8707" max="8707" width="16.125" style="84" bestFit="1" customWidth="1"/>
    <col min="8708" max="8709" width="10.5" style="84" bestFit="1" customWidth="1"/>
    <col min="8710" max="8710" width="12" style="84" bestFit="1" customWidth="1"/>
    <col min="8711" max="8711" width="8.875" style="84" bestFit="1" customWidth="1"/>
    <col min="8712" max="8712" width="12" style="84" bestFit="1" customWidth="1"/>
    <col min="8713" max="8713" width="8.875" style="84" bestFit="1" customWidth="1"/>
    <col min="8714" max="8957" width="9.75" style="84"/>
    <col min="8958" max="8958" width="39.5" style="84" customWidth="1"/>
    <col min="8959" max="8959" width="13.25" style="84" customWidth="1"/>
    <col min="8960" max="8960" width="14" style="84" bestFit="1" customWidth="1"/>
    <col min="8961" max="8961" width="9" style="84" bestFit="1" customWidth="1"/>
    <col min="8962" max="8962" width="13.5" style="84" bestFit="1" customWidth="1"/>
    <col min="8963" max="8963" width="16.125" style="84" bestFit="1" customWidth="1"/>
    <col min="8964" max="8965" width="10.5" style="84" bestFit="1" customWidth="1"/>
    <col min="8966" max="8966" width="12" style="84" bestFit="1" customWidth="1"/>
    <col min="8967" max="8967" width="8.875" style="84" bestFit="1" customWidth="1"/>
    <col min="8968" max="8968" width="12" style="84" bestFit="1" customWidth="1"/>
    <col min="8969" max="8969" width="8.875" style="84" bestFit="1" customWidth="1"/>
    <col min="8970" max="9213" width="9.75" style="84"/>
    <col min="9214" max="9214" width="39.5" style="84" customWidth="1"/>
    <col min="9215" max="9215" width="13.25" style="84" customWidth="1"/>
    <col min="9216" max="9216" width="14" style="84" bestFit="1" customWidth="1"/>
    <col min="9217" max="9217" width="9" style="84" bestFit="1" customWidth="1"/>
    <col min="9218" max="9218" width="13.5" style="84" bestFit="1" customWidth="1"/>
    <col min="9219" max="9219" width="16.125" style="84" bestFit="1" customWidth="1"/>
    <col min="9220" max="9221" width="10.5" style="84" bestFit="1" customWidth="1"/>
    <col min="9222" max="9222" width="12" style="84" bestFit="1" customWidth="1"/>
    <col min="9223" max="9223" width="8.875" style="84" bestFit="1" customWidth="1"/>
    <col min="9224" max="9224" width="12" style="84" bestFit="1" customWidth="1"/>
    <col min="9225" max="9225" width="8.875" style="84" bestFit="1" customWidth="1"/>
    <col min="9226" max="9469" width="9.75" style="84"/>
    <col min="9470" max="9470" width="39.5" style="84" customWidth="1"/>
    <col min="9471" max="9471" width="13.25" style="84" customWidth="1"/>
    <col min="9472" max="9472" width="14" style="84" bestFit="1" customWidth="1"/>
    <col min="9473" max="9473" width="9" style="84" bestFit="1" customWidth="1"/>
    <col min="9474" max="9474" width="13.5" style="84" bestFit="1" customWidth="1"/>
    <col min="9475" max="9475" width="16.125" style="84" bestFit="1" customWidth="1"/>
    <col min="9476" max="9477" width="10.5" style="84" bestFit="1" customWidth="1"/>
    <col min="9478" max="9478" width="12" style="84" bestFit="1" customWidth="1"/>
    <col min="9479" max="9479" width="8.875" style="84" bestFit="1" customWidth="1"/>
    <col min="9480" max="9480" width="12" style="84" bestFit="1" customWidth="1"/>
    <col min="9481" max="9481" width="8.875" style="84" bestFit="1" customWidth="1"/>
    <col min="9482" max="9725" width="9.75" style="84"/>
    <col min="9726" max="9726" width="39.5" style="84" customWidth="1"/>
    <col min="9727" max="9727" width="13.25" style="84" customWidth="1"/>
    <col min="9728" max="9728" width="14" style="84" bestFit="1" customWidth="1"/>
    <col min="9729" max="9729" width="9" style="84" bestFit="1" customWidth="1"/>
    <col min="9730" max="9730" width="13.5" style="84" bestFit="1" customWidth="1"/>
    <col min="9731" max="9731" width="16.125" style="84" bestFit="1" customWidth="1"/>
    <col min="9732" max="9733" width="10.5" style="84" bestFit="1" customWidth="1"/>
    <col min="9734" max="9734" width="12" style="84" bestFit="1" customWidth="1"/>
    <col min="9735" max="9735" width="8.875" style="84" bestFit="1" customWidth="1"/>
    <col min="9736" max="9736" width="12" style="84" bestFit="1" customWidth="1"/>
    <col min="9737" max="9737" width="8.875" style="84" bestFit="1" customWidth="1"/>
    <col min="9738" max="9981" width="9.75" style="84"/>
    <col min="9982" max="9982" width="39.5" style="84" customWidth="1"/>
    <col min="9983" max="9983" width="13.25" style="84" customWidth="1"/>
    <col min="9984" max="9984" width="14" style="84" bestFit="1" customWidth="1"/>
    <col min="9985" max="9985" width="9" style="84" bestFit="1" customWidth="1"/>
    <col min="9986" max="9986" width="13.5" style="84" bestFit="1" customWidth="1"/>
    <col min="9987" max="9987" width="16.125" style="84" bestFit="1" customWidth="1"/>
    <col min="9988" max="9989" width="10.5" style="84" bestFit="1" customWidth="1"/>
    <col min="9990" max="9990" width="12" style="84" bestFit="1" customWidth="1"/>
    <col min="9991" max="9991" width="8.875" style="84" bestFit="1" customWidth="1"/>
    <col min="9992" max="9992" width="12" style="84" bestFit="1" customWidth="1"/>
    <col min="9993" max="9993" width="8.875" style="84" bestFit="1" customWidth="1"/>
    <col min="9994" max="10237" width="9.75" style="84"/>
    <col min="10238" max="10238" width="39.5" style="84" customWidth="1"/>
    <col min="10239" max="10239" width="13.25" style="84" customWidth="1"/>
    <col min="10240" max="10240" width="14" style="84" bestFit="1" customWidth="1"/>
    <col min="10241" max="10241" width="9" style="84" bestFit="1" customWidth="1"/>
    <col min="10242" max="10242" width="13.5" style="84" bestFit="1" customWidth="1"/>
    <col min="10243" max="10243" width="16.125" style="84" bestFit="1" customWidth="1"/>
    <col min="10244" max="10245" width="10.5" style="84" bestFit="1" customWidth="1"/>
    <col min="10246" max="10246" width="12" style="84" bestFit="1" customWidth="1"/>
    <col min="10247" max="10247" width="8.875" style="84" bestFit="1" customWidth="1"/>
    <col min="10248" max="10248" width="12" style="84" bestFit="1" customWidth="1"/>
    <col min="10249" max="10249" width="8.875" style="84" bestFit="1" customWidth="1"/>
    <col min="10250" max="10493" width="9.75" style="84"/>
    <col min="10494" max="10494" width="39.5" style="84" customWidth="1"/>
    <col min="10495" max="10495" width="13.25" style="84" customWidth="1"/>
    <col min="10496" max="10496" width="14" style="84" bestFit="1" customWidth="1"/>
    <col min="10497" max="10497" width="9" style="84" bestFit="1" customWidth="1"/>
    <col min="10498" max="10498" width="13.5" style="84" bestFit="1" customWidth="1"/>
    <col min="10499" max="10499" width="16.125" style="84" bestFit="1" customWidth="1"/>
    <col min="10500" max="10501" width="10.5" style="84" bestFit="1" customWidth="1"/>
    <col min="10502" max="10502" width="12" style="84" bestFit="1" customWidth="1"/>
    <col min="10503" max="10503" width="8.875" style="84" bestFit="1" customWidth="1"/>
    <col min="10504" max="10504" width="12" style="84" bestFit="1" customWidth="1"/>
    <col min="10505" max="10505" width="8.875" style="84" bestFit="1" customWidth="1"/>
    <col min="10506" max="10749" width="9.75" style="84"/>
    <col min="10750" max="10750" width="39.5" style="84" customWidth="1"/>
    <col min="10751" max="10751" width="13.25" style="84" customWidth="1"/>
    <col min="10752" max="10752" width="14" style="84" bestFit="1" customWidth="1"/>
    <col min="10753" max="10753" width="9" style="84" bestFit="1" customWidth="1"/>
    <col min="10754" max="10754" width="13.5" style="84" bestFit="1" customWidth="1"/>
    <col min="10755" max="10755" width="16.125" style="84" bestFit="1" customWidth="1"/>
    <col min="10756" max="10757" width="10.5" style="84" bestFit="1" customWidth="1"/>
    <col min="10758" max="10758" width="12" style="84" bestFit="1" customWidth="1"/>
    <col min="10759" max="10759" width="8.875" style="84" bestFit="1" customWidth="1"/>
    <col min="10760" max="10760" width="12" style="84" bestFit="1" customWidth="1"/>
    <col min="10761" max="10761" width="8.875" style="84" bestFit="1" customWidth="1"/>
    <col min="10762" max="11005" width="9.75" style="84"/>
    <col min="11006" max="11006" width="39.5" style="84" customWidth="1"/>
    <col min="11007" max="11007" width="13.25" style="84" customWidth="1"/>
    <col min="11008" max="11008" width="14" style="84" bestFit="1" customWidth="1"/>
    <col min="11009" max="11009" width="9" style="84" bestFit="1" customWidth="1"/>
    <col min="11010" max="11010" width="13.5" style="84" bestFit="1" customWidth="1"/>
    <col min="11011" max="11011" width="16.125" style="84" bestFit="1" customWidth="1"/>
    <col min="11012" max="11013" width="10.5" style="84" bestFit="1" customWidth="1"/>
    <col min="11014" max="11014" width="12" style="84" bestFit="1" customWidth="1"/>
    <col min="11015" max="11015" width="8.875" style="84" bestFit="1" customWidth="1"/>
    <col min="11016" max="11016" width="12" style="84" bestFit="1" customWidth="1"/>
    <col min="11017" max="11017" width="8.875" style="84" bestFit="1" customWidth="1"/>
    <col min="11018" max="11261" width="9.75" style="84"/>
    <col min="11262" max="11262" width="39.5" style="84" customWidth="1"/>
    <col min="11263" max="11263" width="13.25" style="84" customWidth="1"/>
    <col min="11264" max="11264" width="14" style="84" bestFit="1" customWidth="1"/>
    <col min="11265" max="11265" width="9" style="84" bestFit="1" customWidth="1"/>
    <col min="11266" max="11266" width="13.5" style="84" bestFit="1" customWidth="1"/>
    <col min="11267" max="11267" width="16.125" style="84" bestFit="1" customWidth="1"/>
    <col min="11268" max="11269" width="10.5" style="84" bestFit="1" customWidth="1"/>
    <col min="11270" max="11270" width="12" style="84" bestFit="1" customWidth="1"/>
    <col min="11271" max="11271" width="8.875" style="84" bestFit="1" customWidth="1"/>
    <col min="11272" max="11272" width="12" style="84" bestFit="1" customWidth="1"/>
    <col min="11273" max="11273" width="8.875" style="84" bestFit="1" customWidth="1"/>
    <col min="11274" max="11517" width="9.75" style="84"/>
    <col min="11518" max="11518" width="39.5" style="84" customWidth="1"/>
    <col min="11519" max="11519" width="13.25" style="84" customWidth="1"/>
    <col min="11520" max="11520" width="14" style="84" bestFit="1" customWidth="1"/>
    <col min="11521" max="11521" width="9" style="84" bestFit="1" customWidth="1"/>
    <col min="11522" max="11522" width="13.5" style="84" bestFit="1" customWidth="1"/>
    <col min="11523" max="11523" width="16.125" style="84" bestFit="1" customWidth="1"/>
    <col min="11524" max="11525" width="10.5" style="84" bestFit="1" customWidth="1"/>
    <col min="11526" max="11526" width="12" style="84" bestFit="1" customWidth="1"/>
    <col min="11527" max="11527" width="8.875" style="84" bestFit="1" customWidth="1"/>
    <col min="11528" max="11528" width="12" style="84" bestFit="1" customWidth="1"/>
    <col min="11529" max="11529" width="8.875" style="84" bestFit="1" customWidth="1"/>
    <col min="11530" max="11773" width="9.75" style="84"/>
    <col min="11774" max="11774" width="39.5" style="84" customWidth="1"/>
    <col min="11775" max="11775" width="13.25" style="84" customWidth="1"/>
    <col min="11776" max="11776" width="14" style="84" bestFit="1" customWidth="1"/>
    <col min="11777" max="11777" width="9" style="84" bestFit="1" customWidth="1"/>
    <col min="11778" max="11778" width="13.5" style="84" bestFit="1" customWidth="1"/>
    <col min="11779" max="11779" width="16.125" style="84" bestFit="1" customWidth="1"/>
    <col min="11780" max="11781" width="10.5" style="84" bestFit="1" customWidth="1"/>
    <col min="11782" max="11782" width="12" style="84" bestFit="1" customWidth="1"/>
    <col min="11783" max="11783" width="8.875" style="84" bestFit="1" customWidth="1"/>
    <col min="11784" max="11784" width="12" style="84" bestFit="1" customWidth="1"/>
    <col min="11785" max="11785" width="8.875" style="84" bestFit="1" customWidth="1"/>
    <col min="11786" max="12029" width="9.75" style="84"/>
    <col min="12030" max="12030" width="39.5" style="84" customWidth="1"/>
    <col min="12031" max="12031" width="13.25" style="84" customWidth="1"/>
    <col min="12032" max="12032" width="14" style="84" bestFit="1" customWidth="1"/>
    <col min="12033" max="12033" width="9" style="84" bestFit="1" customWidth="1"/>
    <col min="12034" max="12034" width="13.5" style="84" bestFit="1" customWidth="1"/>
    <col min="12035" max="12035" width="16.125" style="84" bestFit="1" customWidth="1"/>
    <col min="12036" max="12037" width="10.5" style="84" bestFit="1" customWidth="1"/>
    <col min="12038" max="12038" width="12" style="84" bestFit="1" customWidth="1"/>
    <col min="12039" max="12039" width="8.875" style="84" bestFit="1" customWidth="1"/>
    <col min="12040" max="12040" width="12" style="84" bestFit="1" customWidth="1"/>
    <col min="12041" max="12041" width="8.875" style="84" bestFit="1" customWidth="1"/>
    <col min="12042" max="12285" width="9.75" style="84"/>
    <col min="12286" max="12286" width="39.5" style="84" customWidth="1"/>
    <col min="12287" max="12287" width="13.25" style="84" customWidth="1"/>
    <col min="12288" max="12288" width="14" style="84" bestFit="1" customWidth="1"/>
    <col min="12289" max="12289" width="9" style="84" bestFit="1" customWidth="1"/>
    <col min="12290" max="12290" width="13.5" style="84" bestFit="1" customWidth="1"/>
    <col min="12291" max="12291" width="16.125" style="84" bestFit="1" customWidth="1"/>
    <col min="12292" max="12293" width="10.5" style="84" bestFit="1" customWidth="1"/>
    <col min="12294" max="12294" width="12" style="84" bestFit="1" customWidth="1"/>
    <col min="12295" max="12295" width="8.875" style="84" bestFit="1" customWidth="1"/>
    <col min="12296" max="12296" width="12" style="84" bestFit="1" customWidth="1"/>
    <col min="12297" max="12297" width="8.875" style="84" bestFit="1" customWidth="1"/>
    <col min="12298" max="12541" width="9.75" style="84"/>
    <col min="12542" max="12542" width="39.5" style="84" customWidth="1"/>
    <col min="12543" max="12543" width="13.25" style="84" customWidth="1"/>
    <col min="12544" max="12544" width="14" style="84" bestFit="1" customWidth="1"/>
    <col min="12545" max="12545" width="9" style="84" bestFit="1" customWidth="1"/>
    <col min="12546" max="12546" width="13.5" style="84" bestFit="1" customWidth="1"/>
    <col min="12547" max="12547" width="16.125" style="84" bestFit="1" customWidth="1"/>
    <col min="12548" max="12549" width="10.5" style="84" bestFit="1" customWidth="1"/>
    <col min="12550" max="12550" width="12" style="84" bestFit="1" customWidth="1"/>
    <col min="12551" max="12551" width="8.875" style="84" bestFit="1" customWidth="1"/>
    <col min="12552" max="12552" width="12" style="84" bestFit="1" customWidth="1"/>
    <col min="12553" max="12553" width="8.875" style="84" bestFit="1" customWidth="1"/>
    <col min="12554" max="12797" width="9.75" style="84"/>
    <col min="12798" max="12798" width="39.5" style="84" customWidth="1"/>
    <col min="12799" max="12799" width="13.25" style="84" customWidth="1"/>
    <col min="12800" max="12800" width="14" style="84" bestFit="1" customWidth="1"/>
    <col min="12801" max="12801" width="9" style="84" bestFit="1" customWidth="1"/>
    <col min="12802" max="12802" width="13.5" style="84" bestFit="1" customWidth="1"/>
    <col min="12803" max="12803" width="16.125" style="84" bestFit="1" customWidth="1"/>
    <col min="12804" max="12805" width="10.5" style="84" bestFit="1" customWidth="1"/>
    <col min="12806" max="12806" width="12" style="84" bestFit="1" customWidth="1"/>
    <col min="12807" max="12807" width="8.875" style="84" bestFit="1" customWidth="1"/>
    <col min="12808" max="12808" width="12" style="84" bestFit="1" customWidth="1"/>
    <col min="12809" max="12809" width="8.875" style="84" bestFit="1" customWidth="1"/>
    <col min="12810" max="13053" width="9.75" style="84"/>
    <col min="13054" max="13054" width="39.5" style="84" customWidth="1"/>
    <col min="13055" max="13055" width="13.25" style="84" customWidth="1"/>
    <col min="13056" max="13056" width="14" style="84" bestFit="1" customWidth="1"/>
    <col min="13057" max="13057" width="9" style="84" bestFit="1" customWidth="1"/>
    <col min="13058" max="13058" width="13.5" style="84" bestFit="1" customWidth="1"/>
    <col min="13059" max="13059" width="16.125" style="84" bestFit="1" customWidth="1"/>
    <col min="13060" max="13061" width="10.5" style="84" bestFit="1" customWidth="1"/>
    <col min="13062" max="13062" width="12" style="84" bestFit="1" customWidth="1"/>
    <col min="13063" max="13063" width="8.875" style="84" bestFit="1" customWidth="1"/>
    <col min="13064" max="13064" width="12" style="84" bestFit="1" customWidth="1"/>
    <col min="13065" max="13065" width="8.875" style="84" bestFit="1" customWidth="1"/>
    <col min="13066" max="13309" width="9.75" style="84"/>
    <col min="13310" max="13310" width="39.5" style="84" customWidth="1"/>
    <col min="13311" max="13311" width="13.25" style="84" customWidth="1"/>
    <col min="13312" max="13312" width="14" style="84" bestFit="1" customWidth="1"/>
    <col min="13313" max="13313" width="9" style="84" bestFit="1" customWidth="1"/>
    <col min="13314" max="13314" width="13.5" style="84" bestFit="1" customWidth="1"/>
    <col min="13315" max="13315" width="16.125" style="84" bestFit="1" customWidth="1"/>
    <col min="13316" max="13317" width="10.5" style="84" bestFit="1" customWidth="1"/>
    <col min="13318" max="13318" width="12" style="84" bestFit="1" customWidth="1"/>
    <col min="13319" max="13319" width="8.875" style="84" bestFit="1" customWidth="1"/>
    <col min="13320" max="13320" width="12" style="84" bestFit="1" customWidth="1"/>
    <col min="13321" max="13321" width="8.875" style="84" bestFit="1" customWidth="1"/>
    <col min="13322" max="13565" width="9.75" style="84"/>
    <col min="13566" max="13566" width="39.5" style="84" customWidth="1"/>
    <col min="13567" max="13567" width="13.25" style="84" customWidth="1"/>
    <col min="13568" max="13568" width="14" style="84" bestFit="1" customWidth="1"/>
    <col min="13569" max="13569" width="9" style="84" bestFit="1" customWidth="1"/>
    <col min="13570" max="13570" width="13.5" style="84" bestFit="1" customWidth="1"/>
    <col min="13571" max="13571" width="16.125" style="84" bestFit="1" customWidth="1"/>
    <col min="13572" max="13573" width="10.5" style="84" bestFit="1" customWidth="1"/>
    <col min="13574" max="13574" width="12" style="84" bestFit="1" customWidth="1"/>
    <col min="13575" max="13575" width="8.875" style="84" bestFit="1" customWidth="1"/>
    <col min="13576" max="13576" width="12" style="84" bestFit="1" customWidth="1"/>
    <col min="13577" max="13577" width="8.875" style="84" bestFit="1" customWidth="1"/>
    <col min="13578" max="13821" width="9.75" style="84"/>
    <col min="13822" max="13822" width="39.5" style="84" customWidth="1"/>
    <col min="13823" max="13823" width="13.25" style="84" customWidth="1"/>
    <col min="13824" max="13824" width="14" style="84" bestFit="1" customWidth="1"/>
    <col min="13825" max="13825" width="9" style="84" bestFit="1" customWidth="1"/>
    <col min="13826" max="13826" width="13.5" style="84" bestFit="1" customWidth="1"/>
    <col min="13827" max="13827" width="16.125" style="84" bestFit="1" customWidth="1"/>
    <col min="13828" max="13829" width="10.5" style="84" bestFit="1" customWidth="1"/>
    <col min="13830" max="13830" width="12" style="84" bestFit="1" customWidth="1"/>
    <col min="13831" max="13831" width="8.875" style="84" bestFit="1" customWidth="1"/>
    <col min="13832" max="13832" width="12" style="84" bestFit="1" customWidth="1"/>
    <col min="13833" max="13833" width="8.875" style="84" bestFit="1" customWidth="1"/>
    <col min="13834" max="14077" width="9.75" style="84"/>
    <col min="14078" max="14078" width="39.5" style="84" customWidth="1"/>
    <col min="14079" max="14079" width="13.25" style="84" customWidth="1"/>
    <col min="14080" max="14080" width="14" style="84" bestFit="1" customWidth="1"/>
    <col min="14081" max="14081" width="9" style="84" bestFit="1" customWidth="1"/>
    <col min="14082" max="14082" width="13.5" style="84" bestFit="1" customWidth="1"/>
    <col min="14083" max="14083" width="16.125" style="84" bestFit="1" customWidth="1"/>
    <col min="14084" max="14085" width="10.5" style="84" bestFit="1" customWidth="1"/>
    <col min="14086" max="14086" width="12" style="84" bestFit="1" customWidth="1"/>
    <col min="14087" max="14087" width="8.875" style="84" bestFit="1" customWidth="1"/>
    <col min="14088" max="14088" width="12" style="84" bestFit="1" customWidth="1"/>
    <col min="14089" max="14089" width="8.875" style="84" bestFit="1" customWidth="1"/>
    <col min="14090" max="14333" width="9.75" style="84"/>
    <col min="14334" max="14334" width="39.5" style="84" customWidth="1"/>
    <col min="14335" max="14335" width="13.25" style="84" customWidth="1"/>
    <col min="14336" max="14336" width="14" style="84" bestFit="1" customWidth="1"/>
    <col min="14337" max="14337" width="9" style="84" bestFit="1" customWidth="1"/>
    <col min="14338" max="14338" width="13.5" style="84" bestFit="1" customWidth="1"/>
    <col min="14339" max="14339" width="16.125" style="84" bestFit="1" customWidth="1"/>
    <col min="14340" max="14341" width="10.5" style="84" bestFit="1" customWidth="1"/>
    <col min="14342" max="14342" width="12" style="84" bestFit="1" customWidth="1"/>
    <col min="14343" max="14343" width="8.875" style="84" bestFit="1" customWidth="1"/>
    <col min="14344" max="14344" width="12" style="84" bestFit="1" customWidth="1"/>
    <col min="14345" max="14345" width="8.875" style="84" bestFit="1" customWidth="1"/>
    <col min="14346" max="14589" width="9.75" style="84"/>
    <col min="14590" max="14590" width="39.5" style="84" customWidth="1"/>
    <col min="14591" max="14591" width="13.25" style="84" customWidth="1"/>
    <col min="14592" max="14592" width="14" style="84" bestFit="1" customWidth="1"/>
    <col min="14593" max="14593" width="9" style="84" bestFit="1" customWidth="1"/>
    <col min="14594" max="14594" width="13.5" style="84" bestFit="1" customWidth="1"/>
    <col min="14595" max="14595" width="16.125" style="84" bestFit="1" customWidth="1"/>
    <col min="14596" max="14597" width="10.5" style="84" bestFit="1" customWidth="1"/>
    <col min="14598" max="14598" width="12" style="84" bestFit="1" customWidth="1"/>
    <col min="14599" max="14599" width="8.875" style="84" bestFit="1" customWidth="1"/>
    <col min="14600" max="14600" width="12" style="84" bestFit="1" customWidth="1"/>
    <col min="14601" max="14601" width="8.875" style="84" bestFit="1" customWidth="1"/>
    <col min="14602" max="14845" width="9.75" style="84"/>
    <col min="14846" max="14846" width="39.5" style="84" customWidth="1"/>
    <col min="14847" max="14847" width="13.25" style="84" customWidth="1"/>
    <col min="14848" max="14848" width="14" style="84" bestFit="1" customWidth="1"/>
    <col min="14849" max="14849" width="9" style="84" bestFit="1" customWidth="1"/>
    <col min="14850" max="14850" width="13.5" style="84" bestFit="1" customWidth="1"/>
    <col min="14851" max="14851" width="16.125" style="84" bestFit="1" customWidth="1"/>
    <col min="14852" max="14853" width="10.5" style="84" bestFit="1" customWidth="1"/>
    <col min="14854" max="14854" width="12" style="84" bestFit="1" customWidth="1"/>
    <col min="14855" max="14855" width="8.875" style="84" bestFit="1" customWidth="1"/>
    <col min="14856" max="14856" width="12" style="84" bestFit="1" customWidth="1"/>
    <col min="14857" max="14857" width="8.875" style="84" bestFit="1" customWidth="1"/>
    <col min="14858" max="15101" width="9.75" style="84"/>
    <col min="15102" max="15102" width="39.5" style="84" customWidth="1"/>
    <col min="15103" max="15103" width="13.25" style="84" customWidth="1"/>
    <col min="15104" max="15104" width="14" style="84" bestFit="1" customWidth="1"/>
    <col min="15105" max="15105" width="9" style="84" bestFit="1" customWidth="1"/>
    <col min="15106" max="15106" width="13.5" style="84" bestFit="1" customWidth="1"/>
    <col min="15107" max="15107" width="16.125" style="84" bestFit="1" customWidth="1"/>
    <col min="15108" max="15109" width="10.5" style="84" bestFit="1" customWidth="1"/>
    <col min="15110" max="15110" width="12" style="84" bestFit="1" customWidth="1"/>
    <col min="15111" max="15111" width="8.875" style="84" bestFit="1" customWidth="1"/>
    <col min="15112" max="15112" width="12" style="84" bestFit="1" customWidth="1"/>
    <col min="15113" max="15113" width="8.875" style="84" bestFit="1" customWidth="1"/>
    <col min="15114" max="15357" width="9.75" style="84"/>
    <col min="15358" max="15358" width="39.5" style="84" customWidth="1"/>
    <col min="15359" max="15359" width="13.25" style="84" customWidth="1"/>
    <col min="15360" max="15360" width="14" style="84" bestFit="1" customWidth="1"/>
    <col min="15361" max="15361" width="9" style="84" bestFit="1" customWidth="1"/>
    <col min="15362" max="15362" width="13.5" style="84" bestFit="1" customWidth="1"/>
    <col min="15363" max="15363" width="16.125" style="84" bestFit="1" customWidth="1"/>
    <col min="15364" max="15365" width="10.5" style="84" bestFit="1" customWidth="1"/>
    <col min="15366" max="15366" width="12" style="84" bestFit="1" customWidth="1"/>
    <col min="15367" max="15367" width="8.875" style="84" bestFit="1" customWidth="1"/>
    <col min="15368" max="15368" width="12" style="84" bestFit="1" customWidth="1"/>
    <col min="15369" max="15369" width="8.875" style="84" bestFit="1" customWidth="1"/>
    <col min="15370" max="15613" width="9.75" style="84"/>
    <col min="15614" max="15614" width="39.5" style="84" customWidth="1"/>
    <col min="15615" max="15615" width="13.25" style="84" customWidth="1"/>
    <col min="15616" max="15616" width="14" style="84" bestFit="1" customWidth="1"/>
    <col min="15617" max="15617" width="9" style="84" bestFit="1" customWidth="1"/>
    <col min="15618" max="15618" width="13.5" style="84" bestFit="1" customWidth="1"/>
    <col min="15619" max="15619" width="16.125" style="84" bestFit="1" customWidth="1"/>
    <col min="15620" max="15621" width="10.5" style="84" bestFit="1" customWidth="1"/>
    <col min="15622" max="15622" width="12" style="84" bestFit="1" customWidth="1"/>
    <col min="15623" max="15623" width="8.875" style="84" bestFit="1" customWidth="1"/>
    <col min="15624" max="15624" width="12" style="84" bestFit="1" customWidth="1"/>
    <col min="15625" max="15625" width="8.875" style="84" bestFit="1" customWidth="1"/>
    <col min="15626" max="15869" width="9.75" style="84"/>
    <col min="15870" max="15870" width="39.5" style="84" customWidth="1"/>
    <col min="15871" max="15871" width="13.25" style="84" customWidth="1"/>
    <col min="15872" max="15872" width="14" style="84" bestFit="1" customWidth="1"/>
    <col min="15873" max="15873" width="9" style="84" bestFit="1" customWidth="1"/>
    <col min="15874" max="15874" width="13.5" style="84" bestFit="1" customWidth="1"/>
    <col min="15875" max="15875" width="16.125" style="84" bestFit="1" customWidth="1"/>
    <col min="15876" max="15877" width="10.5" style="84" bestFit="1" customWidth="1"/>
    <col min="15878" max="15878" width="12" style="84" bestFit="1" customWidth="1"/>
    <col min="15879" max="15879" width="8.875" style="84" bestFit="1" customWidth="1"/>
    <col min="15880" max="15880" width="12" style="84" bestFit="1" customWidth="1"/>
    <col min="15881" max="15881" width="8.875" style="84" bestFit="1" customWidth="1"/>
    <col min="15882" max="16125" width="9.75" style="84"/>
    <col min="16126" max="16126" width="39.5" style="84" customWidth="1"/>
    <col min="16127" max="16127" width="13.25" style="84" customWidth="1"/>
    <col min="16128" max="16128" width="14" style="84" bestFit="1" customWidth="1"/>
    <col min="16129" max="16129" width="9" style="84" bestFit="1" customWidth="1"/>
    <col min="16130" max="16130" width="13.5" style="84" bestFit="1" customWidth="1"/>
    <col min="16131" max="16131" width="16.125" style="84" bestFit="1" customWidth="1"/>
    <col min="16132" max="16133" width="10.5" style="84" bestFit="1" customWidth="1"/>
    <col min="16134" max="16134" width="12" style="84" bestFit="1" customWidth="1"/>
    <col min="16135" max="16135" width="8.875" style="84" bestFit="1" customWidth="1"/>
    <col min="16136" max="16136" width="12" style="84" bestFit="1" customWidth="1"/>
    <col min="16137" max="16137" width="8.875" style="84" bestFit="1" customWidth="1"/>
    <col min="16138" max="16384" width="9.75" style="84"/>
  </cols>
  <sheetData>
    <row r="3" spans="1:15" s="121" customFormat="1" ht="45" x14ac:dyDescent="0.2">
      <c r="A3" s="119" t="s">
        <v>209</v>
      </c>
      <c r="B3" s="120" t="s">
        <v>134</v>
      </c>
      <c r="C3" s="120" t="s">
        <v>135</v>
      </c>
      <c r="D3" s="87" t="s">
        <v>136</v>
      </c>
      <c r="E3" s="120" t="s">
        <v>137</v>
      </c>
      <c r="F3" s="119" t="s">
        <v>138</v>
      </c>
      <c r="G3" s="87" t="s">
        <v>139</v>
      </c>
      <c r="H3" s="87" t="s">
        <v>140</v>
      </c>
      <c r="I3" s="87" t="s">
        <v>141</v>
      </c>
      <c r="J3" s="87" t="s">
        <v>142</v>
      </c>
      <c r="K3" s="87" t="s">
        <v>143</v>
      </c>
      <c r="L3" s="87" t="s">
        <v>144</v>
      </c>
    </row>
    <row r="4" spans="1:15" ht="58.5" customHeight="1" x14ac:dyDescent="0.2">
      <c r="A4" s="242" t="s">
        <v>280</v>
      </c>
      <c r="B4" s="127" t="s">
        <v>281</v>
      </c>
      <c r="C4" s="128" t="s">
        <v>282</v>
      </c>
      <c r="D4" s="91" t="s">
        <v>148</v>
      </c>
      <c r="E4" s="125" t="s">
        <v>217</v>
      </c>
      <c r="F4" s="124" t="s">
        <v>213</v>
      </c>
      <c r="G4" s="229">
        <f>80+45</f>
        <v>125</v>
      </c>
      <c r="H4" s="229">
        <v>90</v>
      </c>
      <c r="I4" s="232">
        <f>1348*1.08</f>
        <v>1455.8400000000001</v>
      </c>
      <c r="J4" s="229">
        <f>+I4+500</f>
        <v>1955.8400000000001</v>
      </c>
      <c r="K4" s="229">
        <f>1440*1.08</f>
        <v>1555.2</v>
      </c>
      <c r="L4" s="229">
        <f>+K4+600</f>
        <v>2155.1999999999998</v>
      </c>
    </row>
    <row r="5" spans="1:15" ht="58.5" customHeight="1" x14ac:dyDescent="0.2">
      <c r="A5" s="242" t="s">
        <v>283</v>
      </c>
      <c r="B5" s="127" t="s">
        <v>284</v>
      </c>
      <c r="C5" s="128" t="s">
        <v>285</v>
      </c>
      <c r="D5" s="91" t="s">
        <v>148</v>
      </c>
      <c r="E5" s="125" t="s">
        <v>217</v>
      </c>
      <c r="F5" s="125" t="s">
        <v>213</v>
      </c>
      <c r="G5" s="233">
        <f>50+35</f>
        <v>85</v>
      </c>
      <c r="H5" s="233">
        <v>60</v>
      </c>
      <c r="I5" s="234">
        <f>1715*1.05</f>
        <v>1800.75</v>
      </c>
      <c r="J5" s="233">
        <f>+I5+300</f>
        <v>2100.75</v>
      </c>
      <c r="K5" s="234">
        <f>1715*1.05</f>
        <v>1800.75</v>
      </c>
      <c r="L5" s="233">
        <f>+K5+350</f>
        <v>2150.75</v>
      </c>
      <c r="M5" s="237"/>
      <c r="O5" s="237"/>
    </row>
    <row r="6" spans="1:15" ht="91.5" customHeight="1" x14ac:dyDescent="0.2">
      <c r="A6" s="273" t="s">
        <v>286</v>
      </c>
      <c r="B6" s="274" t="s">
        <v>284</v>
      </c>
      <c r="C6" s="123" t="s">
        <v>285</v>
      </c>
      <c r="D6" s="91" t="s">
        <v>148</v>
      </c>
      <c r="E6" s="124" t="s">
        <v>149</v>
      </c>
      <c r="F6" s="124" t="s">
        <v>213</v>
      </c>
      <c r="G6" s="229">
        <f>65+50</f>
        <v>115</v>
      </c>
      <c r="H6" s="229">
        <v>75</v>
      </c>
      <c r="I6" s="232">
        <f>900+1900+200</f>
        <v>3000</v>
      </c>
      <c r="J6" s="229">
        <f>+I6+300</f>
        <v>3300</v>
      </c>
      <c r="K6" s="229">
        <f>1100+1900+200</f>
        <v>3200</v>
      </c>
      <c r="L6" s="229">
        <f>+K6+350</f>
        <v>3550</v>
      </c>
    </row>
    <row r="7" spans="1:15" ht="58.5" customHeight="1" x14ac:dyDescent="0.2">
      <c r="A7" s="242" t="s">
        <v>287</v>
      </c>
      <c r="B7" s="127" t="s">
        <v>284</v>
      </c>
      <c r="C7" s="128" t="s">
        <v>285</v>
      </c>
      <c r="D7" s="91" t="s">
        <v>148</v>
      </c>
      <c r="E7" s="125" t="s">
        <v>217</v>
      </c>
      <c r="F7" s="125" t="s">
        <v>213</v>
      </c>
      <c r="G7" s="241">
        <v>0</v>
      </c>
      <c r="H7" s="241">
        <v>0</v>
      </c>
      <c r="I7" s="240">
        <f>2355*1.08</f>
        <v>2543.4</v>
      </c>
      <c r="J7" s="240">
        <f>+I7+300</f>
        <v>2843.4</v>
      </c>
      <c r="K7" s="238">
        <f>2675*1.1</f>
        <v>2942.5000000000005</v>
      </c>
      <c r="L7" s="238">
        <f>+K7+350</f>
        <v>3292.5000000000005</v>
      </c>
    </row>
    <row r="8" spans="1:15" ht="58.5" customHeight="1" x14ac:dyDescent="0.2">
      <c r="A8" s="242" t="s">
        <v>288</v>
      </c>
      <c r="B8" s="127" t="s">
        <v>289</v>
      </c>
      <c r="C8" s="128" t="s">
        <v>290</v>
      </c>
      <c r="D8" s="91" t="s">
        <v>148</v>
      </c>
      <c r="E8" s="125" t="s">
        <v>217</v>
      </c>
      <c r="F8" s="125" t="s">
        <v>213</v>
      </c>
      <c r="G8" s="229">
        <v>80</v>
      </c>
      <c r="H8" s="229">
        <v>60</v>
      </c>
      <c r="I8" s="232">
        <v>800</v>
      </c>
      <c r="J8" s="229">
        <f>+I8+600</f>
        <v>1400</v>
      </c>
      <c r="K8" s="229">
        <f>1250*1.08</f>
        <v>1350</v>
      </c>
      <c r="L8" s="229">
        <f>+K8+600</f>
        <v>1950</v>
      </c>
    </row>
    <row r="9" spans="1:15" ht="58.5" customHeight="1" x14ac:dyDescent="0.2">
      <c r="A9" s="242" t="s">
        <v>291</v>
      </c>
      <c r="B9" s="127" t="s">
        <v>289</v>
      </c>
      <c r="C9" s="128" t="s">
        <v>290</v>
      </c>
      <c r="D9" s="91" t="s">
        <v>148</v>
      </c>
      <c r="E9" s="125" t="s">
        <v>217</v>
      </c>
      <c r="F9" s="125" t="s">
        <v>213</v>
      </c>
      <c r="G9" s="229">
        <v>80</v>
      </c>
      <c r="H9" s="229">
        <v>40</v>
      </c>
      <c r="I9" s="232">
        <v>1225</v>
      </c>
      <c r="J9" s="229">
        <f>+I9+600</f>
        <v>1825</v>
      </c>
      <c r="K9" s="229">
        <f>1650*1.08</f>
        <v>1782.0000000000002</v>
      </c>
      <c r="L9" s="229">
        <f>+K9+600</f>
        <v>2382</v>
      </c>
    </row>
    <row r="11" spans="1:15" x14ac:dyDescent="0.2">
      <c r="B11" s="132" t="s">
        <v>93</v>
      </c>
      <c r="C11" s="118"/>
    </row>
    <row r="12" spans="1:15" x14ac:dyDescent="0.2">
      <c r="A12" s="133" t="s">
        <v>155</v>
      </c>
      <c r="B12" s="250">
        <f>SUM(B13:B19)</f>
        <v>150</v>
      </c>
      <c r="C12" s="118"/>
    </row>
    <row r="13" spans="1:15" x14ac:dyDescent="0.2">
      <c r="A13" s="152" t="s">
        <v>199</v>
      </c>
      <c r="B13" s="254">
        <v>50</v>
      </c>
      <c r="C13" s="118"/>
    </row>
    <row r="14" spans="1:15" x14ac:dyDescent="0.2">
      <c r="A14" s="91" t="s">
        <v>292</v>
      </c>
      <c r="B14" s="255">
        <v>0</v>
      </c>
      <c r="C14" s="118"/>
    </row>
    <row r="15" spans="1:15" x14ac:dyDescent="0.2">
      <c r="A15" s="91" t="s">
        <v>293</v>
      </c>
      <c r="B15" s="255">
        <v>0</v>
      </c>
      <c r="C15" s="118"/>
    </row>
    <row r="16" spans="1:15" x14ac:dyDescent="0.2">
      <c r="A16" s="91" t="s">
        <v>294</v>
      </c>
      <c r="B16" s="255">
        <v>100</v>
      </c>
      <c r="C16" s="118"/>
    </row>
    <row r="17" spans="1:3" x14ac:dyDescent="0.2">
      <c r="A17" s="91" t="s">
        <v>295</v>
      </c>
      <c r="B17" s="255"/>
      <c r="C17" s="118"/>
    </row>
    <row r="18" spans="1:3" x14ac:dyDescent="0.2">
      <c r="A18" s="91" t="s">
        <v>296</v>
      </c>
      <c r="B18" s="255">
        <v>0</v>
      </c>
      <c r="C18" s="118"/>
    </row>
    <row r="19" spans="1:3" x14ac:dyDescent="0.2">
      <c r="A19" s="91" t="s">
        <v>161</v>
      </c>
      <c r="B19" s="256">
        <v>0</v>
      </c>
      <c r="C19" s="118"/>
    </row>
    <row r="20" spans="1:3" x14ac:dyDescent="0.2">
      <c r="A20" s="91" t="s">
        <v>297</v>
      </c>
      <c r="B20" s="251"/>
      <c r="C20" s="118"/>
    </row>
    <row r="21" spans="1:3" x14ac:dyDescent="0.2">
      <c r="B21" s="118"/>
      <c r="C21" s="118"/>
    </row>
    <row r="22" spans="1:3" x14ac:dyDescent="0.2">
      <c r="A22" s="133" t="s">
        <v>162</v>
      </c>
      <c r="B22" s="250">
        <f>IF(B23="","",SUM(B23:B28))</f>
        <v>365</v>
      </c>
      <c r="C22" s="118"/>
    </row>
    <row r="23" spans="1:3" x14ac:dyDescent="0.2">
      <c r="A23" s="152" t="s">
        <v>298</v>
      </c>
      <c r="B23" s="251">
        <v>200</v>
      </c>
      <c r="C23" s="118"/>
    </row>
    <row r="24" spans="1:3" x14ac:dyDescent="0.2">
      <c r="A24" s="91" t="s">
        <v>299</v>
      </c>
      <c r="B24" s="252">
        <v>150</v>
      </c>
      <c r="C24" s="118"/>
    </row>
    <row r="25" spans="1:3" x14ac:dyDescent="0.2">
      <c r="A25" s="91" t="s">
        <v>300</v>
      </c>
      <c r="B25" s="252">
        <v>15</v>
      </c>
      <c r="C25" s="118"/>
    </row>
    <row r="26" spans="1:3" x14ac:dyDescent="0.2">
      <c r="A26" s="91" t="s">
        <v>301</v>
      </c>
      <c r="B26" s="252"/>
      <c r="C26" s="118"/>
    </row>
    <row r="27" spans="1:3" x14ac:dyDescent="0.2">
      <c r="A27" s="91" t="s">
        <v>302</v>
      </c>
      <c r="B27" s="252"/>
      <c r="C27" s="118"/>
    </row>
    <row r="28" spans="1:3" x14ac:dyDescent="0.2">
      <c r="A28" s="91" t="s">
        <v>303</v>
      </c>
      <c r="B28" s="252"/>
      <c r="C28" s="118"/>
    </row>
    <row r="29" spans="1:3" x14ac:dyDescent="0.2">
      <c r="A29" s="157" t="s">
        <v>304</v>
      </c>
      <c r="B29" s="257"/>
    </row>
    <row r="30" spans="1:3" x14ac:dyDescent="0.2">
      <c r="A30" s="155" t="s">
        <v>280</v>
      </c>
    </row>
    <row r="31" spans="1:3" ht="25.5" x14ac:dyDescent="0.2">
      <c r="A31" s="133" t="s">
        <v>169</v>
      </c>
      <c r="B31" s="139" t="s">
        <v>170</v>
      </c>
      <c r="C31" s="139" t="s">
        <v>305</v>
      </c>
    </row>
    <row r="32" spans="1:3" x14ac:dyDescent="0.2">
      <c r="A32" s="101" t="s">
        <v>172</v>
      </c>
      <c r="B32" s="249"/>
      <c r="C32" s="249">
        <v>0</v>
      </c>
    </row>
    <row r="33" spans="1:3" x14ac:dyDescent="0.2">
      <c r="A33" s="101" t="s">
        <v>173</v>
      </c>
      <c r="B33" s="249"/>
      <c r="C33" s="249">
        <v>0.75</v>
      </c>
    </row>
    <row r="34" spans="1:3" x14ac:dyDescent="0.2">
      <c r="A34" s="101" t="s">
        <v>174</v>
      </c>
      <c r="B34" s="249"/>
      <c r="C34" s="249">
        <v>0.11</v>
      </c>
    </row>
    <row r="35" spans="1:3" x14ac:dyDescent="0.2">
      <c r="A35" s="101" t="s">
        <v>175</v>
      </c>
      <c r="B35" s="249"/>
      <c r="C35" s="249"/>
    </row>
    <row r="36" spans="1:3" x14ac:dyDescent="0.2">
      <c r="A36" s="101" t="s">
        <v>176</v>
      </c>
      <c r="B36" s="249"/>
      <c r="C36" s="249"/>
    </row>
    <row r="37" spans="1:3" x14ac:dyDescent="0.2">
      <c r="A37" s="101" t="s">
        <v>177</v>
      </c>
      <c r="B37" s="249"/>
      <c r="C37" s="249"/>
    </row>
    <row r="38" spans="1:3" x14ac:dyDescent="0.2">
      <c r="A38" s="101" t="s">
        <v>178</v>
      </c>
      <c r="B38" s="249"/>
      <c r="C38" s="249"/>
    </row>
    <row r="39" spans="1:3" x14ac:dyDescent="0.2">
      <c r="A39" s="141" t="s">
        <v>179</v>
      </c>
      <c r="B39" s="249"/>
      <c r="C39" s="249">
        <v>0.02</v>
      </c>
    </row>
    <row r="40" spans="1:3" x14ac:dyDescent="0.2">
      <c r="A40" s="141" t="s">
        <v>180</v>
      </c>
      <c r="B40" s="249"/>
      <c r="C40" s="249">
        <v>0.02</v>
      </c>
    </row>
    <row r="41" spans="1:3" x14ac:dyDescent="0.2">
      <c r="A41" s="141" t="s">
        <v>181</v>
      </c>
      <c r="B41" s="249"/>
      <c r="C41" s="249">
        <v>0.1</v>
      </c>
    </row>
    <row r="42" spans="1:3" x14ac:dyDescent="0.2">
      <c r="A42" s="101" t="s">
        <v>279</v>
      </c>
      <c r="B42" s="249"/>
      <c r="C42" s="249"/>
    </row>
    <row r="43" spans="1:3" x14ac:dyDescent="0.2">
      <c r="A43" s="101"/>
      <c r="B43" s="249"/>
      <c r="C43" s="249"/>
    </row>
    <row r="44" spans="1:3" x14ac:dyDescent="0.2">
      <c r="A44" s="101"/>
      <c r="B44" s="249"/>
      <c r="C44" s="249"/>
    </row>
    <row r="45" spans="1:3" x14ac:dyDescent="0.2">
      <c r="B45" s="118"/>
      <c r="C45" s="118"/>
    </row>
    <row r="46" spans="1:3" ht="18" customHeight="1" x14ac:dyDescent="0.2">
      <c r="A46" s="142" t="s">
        <v>184</v>
      </c>
      <c r="B46" s="143" t="str">
        <f>IF(B32="","",SUM(B32:B44))</f>
        <v/>
      </c>
      <c r="C46" s="144">
        <f>IF(C32="","",SUM(C32:C44))</f>
        <v>1</v>
      </c>
    </row>
    <row r="47" spans="1:3" x14ac:dyDescent="0.2">
      <c r="B47" s="334" t="s">
        <v>185</v>
      </c>
      <c r="C47" s="335"/>
    </row>
    <row r="51" spans="1:3" x14ac:dyDescent="0.2">
      <c r="A51" s="155" t="s">
        <v>283</v>
      </c>
    </row>
    <row r="52" spans="1:3" ht="25.5" x14ac:dyDescent="0.2">
      <c r="A52" s="133" t="s">
        <v>169</v>
      </c>
      <c r="B52" s="139" t="s">
        <v>170</v>
      </c>
      <c r="C52" s="139" t="s">
        <v>305</v>
      </c>
    </row>
    <row r="53" spans="1:3" x14ac:dyDescent="0.2">
      <c r="A53" s="101" t="s">
        <v>172</v>
      </c>
      <c r="B53" s="249"/>
      <c r="C53" s="249">
        <v>0</v>
      </c>
    </row>
    <row r="54" spans="1:3" x14ac:dyDescent="0.2">
      <c r="A54" s="101" t="s">
        <v>173</v>
      </c>
      <c r="B54" s="249"/>
      <c r="C54" s="249">
        <v>0.75</v>
      </c>
    </row>
    <row r="55" spans="1:3" x14ac:dyDescent="0.2">
      <c r="A55" s="101" t="s">
        <v>174</v>
      </c>
      <c r="B55" s="249"/>
      <c r="C55" s="249">
        <v>0.11</v>
      </c>
    </row>
    <row r="56" spans="1:3" x14ac:dyDescent="0.2">
      <c r="A56" s="101" t="s">
        <v>175</v>
      </c>
      <c r="B56" s="249"/>
      <c r="C56" s="249"/>
    </row>
    <row r="57" spans="1:3" x14ac:dyDescent="0.2">
      <c r="A57" s="101" t="s">
        <v>176</v>
      </c>
      <c r="B57" s="249"/>
      <c r="C57" s="249"/>
    </row>
    <row r="58" spans="1:3" x14ac:dyDescent="0.2">
      <c r="A58" s="101" t="s">
        <v>177</v>
      </c>
      <c r="B58" s="249"/>
      <c r="C58" s="249"/>
    </row>
    <row r="59" spans="1:3" x14ac:dyDescent="0.2">
      <c r="A59" s="101" t="s">
        <v>178</v>
      </c>
      <c r="B59" s="249"/>
      <c r="C59" s="249"/>
    </row>
    <row r="60" spans="1:3" x14ac:dyDescent="0.2">
      <c r="A60" s="141" t="s">
        <v>179</v>
      </c>
      <c r="B60" s="249"/>
      <c r="C60" s="249">
        <v>0.02</v>
      </c>
    </row>
    <row r="61" spans="1:3" x14ac:dyDescent="0.2">
      <c r="A61" s="141" t="s">
        <v>180</v>
      </c>
      <c r="B61" s="249"/>
      <c r="C61" s="249">
        <v>0.02</v>
      </c>
    </row>
    <row r="62" spans="1:3" x14ac:dyDescent="0.2">
      <c r="A62" s="141" t="s">
        <v>181</v>
      </c>
      <c r="B62" s="249"/>
      <c r="C62" s="249">
        <v>0.1</v>
      </c>
    </row>
    <row r="63" spans="1:3" x14ac:dyDescent="0.2">
      <c r="A63" s="101" t="s">
        <v>279</v>
      </c>
      <c r="B63" s="249"/>
      <c r="C63" s="249"/>
    </row>
    <row r="64" spans="1:3" x14ac:dyDescent="0.2">
      <c r="A64" s="101"/>
      <c r="B64" s="249"/>
      <c r="C64" s="249"/>
    </row>
    <row r="65" spans="1:3" x14ac:dyDescent="0.2">
      <c r="A65" s="101"/>
      <c r="B65" s="249"/>
      <c r="C65" s="249"/>
    </row>
    <row r="66" spans="1:3" x14ac:dyDescent="0.2">
      <c r="B66" s="118"/>
      <c r="C66" s="118"/>
    </row>
    <row r="67" spans="1:3" x14ac:dyDescent="0.2">
      <c r="A67" s="142" t="s">
        <v>184</v>
      </c>
      <c r="B67" s="143" t="str">
        <f>IF(B53="","",SUM(B53:B65))</f>
        <v/>
      </c>
      <c r="C67" s="144">
        <f>IF(C53="","",SUM(C53:C65))</f>
        <v>1</v>
      </c>
    </row>
    <row r="68" spans="1:3" x14ac:dyDescent="0.2">
      <c r="B68" s="334" t="s">
        <v>185</v>
      </c>
      <c r="C68" s="335"/>
    </row>
    <row r="72" spans="1:3" x14ac:dyDescent="0.2">
      <c r="A72" s="155" t="s">
        <v>286</v>
      </c>
    </row>
    <row r="73" spans="1:3" ht="25.5" x14ac:dyDescent="0.2">
      <c r="A73" s="133" t="s">
        <v>169</v>
      </c>
      <c r="B73" s="139" t="s">
        <v>170</v>
      </c>
      <c r="C73" s="139" t="s">
        <v>305</v>
      </c>
    </row>
    <row r="74" spans="1:3" x14ac:dyDescent="0.2">
      <c r="A74" s="101" t="s">
        <v>172</v>
      </c>
      <c r="B74" s="249">
        <v>0.5</v>
      </c>
      <c r="C74" s="249">
        <v>0</v>
      </c>
    </row>
    <row r="75" spans="1:3" x14ac:dyDescent="0.2">
      <c r="A75" s="101" t="s">
        <v>173</v>
      </c>
      <c r="B75" s="249">
        <v>0.36</v>
      </c>
      <c r="C75" s="249">
        <v>0.75</v>
      </c>
    </row>
    <row r="76" spans="1:3" x14ac:dyDescent="0.2">
      <c r="A76" s="101" t="s">
        <v>174</v>
      </c>
      <c r="B76" s="249"/>
      <c r="C76" s="249">
        <v>0.11</v>
      </c>
    </row>
    <row r="77" spans="1:3" x14ac:dyDescent="0.2">
      <c r="A77" s="101" t="s">
        <v>175</v>
      </c>
      <c r="B77" s="249"/>
      <c r="C77" s="249"/>
    </row>
    <row r="78" spans="1:3" x14ac:dyDescent="0.2">
      <c r="A78" s="101" t="s">
        <v>176</v>
      </c>
      <c r="B78" s="249"/>
      <c r="C78" s="249"/>
    </row>
    <row r="79" spans="1:3" x14ac:dyDescent="0.2">
      <c r="A79" s="101" t="s">
        <v>177</v>
      </c>
      <c r="B79" s="249"/>
      <c r="C79" s="249"/>
    </row>
    <row r="80" spans="1:3" x14ac:dyDescent="0.2">
      <c r="A80" s="101" t="s">
        <v>178</v>
      </c>
      <c r="B80" s="249"/>
      <c r="C80" s="249"/>
    </row>
    <row r="81" spans="1:3" x14ac:dyDescent="0.2">
      <c r="A81" s="141" t="s">
        <v>179</v>
      </c>
      <c r="B81" s="249">
        <v>0.02</v>
      </c>
      <c r="C81" s="249">
        <v>0.02</v>
      </c>
    </row>
    <row r="82" spans="1:3" x14ac:dyDescent="0.2">
      <c r="A82" s="141" t="s">
        <v>180</v>
      </c>
      <c r="B82" s="249">
        <v>0.02</v>
      </c>
      <c r="C82" s="249">
        <v>0.02</v>
      </c>
    </row>
    <row r="83" spans="1:3" x14ac:dyDescent="0.2">
      <c r="A83" s="141" t="s">
        <v>181</v>
      </c>
      <c r="B83" s="249">
        <v>0.1</v>
      </c>
      <c r="C83" s="249">
        <v>0.1</v>
      </c>
    </row>
    <row r="84" spans="1:3" x14ac:dyDescent="0.2">
      <c r="A84" s="101" t="s">
        <v>279</v>
      </c>
      <c r="B84" s="249"/>
      <c r="C84" s="249"/>
    </row>
    <row r="85" spans="1:3" x14ac:dyDescent="0.2">
      <c r="A85" s="101"/>
      <c r="B85" s="249"/>
      <c r="C85" s="249"/>
    </row>
    <row r="86" spans="1:3" x14ac:dyDescent="0.2">
      <c r="A86" s="101"/>
      <c r="B86" s="249"/>
      <c r="C86" s="249"/>
    </row>
    <row r="87" spans="1:3" x14ac:dyDescent="0.2">
      <c r="B87" s="118"/>
      <c r="C87" s="118"/>
    </row>
    <row r="88" spans="1:3" x14ac:dyDescent="0.2">
      <c r="A88" s="142" t="s">
        <v>184</v>
      </c>
      <c r="B88" s="143">
        <f>IF(B74="","",SUM(B74:B86))</f>
        <v>1</v>
      </c>
      <c r="C88" s="144">
        <f>IF(C74="","",SUM(C74:C86))</f>
        <v>1</v>
      </c>
    </row>
    <row r="89" spans="1:3" x14ac:dyDescent="0.2">
      <c r="B89" s="334" t="s">
        <v>185</v>
      </c>
      <c r="C89" s="335"/>
    </row>
    <row r="92" spans="1:3" x14ac:dyDescent="0.2">
      <c r="A92" s="155" t="s">
        <v>287</v>
      </c>
    </row>
    <row r="93" spans="1:3" ht="25.5" x14ac:dyDescent="0.2">
      <c r="A93" s="133" t="s">
        <v>169</v>
      </c>
      <c r="B93" s="139" t="s">
        <v>170</v>
      </c>
      <c r="C93" s="139" t="s">
        <v>305</v>
      </c>
    </row>
    <row r="94" spans="1:3" x14ac:dyDescent="0.2">
      <c r="A94" s="101" t="s">
        <v>172</v>
      </c>
      <c r="B94" s="249"/>
      <c r="C94" s="249">
        <v>0</v>
      </c>
    </row>
    <row r="95" spans="1:3" x14ac:dyDescent="0.2">
      <c r="A95" s="101" t="s">
        <v>173</v>
      </c>
      <c r="B95" s="249"/>
      <c r="C95" s="249">
        <v>0.75</v>
      </c>
    </row>
    <row r="96" spans="1:3" x14ac:dyDescent="0.2">
      <c r="A96" s="101" t="s">
        <v>174</v>
      </c>
      <c r="B96" s="249"/>
      <c r="C96" s="249">
        <v>0.11</v>
      </c>
    </row>
    <row r="97" spans="1:3" x14ac:dyDescent="0.2">
      <c r="A97" s="101" t="s">
        <v>175</v>
      </c>
      <c r="B97" s="249"/>
      <c r="C97" s="249"/>
    </row>
    <row r="98" spans="1:3" x14ac:dyDescent="0.2">
      <c r="A98" s="101" t="s">
        <v>176</v>
      </c>
      <c r="B98" s="249"/>
      <c r="C98" s="249"/>
    </row>
    <row r="99" spans="1:3" x14ac:dyDescent="0.2">
      <c r="A99" s="101" t="s">
        <v>177</v>
      </c>
      <c r="B99" s="249"/>
      <c r="C99" s="249"/>
    </row>
    <row r="100" spans="1:3" x14ac:dyDescent="0.2">
      <c r="A100" s="101" t="s">
        <v>178</v>
      </c>
      <c r="B100" s="249"/>
      <c r="C100" s="249"/>
    </row>
    <row r="101" spans="1:3" x14ac:dyDescent="0.2">
      <c r="A101" s="141" t="s">
        <v>179</v>
      </c>
      <c r="B101" s="249"/>
      <c r="C101" s="249">
        <v>0.02</v>
      </c>
    </row>
    <row r="102" spans="1:3" x14ac:dyDescent="0.2">
      <c r="A102" s="141" t="s">
        <v>180</v>
      </c>
      <c r="B102" s="249"/>
      <c r="C102" s="249">
        <v>0.02</v>
      </c>
    </row>
    <row r="103" spans="1:3" x14ac:dyDescent="0.2">
      <c r="A103" s="141" t="s">
        <v>181</v>
      </c>
      <c r="B103" s="249"/>
      <c r="C103" s="249">
        <v>0.1</v>
      </c>
    </row>
    <row r="104" spans="1:3" x14ac:dyDescent="0.2">
      <c r="A104" s="101" t="s">
        <v>279</v>
      </c>
      <c r="B104" s="249"/>
      <c r="C104" s="249"/>
    </row>
    <row r="105" spans="1:3" x14ac:dyDescent="0.2">
      <c r="A105" s="101"/>
      <c r="B105" s="249"/>
      <c r="C105" s="249"/>
    </row>
    <row r="106" spans="1:3" x14ac:dyDescent="0.2">
      <c r="A106" s="101"/>
      <c r="B106" s="249"/>
      <c r="C106" s="249"/>
    </row>
    <row r="107" spans="1:3" x14ac:dyDescent="0.2">
      <c r="B107" s="118"/>
      <c r="C107" s="118"/>
    </row>
    <row r="108" spans="1:3" x14ac:dyDescent="0.2">
      <c r="A108" s="142" t="s">
        <v>184</v>
      </c>
      <c r="B108" s="143" t="str">
        <f>IF(B94="","",SUM(B94:B106))</f>
        <v/>
      </c>
      <c r="C108" s="144">
        <f>IF(C94="","",SUM(C94:C106))</f>
        <v>1</v>
      </c>
    </row>
    <row r="109" spans="1:3" x14ac:dyDescent="0.2">
      <c r="B109" s="334" t="s">
        <v>185</v>
      </c>
      <c r="C109" s="335"/>
    </row>
    <row r="111" spans="1:3" x14ac:dyDescent="0.2">
      <c r="A111" s="155" t="s">
        <v>288</v>
      </c>
    </row>
    <row r="112" spans="1:3" ht="25.5" x14ac:dyDescent="0.2">
      <c r="A112" s="133" t="s">
        <v>169</v>
      </c>
      <c r="B112" s="139" t="s">
        <v>170</v>
      </c>
      <c r="C112" s="139" t="s">
        <v>305</v>
      </c>
    </row>
    <row r="113" spans="1:3" x14ac:dyDescent="0.2">
      <c r="A113" s="101" t="s">
        <v>172</v>
      </c>
      <c r="B113" s="249"/>
      <c r="C113" s="249">
        <v>0</v>
      </c>
    </row>
    <row r="114" spans="1:3" x14ac:dyDescent="0.2">
      <c r="A114" s="101" t="s">
        <v>173</v>
      </c>
      <c r="B114" s="249"/>
      <c r="C114" s="249">
        <v>0.75</v>
      </c>
    </row>
    <row r="115" spans="1:3" x14ac:dyDescent="0.2">
      <c r="A115" s="101" t="s">
        <v>174</v>
      </c>
      <c r="B115" s="249"/>
      <c r="C115" s="249">
        <v>0.11</v>
      </c>
    </row>
    <row r="116" spans="1:3" x14ac:dyDescent="0.2">
      <c r="A116" s="101" t="s">
        <v>175</v>
      </c>
      <c r="B116" s="249"/>
      <c r="C116" s="249"/>
    </row>
    <row r="117" spans="1:3" x14ac:dyDescent="0.2">
      <c r="A117" s="101" t="s">
        <v>176</v>
      </c>
      <c r="B117" s="249"/>
      <c r="C117" s="249"/>
    </row>
    <row r="118" spans="1:3" x14ac:dyDescent="0.2">
      <c r="A118" s="101" t="s">
        <v>177</v>
      </c>
      <c r="B118" s="249"/>
      <c r="C118" s="249"/>
    </row>
    <row r="119" spans="1:3" x14ac:dyDescent="0.2">
      <c r="A119" s="101" t="s">
        <v>178</v>
      </c>
      <c r="B119" s="249"/>
      <c r="C119" s="249"/>
    </row>
    <row r="120" spans="1:3" x14ac:dyDescent="0.2">
      <c r="A120" s="141" t="s">
        <v>179</v>
      </c>
      <c r="B120" s="249"/>
      <c r="C120" s="249">
        <v>0.02</v>
      </c>
    </row>
    <row r="121" spans="1:3" x14ac:dyDescent="0.2">
      <c r="A121" s="141" t="s">
        <v>180</v>
      </c>
      <c r="B121" s="249"/>
      <c r="C121" s="249">
        <v>0.02</v>
      </c>
    </row>
    <row r="122" spans="1:3" x14ac:dyDescent="0.2">
      <c r="A122" s="141" t="s">
        <v>181</v>
      </c>
      <c r="B122" s="249"/>
      <c r="C122" s="249">
        <v>0.1</v>
      </c>
    </row>
    <row r="123" spans="1:3" x14ac:dyDescent="0.2">
      <c r="A123" s="101" t="s">
        <v>279</v>
      </c>
      <c r="B123" s="249"/>
      <c r="C123" s="249"/>
    </row>
    <row r="124" spans="1:3" x14ac:dyDescent="0.2">
      <c r="A124" s="101"/>
      <c r="B124" s="249"/>
      <c r="C124" s="249"/>
    </row>
    <row r="125" spans="1:3" x14ac:dyDescent="0.2">
      <c r="A125" s="101"/>
      <c r="B125" s="249"/>
      <c r="C125" s="249"/>
    </row>
    <row r="126" spans="1:3" x14ac:dyDescent="0.2">
      <c r="B126" s="118"/>
      <c r="C126" s="118"/>
    </row>
    <row r="127" spans="1:3" x14ac:dyDescent="0.2">
      <c r="A127" s="142" t="s">
        <v>184</v>
      </c>
      <c r="B127" s="143" t="str">
        <f>IF(B113="","",SUM(B113:B125))</f>
        <v/>
      </c>
      <c r="C127" s="144">
        <f>IF(C113="","",SUM(C113:C125))</f>
        <v>1</v>
      </c>
    </row>
    <row r="128" spans="1:3" x14ac:dyDescent="0.2">
      <c r="B128" s="334" t="s">
        <v>185</v>
      </c>
      <c r="C128" s="335"/>
    </row>
    <row r="131" spans="1:3" x14ac:dyDescent="0.2">
      <c r="A131" s="155" t="s">
        <v>291</v>
      </c>
    </row>
    <row r="132" spans="1:3" ht="25.5" x14ac:dyDescent="0.2">
      <c r="A132" s="133" t="s">
        <v>169</v>
      </c>
      <c r="B132" s="139" t="s">
        <v>170</v>
      </c>
      <c r="C132" s="139" t="s">
        <v>305</v>
      </c>
    </row>
    <row r="133" spans="1:3" x14ac:dyDescent="0.2">
      <c r="A133" s="101" t="s">
        <v>172</v>
      </c>
      <c r="B133" s="249"/>
      <c r="C133" s="249">
        <v>0</v>
      </c>
    </row>
    <row r="134" spans="1:3" x14ac:dyDescent="0.2">
      <c r="A134" s="101" t="s">
        <v>173</v>
      </c>
      <c r="B134" s="249"/>
      <c r="C134" s="249">
        <v>0.75</v>
      </c>
    </row>
    <row r="135" spans="1:3" x14ac:dyDescent="0.2">
      <c r="A135" s="101" t="s">
        <v>174</v>
      </c>
      <c r="B135" s="249"/>
      <c r="C135" s="249">
        <v>0.11</v>
      </c>
    </row>
    <row r="136" spans="1:3" x14ac:dyDescent="0.2">
      <c r="A136" s="101" t="s">
        <v>175</v>
      </c>
      <c r="B136" s="249"/>
      <c r="C136" s="249"/>
    </row>
    <row r="137" spans="1:3" x14ac:dyDescent="0.2">
      <c r="A137" s="101" t="s">
        <v>176</v>
      </c>
      <c r="B137" s="249"/>
      <c r="C137" s="249"/>
    </row>
    <row r="138" spans="1:3" x14ac:dyDescent="0.2">
      <c r="A138" s="101" t="s">
        <v>177</v>
      </c>
      <c r="B138" s="249"/>
      <c r="C138" s="249"/>
    </row>
    <row r="139" spans="1:3" x14ac:dyDescent="0.2">
      <c r="A139" s="101" t="s">
        <v>178</v>
      </c>
      <c r="B139" s="249"/>
      <c r="C139" s="249"/>
    </row>
    <row r="140" spans="1:3" x14ac:dyDescent="0.2">
      <c r="A140" s="141" t="s">
        <v>179</v>
      </c>
      <c r="B140" s="249"/>
      <c r="C140" s="249">
        <v>0.02</v>
      </c>
    </row>
    <row r="141" spans="1:3" x14ac:dyDescent="0.2">
      <c r="A141" s="141" t="s">
        <v>180</v>
      </c>
      <c r="B141" s="249"/>
      <c r="C141" s="249">
        <v>0.02</v>
      </c>
    </row>
    <row r="142" spans="1:3" x14ac:dyDescent="0.2">
      <c r="A142" s="141" t="s">
        <v>181</v>
      </c>
      <c r="B142" s="249"/>
      <c r="C142" s="249">
        <v>0.1</v>
      </c>
    </row>
    <row r="143" spans="1:3" x14ac:dyDescent="0.2">
      <c r="A143" s="101" t="s">
        <v>279</v>
      </c>
      <c r="B143" s="249"/>
      <c r="C143" s="249"/>
    </row>
    <row r="144" spans="1:3" x14ac:dyDescent="0.2">
      <c r="A144" s="101"/>
      <c r="B144" s="249"/>
      <c r="C144" s="249"/>
    </row>
    <row r="145" spans="1:3" x14ac:dyDescent="0.2">
      <c r="A145" s="101"/>
      <c r="B145" s="249"/>
      <c r="C145" s="249"/>
    </row>
    <row r="146" spans="1:3" x14ac:dyDescent="0.2">
      <c r="B146" s="118"/>
      <c r="C146" s="118"/>
    </row>
    <row r="147" spans="1:3" x14ac:dyDescent="0.2">
      <c r="A147" s="142" t="s">
        <v>184</v>
      </c>
      <c r="B147" s="143" t="str">
        <f>IF(B133="","",SUM(B133:B145))</f>
        <v/>
      </c>
      <c r="C147" s="144">
        <f>IF(C133="","",SUM(C133:C145))</f>
        <v>1</v>
      </c>
    </row>
    <row r="148" spans="1:3" x14ac:dyDescent="0.2">
      <c r="B148" s="334" t="s">
        <v>185</v>
      </c>
      <c r="C148" s="335"/>
    </row>
  </sheetData>
  <mergeCells count="6">
    <mergeCell ref="B128:C128"/>
    <mergeCell ref="B148:C148"/>
    <mergeCell ref="B47:C47"/>
    <mergeCell ref="B68:C68"/>
    <mergeCell ref="B89:C89"/>
    <mergeCell ref="B109:C109"/>
  </mergeCells>
  <pageMargins left="0.75" right="0.75" top="1" bottom="1" header="0" footer="0"/>
  <pageSetup paperSize="9" orientation="portrait"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3B994-75DA-45B2-A2BC-99D47473BB05}">
  <dimension ref="A3:L75"/>
  <sheetViews>
    <sheetView showGridLines="0" zoomScale="90" workbookViewId="0">
      <selection activeCell="H14" sqref="H14"/>
    </sheetView>
  </sheetViews>
  <sheetFormatPr baseColWidth="10" defaultColWidth="9.75" defaultRowHeight="12.75" x14ac:dyDescent="0.2"/>
  <cols>
    <col min="1" max="1" width="36.875" style="84" bestFit="1" customWidth="1"/>
    <col min="2" max="2" width="11.375" style="84" bestFit="1" customWidth="1"/>
    <col min="3" max="3" width="14" style="84" bestFit="1" customWidth="1"/>
    <col min="4" max="4" width="6.75" style="84" bestFit="1" customWidth="1"/>
    <col min="5" max="6" width="9.75" style="84" customWidth="1"/>
    <col min="7" max="7" width="10.25" style="84" bestFit="1" customWidth="1"/>
    <col min="8" max="255" width="9.75" style="84"/>
    <col min="256" max="256" width="36.875" style="84" bestFit="1" customWidth="1"/>
    <col min="257" max="257" width="11.375" style="84" bestFit="1" customWidth="1"/>
    <col min="258" max="258" width="14" style="84" bestFit="1" customWidth="1"/>
    <col min="259" max="259" width="6.75" style="84" bestFit="1" customWidth="1"/>
    <col min="260" max="511" width="9.75" style="84"/>
    <col min="512" max="512" width="36.875" style="84" bestFit="1" customWidth="1"/>
    <col min="513" max="513" width="11.375" style="84" bestFit="1" customWidth="1"/>
    <col min="514" max="514" width="14" style="84" bestFit="1" customWidth="1"/>
    <col min="515" max="515" width="6.75" style="84" bestFit="1" customWidth="1"/>
    <col min="516" max="767" width="9.75" style="84"/>
    <col min="768" max="768" width="36.875" style="84" bestFit="1" customWidth="1"/>
    <col min="769" max="769" width="11.375" style="84" bestFit="1" customWidth="1"/>
    <col min="770" max="770" width="14" style="84" bestFit="1" customWidth="1"/>
    <col min="771" max="771" width="6.75" style="84" bestFit="1" customWidth="1"/>
    <col min="772" max="1023" width="9.75" style="84"/>
    <col min="1024" max="1024" width="36.875" style="84" bestFit="1" customWidth="1"/>
    <col min="1025" max="1025" width="11.375" style="84" bestFit="1" customWidth="1"/>
    <col min="1026" max="1026" width="14" style="84" bestFit="1" customWidth="1"/>
    <col min="1027" max="1027" width="6.75" style="84" bestFit="1" customWidth="1"/>
    <col min="1028" max="1279" width="9.75" style="84"/>
    <col min="1280" max="1280" width="36.875" style="84" bestFit="1" customWidth="1"/>
    <col min="1281" max="1281" width="11.375" style="84" bestFit="1" customWidth="1"/>
    <col min="1282" max="1282" width="14" style="84" bestFit="1" customWidth="1"/>
    <col min="1283" max="1283" width="6.75" style="84" bestFit="1" customWidth="1"/>
    <col min="1284" max="1535" width="9.75" style="84"/>
    <col min="1536" max="1536" width="36.875" style="84" bestFit="1" customWidth="1"/>
    <col min="1537" max="1537" width="11.375" style="84" bestFit="1" customWidth="1"/>
    <col min="1538" max="1538" width="14" style="84" bestFit="1" customWidth="1"/>
    <col min="1539" max="1539" width="6.75" style="84" bestFit="1" customWidth="1"/>
    <col min="1540" max="1791" width="9.75" style="84"/>
    <col min="1792" max="1792" width="36.875" style="84" bestFit="1" customWidth="1"/>
    <col min="1793" max="1793" width="11.375" style="84" bestFit="1" customWidth="1"/>
    <col min="1794" max="1794" width="14" style="84" bestFit="1" customWidth="1"/>
    <col min="1795" max="1795" width="6.75" style="84" bestFit="1" customWidth="1"/>
    <col min="1796" max="2047" width="9.75" style="84"/>
    <col min="2048" max="2048" width="36.875" style="84" bestFit="1" customWidth="1"/>
    <col min="2049" max="2049" width="11.375" style="84" bestFit="1" customWidth="1"/>
    <col min="2050" max="2050" width="14" style="84" bestFit="1" customWidth="1"/>
    <col min="2051" max="2051" width="6.75" style="84" bestFit="1" customWidth="1"/>
    <col min="2052" max="2303" width="9.75" style="84"/>
    <col min="2304" max="2304" width="36.875" style="84" bestFit="1" customWidth="1"/>
    <col min="2305" max="2305" width="11.375" style="84" bestFit="1" customWidth="1"/>
    <col min="2306" max="2306" width="14" style="84" bestFit="1" customWidth="1"/>
    <col min="2307" max="2307" width="6.75" style="84" bestFit="1" customWidth="1"/>
    <col min="2308" max="2559" width="9.75" style="84"/>
    <col min="2560" max="2560" width="36.875" style="84" bestFit="1" customWidth="1"/>
    <col min="2561" max="2561" width="11.375" style="84" bestFit="1" customWidth="1"/>
    <col min="2562" max="2562" width="14" style="84" bestFit="1" customWidth="1"/>
    <col min="2563" max="2563" width="6.75" style="84" bestFit="1" customWidth="1"/>
    <col min="2564" max="2815" width="9.75" style="84"/>
    <col min="2816" max="2816" width="36.875" style="84" bestFit="1" customWidth="1"/>
    <col min="2817" max="2817" width="11.375" style="84" bestFit="1" customWidth="1"/>
    <col min="2818" max="2818" width="14" style="84" bestFit="1" customWidth="1"/>
    <col min="2819" max="2819" width="6.75" style="84" bestFit="1" customWidth="1"/>
    <col min="2820" max="3071" width="9.75" style="84"/>
    <col min="3072" max="3072" width="36.875" style="84" bestFit="1" customWidth="1"/>
    <col min="3073" max="3073" width="11.375" style="84" bestFit="1" customWidth="1"/>
    <col min="3074" max="3074" width="14" style="84" bestFit="1" customWidth="1"/>
    <col min="3075" max="3075" width="6.75" style="84" bestFit="1" customWidth="1"/>
    <col min="3076" max="3327" width="9.75" style="84"/>
    <col min="3328" max="3328" width="36.875" style="84" bestFit="1" customWidth="1"/>
    <col min="3329" max="3329" width="11.375" style="84" bestFit="1" customWidth="1"/>
    <col min="3330" max="3330" width="14" style="84" bestFit="1" customWidth="1"/>
    <col min="3331" max="3331" width="6.75" style="84" bestFit="1" customWidth="1"/>
    <col min="3332" max="3583" width="9.75" style="84"/>
    <col min="3584" max="3584" width="36.875" style="84" bestFit="1" customWidth="1"/>
    <col min="3585" max="3585" width="11.375" style="84" bestFit="1" customWidth="1"/>
    <col min="3586" max="3586" width="14" style="84" bestFit="1" customWidth="1"/>
    <col min="3587" max="3587" width="6.75" style="84" bestFit="1" customWidth="1"/>
    <col min="3588" max="3839" width="9.75" style="84"/>
    <col min="3840" max="3840" width="36.875" style="84" bestFit="1" customWidth="1"/>
    <col min="3841" max="3841" width="11.375" style="84" bestFit="1" customWidth="1"/>
    <col min="3842" max="3842" width="14" style="84" bestFit="1" customWidth="1"/>
    <col min="3843" max="3843" width="6.75" style="84" bestFit="1" customWidth="1"/>
    <col min="3844" max="4095" width="9.75" style="84"/>
    <col min="4096" max="4096" width="36.875" style="84" bestFit="1" customWidth="1"/>
    <col min="4097" max="4097" width="11.375" style="84" bestFit="1" customWidth="1"/>
    <col min="4098" max="4098" width="14" style="84" bestFit="1" customWidth="1"/>
    <col min="4099" max="4099" width="6.75" style="84" bestFit="1" customWidth="1"/>
    <col min="4100" max="4351" width="9.75" style="84"/>
    <col min="4352" max="4352" width="36.875" style="84" bestFit="1" customWidth="1"/>
    <col min="4353" max="4353" width="11.375" style="84" bestFit="1" customWidth="1"/>
    <col min="4354" max="4354" width="14" style="84" bestFit="1" customWidth="1"/>
    <col min="4355" max="4355" width="6.75" style="84" bestFit="1" customWidth="1"/>
    <col min="4356" max="4607" width="9.75" style="84"/>
    <col min="4608" max="4608" width="36.875" style="84" bestFit="1" customWidth="1"/>
    <col min="4609" max="4609" width="11.375" style="84" bestFit="1" customWidth="1"/>
    <col min="4610" max="4610" width="14" style="84" bestFit="1" customWidth="1"/>
    <col min="4611" max="4611" width="6.75" style="84" bestFit="1" customWidth="1"/>
    <col min="4612" max="4863" width="9.75" style="84"/>
    <col min="4864" max="4864" width="36.875" style="84" bestFit="1" customWidth="1"/>
    <col min="4865" max="4865" width="11.375" style="84" bestFit="1" customWidth="1"/>
    <col min="4866" max="4866" width="14" style="84" bestFit="1" customWidth="1"/>
    <col min="4867" max="4867" width="6.75" style="84" bestFit="1" customWidth="1"/>
    <col min="4868" max="5119" width="9.75" style="84"/>
    <col min="5120" max="5120" width="36.875" style="84" bestFit="1" customWidth="1"/>
    <col min="5121" max="5121" width="11.375" style="84" bestFit="1" customWidth="1"/>
    <col min="5122" max="5122" width="14" style="84" bestFit="1" customWidth="1"/>
    <col min="5123" max="5123" width="6.75" style="84" bestFit="1" customWidth="1"/>
    <col min="5124" max="5375" width="9.75" style="84"/>
    <col min="5376" max="5376" width="36.875" style="84" bestFit="1" customWidth="1"/>
    <col min="5377" max="5377" width="11.375" style="84" bestFit="1" customWidth="1"/>
    <col min="5378" max="5378" width="14" style="84" bestFit="1" customWidth="1"/>
    <col min="5379" max="5379" width="6.75" style="84" bestFit="1" customWidth="1"/>
    <col min="5380" max="5631" width="9.75" style="84"/>
    <col min="5632" max="5632" width="36.875" style="84" bestFit="1" customWidth="1"/>
    <col min="5633" max="5633" width="11.375" style="84" bestFit="1" customWidth="1"/>
    <col min="5634" max="5634" width="14" style="84" bestFit="1" customWidth="1"/>
    <col min="5635" max="5635" width="6.75" style="84" bestFit="1" customWidth="1"/>
    <col min="5636" max="5887" width="9.75" style="84"/>
    <col min="5888" max="5888" width="36.875" style="84" bestFit="1" customWidth="1"/>
    <col min="5889" max="5889" width="11.375" style="84" bestFit="1" customWidth="1"/>
    <col min="5890" max="5890" width="14" style="84" bestFit="1" customWidth="1"/>
    <col min="5891" max="5891" width="6.75" style="84" bestFit="1" customWidth="1"/>
    <col min="5892" max="6143" width="9.75" style="84"/>
    <col min="6144" max="6144" width="36.875" style="84" bestFit="1" customWidth="1"/>
    <col min="6145" max="6145" width="11.375" style="84" bestFit="1" customWidth="1"/>
    <col min="6146" max="6146" width="14" style="84" bestFit="1" customWidth="1"/>
    <col min="6147" max="6147" width="6.75" style="84" bestFit="1" customWidth="1"/>
    <col min="6148" max="6399" width="9.75" style="84"/>
    <col min="6400" max="6400" width="36.875" style="84" bestFit="1" customWidth="1"/>
    <col min="6401" max="6401" width="11.375" style="84" bestFit="1" customWidth="1"/>
    <col min="6402" max="6402" width="14" style="84" bestFit="1" customWidth="1"/>
    <col min="6403" max="6403" width="6.75" style="84" bestFit="1" customWidth="1"/>
    <col min="6404" max="6655" width="9.75" style="84"/>
    <col min="6656" max="6656" width="36.875" style="84" bestFit="1" customWidth="1"/>
    <col min="6657" max="6657" width="11.375" style="84" bestFit="1" customWidth="1"/>
    <col min="6658" max="6658" width="14" style="84" bestFit="1" customWidth="1"/>
    <col min="6659" max="6659" width="6.75" style="84" bestFit="1" customWidth="1"/>
    <col min="6660" max="6911" width="9.75" style="84"/>
    <col min="6912" max="6912" width="36.875" style="84" bestFit="1" customWidth="1"/>
    <col min="6913" max="6913" width="11.375" style="84" bestFit="1" customWidth="1"/>
    <col min="6914" max="6914" width="14" style="84" bestFit="1" customWidth="1"/>
    <col min="6915" max="6915" width="6.75" style="84" bestFit="1" customWidth="1"/>
    <col min="6916" max="7167" width="9.75" style="84"/>
    <col min="7168" max="7168" width="36.875" style="84" bestFit="1" customWidth="1"/>
    <col min="7169" max="7169" width="11.375" style="84" bestFit="1" customWidth="1"/>
    <col min="7170" max="7170" width="14" style="84" bestFit="1" customWidth="1"/>
    <col min="7171" max="7171" width="6.75" style="84" bestFit="1" customWidth="1"/>
    <col min="7172" max="7423" width="9.75" style="84"/>
    <col min="7424" max="7424" width="36.875" style="84" bestFit="1" customWidth="1"/>
    <col min="7425" max="7425" width="11.375" style="84" bestFit="1" customWidth="1"/>
    <col min="7426" max="7426" width="14" style="84" bestFit="1" customWidth="1"/>
    <col min="7427" max="7427" width="6.75" style="84" bestFit="1" customWidth="1"/>
    <col min="7428" max="7679" width="9.75" style="84"/>
    <col min="7680" max="7680" width="36.875" style="84" bestFit="1" customWidth="1"/>
    <col min="7681" max="7681" width="11.375" style="84" bestFit="1" customWidth="1"/>
    <col min="7682" max="7682" width="14" style="84" bestFit="1" customWidth="1"/>
    <col min="7683" max="7683" width="6.75" style="84" bestFit="1" customWidth="1"/>
    <col min="7684" max="7935" width="9.75" style="84"/>
    <col min="7936" max="7936" width="36.875" style="84" bestFit="1" customWidth="1"/>
    <col min="7937" max="7937" width="11.375" style="84" bestFit="1" customWidth="1"/>
    <col min="7938" max="7938" width="14" style="84" bestFit="1" customWidth="1"/>
    <col min="7939" max="7939" width="6.75" style="84" bestFit="1" customWidth="1"/>
    <col min="7940" max="8191" width="9.75" style="84"/>
    <col min="8192" max="8192" width="36.875" style="84" bestFit="1" customWidth="1"/>
    <col min="8193" max="8193" width="11.375" style="84" bestFit="1" customWidth="1"/>
    <col min="8194" max="8194" width="14" style="84" bestFit="1" customWidth="1"/>
    <col min="8195" max="8195" width="6.75" style="84" bestFit="1" customWidth="1"/>
    <col min="8196" max="8447" width="9.75" style="84"/>
    <col min="8448" max="8448" width="36.875" style="84" bestFit="1" customWidth="1"/>
    <col min="8449" max="8449" width="11.375" style="84" bestFit="1" customWidth="1"/>
    <col min="8450" max="8450" width="14" style="84" bestFit="1" customWidth="1"/>
    <col min="8451" max="8451" width="6.75" style="84" bestFit="1" customWidth="1"/>
    <col min="8452" max="8703" width="9.75" style="84"/>
    <col min="8704" max="8704" width="36.875" style="84" bestFit="1" customWidth="1"/>
    <col min="8705" max="8705" width="11.375" style="84" bestFit="1" customWidth="1"/>
    <col min="8706" max="8706" width="14" style="84" bestFit="1" customWidth="1"/>
    <col min="8707" max="8707" width="6.75" style="84" bestFit="1" customWidth="1"/>
    <col min="8708" max="8959" width="9.75" style="84"/>
    <col min="8960" max="8960" width="36.875" style="84" bestFit="1" customWidth="1"/>
    <col min="8961" max="8961" width="11.375" style="84" bestFit="1" customWidth="1"/>
    <col min="8962" max="8962" width="14" style="84" bestFit="1" customWidth="1"/>
    <col min="8963" max="8963" width="6.75" style="84" bestFit="1" customWidth="1"/>
    <col min="8964" max="9215" width="9.75" style="84"/>
    <col min="9216" max="9216" width="36.875" style="84" bestFit="1" customWidth="1"/>
    <col min="9217" max="9217" width="11.375" style="84" bestFit="1" customWidth="1"/>
    <col min="9218" max="9218" width="14" style="84" bestFit="1" customWidth="1"/>
    <col min="9219" max="9219" width="6.75" style="84" bestFit="1" customWidth="1"/>
    <col min="9220" max="9471" width="9.75" style="84"/>
    <col min="9472" max="9472" width="36.875" style="84" bestFit="1" customWidth="1"/>
    <col min="9473" max="9473" width="11.375" style="84" bestFit="1" customWidth="1"/>
    <col min="9474" max="9474" width="14" style="84" bestFit="1" customWidth="1"/>
    <col min="9475" max="9475" width="6.75" style="84" bestFit="1" customWidth="1"/>
    <col min="9476" max="9727" width="9.75" style="84"/>
    <col min="9728" max="9728" width="36.875" style="84" bestFit="1" customWidth="1"/>
    <col min="9729" max="9729" width="11.375" style="84" bestFit="1" customWidth="1"/>
    <col min="9730" max="9730" width="14" style="84" bestFit="1" customWidth="1"/>
    <col min="9731" max="9731" width="6.75" style="84" bestFit="1" customWidth="1"/>
    <col min="9732" max="9983" width="9.75" style="84"/>
    <col min="9984" max="9984" width="36.875" style="84" bestFit="1" customWidth="1"/>
    <col min="9985" max="9985" width="11.375" style="84" bestFit="1" customWidth="1"/>
    <col min="9986" max="9986" width="14" style="84" bestFit="1" customWidth="1"/>
    <col min="9987" max="9987" width="6.75" style="84" bestFit="1" customWidth="1"/>
    <col min="9988" max="10239" width="9.75" style="84"/>
    <col min="10240" max="10240" width="36.875" style="84" bestFit="1" customWidth="1"/>
    <col min="10241" max="10241" width="11.375" style="84" bestFit="1" customWidth="1"/>
    <col min="10242" max="10242" width="14" style="84" bestFit="1" customWidth="1"/>
    <col min="10243" max="10243" width="6.75" style="84" bestFit="1" customWidth="1"/>
    <col min="10244" max="10495" width="9.75" style="84"/>
    <col min="10496" max="10496" width="36.875" style="84" bestFit="1" customWidth="1"/>
    <col min="10497" max="10497" width="11.375" style="84" bestFit="1" customWidth="1"/>
    <col min="10498" max="10498" width="14" style="84" bestFit="1" customWidth="1"/>
    <col min="10499" max="10499" width="6.75" style="84" bestFit="1" customWidth="1"/>
    <col min="10500" max="10751" width="9.75" style="84"/>
    <col min="10752" max="10752" width="36.875" style="84" bestFit="1" customWidth="1"/>
    <col min="10753" max="10753" width="11.375" style="84" bestFit="1" customWidth="1"/>
    <col min="10754" max="10754" width="14" style="84" bestFit="1" customWidth="1"/>
    <col min="10755" max="10755" width="6.75" style="84" bestFit="1" customWidth="1"/>
    <col min="10756" max="11007" width="9.75" style="84"/>
    <col min="11008" max="11008" width="36.875" style="84" bestFit="1" customWidth="1"/>
    <col min="11009" max="11009" width="11.375" style="84" bestFit="1" customWidth="1"/>
    <col min="11010" max="11010" width="14" style="84" bestFit="1" customWidth="1"/>
    <col min="11011" max="11011" width="6.75" style="84" bestFit="1" customWidth="1"/>
    <col min="11012" max="11263" width="9.75" style="84"/>
    <col min="11264" max="11264" width="36.875" style="84" bestFit="1" customWidth="1"/>
    <col min="11265" max="11265" width="11.375" style="84" bestFit="1" customWidth="1"/>
    <col min="11266" max="11266" width="14" style="84" bestFit="1" customWidth="1"/>
    <col min="11267" max="11267" width="6.75" style="84" bestFit="1" customWidth="1"/>
    <col min="11268" max="11519" width="9.75" style="84"/>
    <col min="11520" max="11520" width="36.875" style="84" bestFit="1" customWidth="1"/>
    <col min="11521" max="11521" width="11.375" style="84" bestFit="1" customWidth="1"/>
    <col min="11522" max="11522" width="14" style="84" bestFit="1" customWidth="1"/>
    <col min="11523" max="11523" width="6.75" style="84" bestFit="1" customWidth="1"/>
    <col min="11524" max="11775" width="9.75" style="84"/>
    <col min="11776" max="11776" width="36.875" style="84" bestFit="1" customWidth="1"/>
    <col min="11777" max="11777" width="11.375" style="84" bestFit="1" customWidth="1"/>
    <col min="11778" max="11778" width="14" style="84" bestFit="1" customWidth="1"/>
    <col min="11779" max="11779" width="6.75" style="84" bestFit="1" customWidth="1"/>
    <col min="11780" max="12031" width="9.75" style="84"/>
    <col min="12032" max="12032" width="36.875" style="84" bestFit="1" customWidth="1"/>
    <col min="12033" max="12033" width="11.375" style="84" bestFit="1" customWidth="1"/>
    <col min="12034" max="12034" width="14" style="84" bestFit="1" customWidth="1"/>
    <col min="12035" max="12035" width="6.75" style="84" bestFit="1" customWidth="1"/>
    <col min="12036" max="12287" width="9.75" style="84"/>
    <col min="12288" max="12288" width="36.875" style="84" bestFit="1" customWidth="1"/>
    <col min="12289" max="12289" width="11.375" style="84" bestFit="1" customWidth="1"/>
    <col min="12290" max="12290" width="14" style="84" bestFit="1" customWidth="1"/>
    <col min="12291" max="12291" width="6.75" style="84" bestFit="1" customWidth="1"/>
    <col min="12292" max="12543" width="9.75" style="84"/>
    <col min="12544" max="12544" width="36.875" style="84" bestFit="1" customWidth="1"/>
    <col min="12545" max="12545" width="11.375" style="84" bestFit="1" customWidth="1"/>
    <col min="12546" max="12546" width="14" style="84" bestFit="1" customWidth="1"/>
    <col min="12547" max="12547" width="6.75" style="84" bestFit="1" customWidth="1"/>
    <col min="12548" max="12799" width="9.75" style="84"/>
    <col min="12800" max="12800" width="36.875" style="84" bestFit="1" customWidth="1"/>
    <col min="12801" max="12801" width="11.375" style="84" bestFit="1" customWidth="1"/>
    <col min="12802" max="12802" width="14" style="84" bestFit="1" customWidth="1"/>
    <col min="12803" max="12803" width="6.75" style="84" bestFit="1" customWidth="1"/>
    <col min="12804" max="13055" width="9.75" style="84"/>
    <col min="13056" max="13056" width="36.875" style="84" bestFit="1" customWidth="1"/>
    <col min="13057" max="13057" width="11.375" style="84" bestFit="1" customWidth="1"/>
    <col min="13058" max="13058" width="14" style="84" bestFit="1" customWidth="1"/>
    <col min="13059" max="13059" width="6.75" style="84" bestFit="1" customWidth="1"/>
    <col min="13060" max="13311" width="9.75" style="84"/>
    <col min="13312" max="13312" width="36.875" style="84" bestFit="1" customWidth="1"/>
    <col min="13313" max="13313" width="11.375" style="84" bestFit="1" customWidth="1"/>
    <col min="13314" max="13314" width="14" style="84" bestFit="1" customWidth="1"/>
    <col min="13315" max="13315" width="6.75" style="84" bestFit="1" customWidth="1"/>
    <col min="13316" max="13567" width="9.75" style="84"/>
    <col min="13568" max="13568" width="36.875" style="84" bestFit="1" customWidth="1"/>
    <col min="13569" max="13569" width="11.375" style="84" bestFit="1" customWidth="1"/>
    <col min="13570" max="13570" width="14" style="84" bestFit="1" customWidth="1"/>
    <col min="13571" max="13571" width="6.75" style="84" bestFit="1" customWidth="1"/>
    <col min="13572" max="13823" width="9.75" style="84"/>
    <col min="13824" max="13824" width="36.875" style="84" bestFit="1" customWidth="1"/>
    <col min="13825" max="13825" width="11.375" style="84" bestFit="1" customWidth="1"/>
    <col min="13826" max="13826" width="14" style="84" bestFit="1" customWidth="1"/>
    <col min="13827" max="13827" width="6.75" style="84" bestFit="1" customWidth="1"/>
    <col min="13828" max="14079" width="9.75" style="84"/>
    <col min="14080" max="14080" width="36.875" style="84" bestFit="1" customWidth="1"/>
    <col min="14081" max="14081" width="11.375" style="84" bestFit="1" customWidth="1"/>
    <col min="14082" max="14082" width="14" style="84" bestFit="1" customWidth="1"/>
    <col min="14083" max="14083" width="6.75" style="84" bestFit="1" customWidth="1"/>
    <col min="14084" max="14335" width="9.75" style="84"/>
    <col min="14336" max="14336" width="36.875" style="84" bestFit="1" customWidth="1"/>
    <col min="14337" max="14337" width="11.375" style="84" bestFit="1" customWidth="1"/>
    <col min="14338" max="14338" width="14" style="84" bestFit="1" customWidth="1"/>
    <col min="14339" max="14339" width="6.75" style="84" bestFit="1" customWidth="1"/>
    <col min="14340" max="14591" width="9.75" style="84"/>
    <col min="14592" max="14592" width="36.875" style="84" bestFit="1" customWidth="1"/>
    <col min="14593" max="14593" width="11.375" style="84" bestFit="1" customWidth="1"/>
    <col min="14594" max="14594" width="14" style="84" bestFit="1" customWidth="1"/>
    <col min="14595" max="14595" width="6.75" style="84" bestFit="1" customWidth="1"/>
    <col min="14596" max="14847" width="9.75" style="84"/>
    <col min="14848" max="14848" width="36.875" style="84" bestFit="1" customWidth="1"/>
    <col min="14849" max="14849" width="11.375" style="84" bestFit="1" customWidth="1"/>
    <col min="14850" max="14850" width="14" style="84" bestFit="1" customWidth="1"/>
    <col min="14851" max="14851" width="6.75" style="84" bestFit="1" customWidth="1"/>
    <col min="14852" max="15103" width="9.75" style="84"/>
    <col min="15104" max="15104" width="36.875" style="84" bestFit="1" customWidth="1"/>
    <col min="15105" max="15105" width="11.375" style="84" bestFit="1" customWidth="1"/>
    <col min="15106" max="15106" width="14" style="84" bestFit="1" customWidth="1"/>
    <col min="15107" max="15107" width="6.75" style="84" bestFit="1" customWidth="1"/>
    <col min="15108" max="15359" width="9.75" style="84"/>
    <col min="15360" max="15360" width="36.875" style="84" bestFit="1" customWidth="1"/>
    <col min="15361" max="15361" width="11.375" style="84" bestFit="1" customWidth="1"/>
    <col min="15362" max="15362" width="14" style="84" bestFit="1" customWidth="1"/>
    <col min="15363" max="15363" width="6.75" style="84" bestFit="1" customWidth="1"/>
    <col min="15364" max="15615" width="9.75" style="84"/>
    <col min="15616" max="15616" width="36.875" style="84" bestFit="1" customWidth="1"/>
    <col min="15617" max="15617" width="11.375" style="84" bestFit="1" customWidth="1"/>
    <col min="15618" max="15618" width="14" style="84" bestFit="1" customWidth="1"/>
    <col min="15619" max="15619" width="6.75" style="84" bestFit="1" customWidth="1"/>
    <col min="15620" max="15871" width="9.75" style="84"/>
    <col min="15872" max="15872" width="36.875" style="84" bestFit="1" customWidth="1"/>
    <col min="15873" max="15873" width="11.375" style="84" bestFit="1" customWidth="1"/>
    <col min="15874" max="15874" width="14" style="84" bestFit="1" customWidth="1"/>
    <col min="15875" max="15875" width="6.75" style="84" bestFit="1" customWidth="1"/>
    <col min="15876" max="16127" width="9.75" style="84"/>
    <col min="16128" max="16128" width="36.875" style="84" bestFit="1" customWidth="1"/>
    <col min="16129" max="16129" width="11.375" style="84" bestFit="1" customWidth="1"/>
    <col min="16130" max="16130" width="14" style="84" bestFit="1" customWidth="1"/>
    <col min="16131" max="16131" width="6.75" style="84" bestFit="1" customWidth="1"/>
    <col min="16132" max="16384" width="9.75" style="84"/>
  </cols>
  <sheetData>
    <row r="3" spans="1:12" ht="54" customHeight="1" x14ac:dyDescent="0.2">
      <c r="A3" s="119" t="s">
        <v>5</v>
      </c>
      <c r="B3" s="120" t="s">
        <v>134</v>
      </c>
      <c r="C3" s="120" t="s">
        <v>135</v>
      </c>
      <c r="D3" s="87" t="s">
        <v>186</v>
      </c>
      <c r="E3" s="120" t="s">
        <v>137</v>
      </c>
      <c r="F3" s="119" t="s">
        <v>138</v>
      </c>
      <c r="G3" s="87" t="s">
        <v>139</v>
      </c>
      <c r="H3" s="87" t="s">
        <v>249</v>
      </c>
      <c r="I3" s="87" t="s">
        <v>250</v>
      </c>
      <c r="J3" s="87" t="s">
        <v>251</v>
      </c>
      <c r="K3" s="87" t="s">
        <v>252</v>
      </c>
      <c r="L3" s="87" t="s">
        <v>253</v>
      </c>
    </row>
    <row r="4" spans="1:12" x14ac:dyDescent="0.2">
      <c r="A4" s="153" t="s">
        <v>306</v>
      </c>
      <c r="B4" s="127" t="s">
        <v>284</v>
      </c>
      <c r="C4" s="125" t="s">
        <v>285</v>
      </c>
      <c r="D4" s="91" t="s">
        <v>195</v>
      </c>
      <c r="E4" s="125" t="s">
        <v>152</v>
      </c>
      <c r="F4" s="125" t="s">
        <v>255</v>
      </c>
      <c r="G4" s="126">
        <v>80</v>
      </c>
      <c r="H4" s="126">
        <v>0.55000000000000004</v>
      </c>
      <c r="I4" s="126">
        <v>0.55000000000000004</v>
      </c>
      <c r="J4" s="126">
        <v>0.55000000000000004</v>
      </c>
      <c r="K4" s="126">
        <v>0.5</v>
      </c>
      <c r="L4" s="210">
        <v>0.5</v>
      </c>
    </row>
    <row r="5" spans="1:12" ht="12" customHeight="1" x14ac:dyDescent="0.2">
      <c r="A5" s="153" t="s">
        <v>306</v>
      </c>
      <c r="B5" s="127" t="s">
        <v>284</v>
      </c>
      <c r="C5" s="125" t="s">
        <v>285</v>
      </c>
      <c r="D5" s="91" t="s">
        <v>195</v>
      </c>
      <c r="E5" s="125" t="s">
        <v>149</v>
      </c>
      <c r="F5" s="125" t="s">
        <v>255</v>
      </c>
      <c r="G5" s="126">
        <v>280</v>
      </c>
      <c r="H5" s="126">
        <v>0.65</v>
      </c>
      <c r="I5" s="126">
        <v>0.65</v>
      </c>
      <c r="J5" s="126">
        <v>0.65</v>
      </c>
      <c r="K5" s="126">
        <v>0.65</v>
      </c>
      <c r="L5" s="210">
        <v>0.65</v>
      </c>
    </row>
    <row r="6" spans="1:12" ht="12" customHeight="1" x14ac:dyDescent="0.2">
      <c r="A6" s="153" t="s">
        <v>307</v>
      </c>
      <c r="B6" s="127" t="s">
        <v>284</v>
      </c>
      <c r="C6" s="125" t="s">
        <v>285</v>
      </c>
      <c r="D6" s="91" t="s">
        <v>195</v>
      </c>
      <c r="E6" s="125" t="s">
        <v>149</v>
      </c>
      <c r="F6" s="125" t="s">
        <v>255</v>
      </c>
      <c r="G6" s="126">
        <v>280</v>
      </c>
      <c r="H6" s="126">
        <v>0.65</v>
      </c>
      <c r="I6" s="126">
        <v>0.65</v>
      </c>
      <c r="J6" s="126">
        <v>0.65</v>
      </c>
      <c r="K6" s="126">
        <v>0.65</v>
      </c>
      <c r="L6" s="210">
        <v>0.65</v>
      </c>
    </row>
    <row r="7" spans="1:12" ht="16.5" customHeight="1" x14ac:dyDescent="0.2">
      <c r="A7" s="184" t="s">
        <v>308</v>
      </c>
      <c r="B7" s="185" t="s">
        <v>309</v>
      </c>
      <c r="C7" s="180" t="s">
        <v>310</v>
      </c>
      <c r="D7" s="187" t="s">
        <v>195</v>
      </c>
      <c r="E7" s="180" t="s">
        <v>152</v>
      </c>
      <c r="F7" s="180" t="s">
        <v>255</v>
      </c>
      <c r="G7" s="209">
        <v>100</v>
      </c>
      <c r="H7" s="209">
        <v>0.7</v>
      </c>
      <c r="I7" s="209">
        <v>0.65</v>
      </c>
      <c r="J7" s="209">
        <v>0.65</v>
      </c>
      <c r="K7" s="209">
        <v>0.65</v>
      </c>
      <c r="L7" s="211">
        <v>0.65</v>
      </c>
    </row>
    <row r="9" spans="1:12" ht="13.5" thickBot="1" x14ac:dyDescent="0.25">
      <c r="B9" s="132" t="s">
        <v>93</v>
      </c>
      <c r="C9" s="118"/>
    </row>
    <row r="10" spans="1:12" ht="13.5" thickBot="1" x14ac:dyDescent="0.25">
      <c r="A10" s="133" t="s">
        <v>155</v>
      </c>
      <c r="B10" s="147">
        <f>IF(B11="","",SUM(B11:B16))</f>
        <v>55.08</v>
      </c>
      <c r="C10" s="118"/>
    </row>
    <row r="11" spans="1:12" x14ac:dyDescent="0.2">
      <c r="A11" s="152" t="s">
        <v>311</v>
      </c>
      <c r="B11" s="148">
        <v>35</v>
      </c>
      <c r="C11" s="118"/>
    </row>
    <row r="12" spans="1:12" x14ac:dyDescent="0.2">
      <c r="A12" s="91" t="s">
        <v>312</v>
      </c>
      <c r="B12" s="149"/>
      <c r="C12" s="118"/>
    </row>
    <row r="13" spans="1:12" x14ac:dyDescent="0.2">
      <c r="A13" s="91" t="s">
        <v>313</v>
      </c>
      <c r="B13" s="149"/>
      <c r="C13" s="118"/>
    </row>
    <row r="14" spans="1:12" x14ac:dyDescent="0.2">
      <c r="A14" s="91" t="s">
        <v>314</v>
      </c>
      <c r="B14" s="149"/>
      <c r="C14" s="118"/>
    </row>
    <row r="15" spans="1:12" x14ac:dyDescent="0.2">
      <c r="A15" s="91" t="s">
        <v>315</v>
      </c>
      <c r="B15" s="135">
        <v>0.08</v>
      </c>
      <c r="C15" s="118"/>
    </row>
    <row r="16" spans="1:12" x14ac:dyDescent="0.2">
      <c r="A16" s="91" t="s">
        <v>161</v>
      </c>
      <c r="B16" s="149">
        <v>20</v>
      </c>
      <c r="C16" s="118"/>
    </row>
    <row r="17" spans="1:3" ht="13.5" thickBot="1" x14ac:dyDescent="0.25">
      <c r="B17" s="118"/>
      <c r="C17" s="118"/>
    </row>
    <row r="18" spans="1:3" ht="13.5" thickBot="1" x14ac:dyDescent="0.25">
      <c r="A18" s="133" t="s">
        <v>162</v>
      </c>
      <c r="B18" s="147">
        <f>IF(B19="","",SUM(B19:B24))</f>
        <v>180.09</v>
      </c>
      <c r="C18" s="118"/>
    </row>
    <row r="19" spans="1:3" x14ac:dyDescent="0.2">
      <c r="A19" s="152" t="s">
        <v>271</v>
      </c>
      <c r="B19" s="251">
        <v>100</v>
      </c>
      <c r="C19" s="118"/>
    </row>
    <row r="20" spans="1:3" x14ac:dyDescent="0.2">
      <c r="A20" s="91" t="s">
        <v>272</v>
      </c>
      <c r="B20" s="252">
        <v>80</v>
      </c>
      <c r="C20" s="118"/>
    </row>
    <row r="21" spans="1:3" x14ac:dyDescent="0.2">
      <c r="A21" s="91" t="s">
        <v>273</v>
      </c>
      <c r="B21" s="252"/>
      <c r="C21" s="118"/>
    </row>
    <row r="22" spans="1:3" x14ac:dyDescent="0.2">
      <c r="A22" s="91" t="s">
        <v>274</v>
      </c>
      <c r="B22" s="253">
        <v>0.09</v>
      </c>
      <c r="C22" s="118"/>
    </row>
    <row r="23" spans="1:3" x14ac:dyDescent="0.2">
      <c r="A23" s="91" t="s">
        <v>275</v>
      </c>
      <c r="B23" s="252"/>
      <c r="C23" s="118"/>
    </row>
    <row r="24" spans="1:3" x14ac:dyDescent="0.2">
      <c r="A24" s="91" t="s">
        <v>206</v>
      </c>
      <c r="B24" s="252"/>
      <c r="C24" s="118"/>
    </row>
    <row r="25" spans="1:3" ht="13.5" thickBot="1" x14ac:dyDescent="0.25">
      <c r="A25" s="153" t="s">
        <v>306</v>
      </c>
    </row>
    <row r="26" spans="1:3" ht="39" thickBot="1" x14ac:dyDescent="0.25">
      <c r="A26" s="133" t="s">
        <v>169</v>
      </c>
      <c r="B26" s="158" t="s">
        <v>170</v>
      </c>
      <c r="C26" s="159" t="s">
        <v>171</v>
      </c>
    </row>
    <row r="27" spans="1:3" x14ac:dyDescent="0.2">
      <c r="A27" s="101" t="s">
        <v>173</v>
      </c>
      <c r="B27" s="249">
        <v>0.65</v>
      </c>
      <c r="C27" s="249">
        <v>0.8</v>
      </c>
    </row>
    <row r="28" spans="1:3" x14ac:dyDescent="0.2">
      <c r="A28" s="101" t="s">
        <v>316</v>
      </c>
      <c r="B28" s="249"/>
      <c r="C28" s="249"/>
    </row>
    <row r="29" spans="1:3" x14ac:dyDescent="0.2">
      <c r="A29" s="101" t="s">
        <v>176</v>
      </c>
      <c r="B29" s="249">
        <v>0.06</v>
      </c>
      <c r="C29" s="249">
        <v>0.06</v>
      </c>
    </row>
    <row r="30" spans="1:3" x14ac:dyDescent="0.2">
      <c r="A30" s="101" t="s">
        <v>177</v>
      </c>
      <c r="B30" s="249"/>
      <c r="C30" s="249"/>
    </row>
    <row r="31" spans="1:3" x14ac:dyDescent="0.2">
      <c r="A31" s="101" t="s">
        <v>178</v>
      </c>
      <c r="B31" s="249"/>
      <c r="C31" s="249"/>
    </row>
    <row r="32" spans="1:3" x14ac:dyDescent="0.2">
      <c r="A32" s="141" t="s">
        <v>179</v>
      </c>
      <c r="B32" s="249">
        <v>0.02</v>
      </c>
      <c r="C32" s="249">
        <v>0.02</v>
      </c>
    </row>
    <row r="33" spans="1:3" x14ac:dyDescent="0.2">
      <c r="A33" s="141" t="s">
        <v>180</v>
      </c>
      <c r="B33" s="249">
        <v>0.02</v>
      </c>
      <c r="C33" s="249">
        <v>0.02</v>
      </c>
    </row>
    <row r="34" spans="1:3" x14ac:dyDescent="0.2">
      <c r="A34" s="141" t="s">
        <v>181</v>
      </c>
      <c r="B34" s="249">
        <v>0.1</v>
      </c>
      <c r="C34" s="249">
        <v>0.1</v>
      </c>
    </row>
    <row r="35" spans="1:3" x14ac:dyDescent="0.2">
      <c r="A35" s="91" t="s">
        <v>207</v>
      </c>
      <c r="B35" s="249">
        <v>0.15</v>
      </c>
      <c r="C35" s="249"/>
    </row>
    <row r="36" spans="1:3" x14ac:dyDescent="0.2">
      <c r="A36" s="101"/>
      <c r="B36" s="249"/>
      <c r="C36" s="249"/>
    </row>
    <row r="37" spans="1:3" ht="18" customHeight="1" thickBot="1" x14ac:dyDescent="0.25">
      <c r="B37" s="118"/>
      <c r="C37" s="118"/>
    </row>
    <row r="38" spans="1:3" ht="13.5" thickBot="1" x14ac:dyDescent="0.25">
      <c r="A38" s="142" t="s">
        <v>184</v>
      </c>
      <c r="B38" s="143">
        <f>IF(B27="","",SUM(B27:B36))</f>
        <v>1</v>
      </c>
      <c r="C38" s="143">
        <f>IF(C27="","",SUM(C27:C36))</f>
        <v>1.0000000000000002</v>
      </c>
    </row>
    <row r="39" spans="1:3" ht="13.5" thickBot="1" x14ac:dyDescent="0.25">
      <c r="B39" s="334" t="s">
        <v>185</v>
      </c>
      <c r="C39" s="336"/>
    </row>
    <row r="43" spans="1:3" ht="13.5" thickBot="1" x14ac:dyDescent="0.25">
      <c r="A43" s="153" t="s">
        <v>307</v>
      </c>
    </row>
    <row r="44" spans="1:3" ht="39" thickBot="1" x14ac:dyDescent="0.25">
      <c r="A44" s="133" t="s">
        <v>169</v>
      </c>
      <c r="B44" s="158" t="s">
        <v>170</v>
      </c>
      <c r="C44" s="159" t="s">
        <v>171</v>
      </c>
    </row>
    <row r="45" spans="1:3" x14ac:dyDescent="0.2">
      <c r="A45" s="101" t="s">
        <v>173</v>
      </c>
      <c r="B45" s="249">
        <v>0.65</v>
      </c>
      <c r="C45" s="249">
        <v>0.8</v>
      </c>
    </row>
    <row r="46" spans="1:3" x14ac:dyDescent="0.2">
      <c r="A46" s="101" t="s">
        <v>316</v>
      </c>
      <c r="B46" s="249"/>
      <c r="C46" s="249"/>
    </row>
    <row r="47" spans="1:3" x14ac:dyDescent="0.2">
      <c r="A47" s="101" t="s">
        <v>176</v>
      </c>
      <c r="B47" s="249">
        <v>0.06</v>
      </c>
      <c r="C47" s="249">
        <v>0.06</v>
      </c>
    </row>
    <row r="48" spans="1:3" x14ac:dyDescent="0.2">
      <c r="A48" s="101" t="s">
        <v>177</v>
      </c>
      <c r="B48" s="249"/>
      <c r="C48" s="249"/>
    </row>
    <row r="49" spans="1:3" x14ac:dyDescent="0.2">
      <c r="A49" s="101" t="s">
        <v>178</v>
      </c>
      <c r="B49" s="249"/>
      <c r="C49" s="249"/>
    </row>
    <row r="50" spans="1:3" x14ac:dyDescent="0.2">
      <c r="A50" s="141" t="s">
        <v>179</v>
      </c>
      <c r="B50" s="249">
        <v>0.02</v>
      </c>
      <c r="C50" s="249">
        <v>0.02</v>
      </c>
    </row>
    <row r="51" spans="1:3" x14ac:dyDescent="0.2">
      <c r="A51" s="141" t="s">
        <v>180</v>
      </c>
      <c r="B51" s="249">
        <v>0.02</v>
      </c>
      <c r="C51" s="249">
        <v>0.02</v>
      </c>
    </row>
    <row r="52" spans="1:3" x14ac:dyDescent="0.2">
      <c r="A52" s="141" t="s">
        <v>181</v>
      </c>
      <c r="B52" s="249">
        <v>0.1</v>
      </c>
      <c r="C52" s="249">
        <v>0.1</v>
      </c>
    </row>
    <row r="53" spans="1:3" x14ac:dyDescent="0.2">
      <c r="A53" s="91" t="s">
        <v>207</v>
      </c>
      <c r="B53" s="249">
        <v>0.15</v>
      </c>
      <c r="C53" s="249"/>
    </row>
    <row r="54" spans="1:3" x14ac:dyDescent="0.2">
      <c r="A54" s="101"/>
      <c r="B54" s="249"/>
      <c r="C54" s="249"/>
    </row>
    <row r="55" spans="1:3" ht="13.5" thickBot="1" x14ac:dyDescent="0.25">
      <c r="B55" s="118"/>
      <c r="C55" s="118"/>
    </row>
    <row r="56" spans="1:3" ht="13.5" thickBot="1" x14ac:dyDescent="0.25">
      <c r="A56" s="142" t="s">
        <v>184</v>
      </c>
      <c r="B56" s="143">
        <f>IF(B45="","",SUM(B45:B54))</f>
        <v>1</v>
      </c>
      <c r="C56" s="143">
        <f>IF(C45="","",SUM(C45:C54))</f>
        <v>1.0000000000000002</v>
      </c>
    </row>
    <row r="57" spans="1:3" ht="13.5" thickBot="1" x14ac:dyDescent="0.25">
      <c r="B57" s="334" t="s">
        <v>185</v>
      </c>
      <c r="C57" s="336"/>
    </row>
    <row r="61" spans="1:3" ht="13.5" thickBot="1" x14ac:dyDescent="0.25">
      <c r="A61" s="153" t="s">
        <v>308</v>
      </c>
    </row>
    <row r="62" spans="1:3" ht="39" thickBot="1" x14ac:dyDescent="0.25">
      <c r="A62" s="133" t="s">
        <v>169</v>
      </c>
      <c r="B62" s="158" t="s">
        <v>170</v>
      </c>
      <c r="C62" s="159" t="s">
        <v>171</v>
      </c>
    </row>
    <row r="63" spans="1:3" x14ac:dyDescent="0.2">
      <c r="A63" s="101" t="s">
        <v>173</v>
      </c>
      <c r="B63" s="140"/>
      <c r="C63" s="249">
        <v>0.8</v>
      </c>
    </row>
    <row r="64" spans="1:3" x14ac:dyDescent="0.2">
      <c r="A64" s="101" t="s">
        <v>316</v>
      </c>
      <c r="B64" s="140"/>
      <c r="C64" s="249"/>
    </row>
    <row r="65" spans="1:3" x14ac:dyDescent="0.2">
      <c r="A65" s="101" t="s">
        <v>176</v>
      </c>
      <c r="B65" s="140"/>
      <c r="C65" s="249">
        <v>0.06</v>
      </c>
    </row>
    <row r="66" spans="1:3" x14ac:dyDescent="0.2">
      <c r="A66" s="101" t="s">
        <v>177</v>
      </c>
      <c r="B66" s="140"/>
      <c r="C66" s="249"/>
    </row>
    <row r="67" spans="1:3" x14ac:dyDescent="0.2">
      <c r="A67" s="101" t="s">
        <v>178</v>
      </c>
      <c r="B67" s="140"/>
      <c r="C67" s="249"/>
    </row>
    <row r="68" spans="1:3" x14ac:dyDescent="0.2">
      <c r="A68" s="141" t="s">
        <v>179</v>
      </c>
      <c r="B68" s="140"/>
      <c r="C68" s="249">
        <v>0.02</v>
      </c>
    </row>
    <row r="69" spans="1:3" x14ac:dyDescent="0.2">
      <c r="A69" s="141" t="s">
        <v>180</v>
      </c>
      <c r="B69" s="140"/>
      <c r="C69" s="249">
        <v>0.02</v>
      </c>
    </row>
    <row r="70" spans="1:3" x14ac:dyDescent="0.2">
      <c r="A70" s="141" t="s">
        <v>181</v>
      </c>
      <c r="B70" s="140"/>
      <c r="C70" s="249">
        <v>0.1</v>
      </c>
    </row>
    <row r="71" spans="1:3" x14ac:dyDescent="0.2">
      <c r="A71" s="91" t="s">
        <v>207</v>
      </c>
      <c r="B71" s="140"/>
      <c r="C71" s="249"/>
    </row>
    <row r="72" spans="1:3" x14ac:dyDescent="0.2">
      <c r="A72" s="101"/>
      <c r="B72" s="140"/>
      <c r="C72" s="249"/>
    </row>
    <row r="73" spans="1:3" ht="13.5" thickBot="1" x14ac:dyDescent="0.25">
      <c r="B73" s="118"/>
      <c r="C73" s="118"/>
    </row>
    <row r="74" spans="1:3" ht="13.5" thickBot="1" x14ac:dyDescent="0.25">
      <c r="A74" s="142" t="s">
        <v>184</v>
      </c>
      <c r="B74" s="143" t="str">
        <f>IF(B63="","",SUM(B63:B72))</f>
        <v/>
      </c>
      <c r="C74" s="143">
        <f>IF(C63="","",SUM(C63:C72))</f>
        <v>1.0000000000000002</v>
      </c>
    </row>
    <row r="75" spans="1:3" ht="13.5" thickBot="1" x14ac:dyDescent="0.25">
      <c r="B75" s="334" t="s">
        <v>185</v>
      </c>
      <c r="C75" s="336"/>
    </row>
  </sheetData>
  <mergeCells count="3">
    <mergeCell ref="B39:C39"/>
    <mergeCell ref="B57:C57"/>
    <mergeCell ref="B75:C75"/>
  </mergeCells>
  <pageMargins left="0.75" right="0.75" top="1" bottom="1" header="0" footer="0"/>
  <pageSetup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Anexo 6 - Transporte Nacional</vt:lpstr>
      <vt:lpstr>Anexo 6 - Operacion Cartagena</vt:lpstr>
      <vt:lpstr>Anexo 6-ResumenAA_AC</vt:lpstr>
      <vt:lpstr>USA-Canadá (Marítimo)</vt:lpstr>
      <vt:lpstr>USA-Canadá (Aéreo)</vt:lpstr>
      <vt:lpstr>Europa (Marítimo)</vt:lpstr>
      <vt:lpstr>Europa (Aéreo)</vt:lpstr>
      <vt:lpstr>Latinoamérica (Marítimo)</vt:lpstr>
      <vt:lpstr>Latinoamérica (Aéreo)</vt:lpstr>
      <vt:lpstr>Otros (Marítimo)</vt:lpstr>
      <vt:lpstr>Otros (Aéreo)</vt:lpstr>
      <vt:lpstr>Aduanero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Gomez, Lucia</dc:creator>
  <cp:keywords/>
  <dc:description/>
  <cp:lastModifiedBy>Sandra Robles</cp:lastModifiedBy>
  <cp:revision/>
  <dcterms:created xsi:type="dcterms:W3CDTF">2023-07-12T19:46:32Z</dcterms:created>
  <dcterms:modified xsi:type="dcterms:W3CDTF">2023-09-14T13:32:22Z</dcterms:modified>
  <cp:category/>
  <cp:contentStatus/>
</cp:coreProperties>
</file>