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My_Excel Datasets\"/>
    </mc:Choice>
  </mc:AlternateContent>
  <xr:revisionPtr revIDLastSave="0" documentId="13_ncr:1_{F1CCCFD0-9EC9-41C4-8069-BA650458FF5D}" xr6:coauthVersionLast="47" xr6:coauthVersionMax="47" xr10:uidLastSave="{00000000-0000-0000-0000-000000000000}"/>
  <bookViews>
    <workbookView xWindow="-110" yWindow="-110" windowWidth="19420" windowHeight="10300" xr2:uid="{00000000-000D-0000-FFFF-FFFF00000000}"/>
  </bookViews>
  <sheets>
    <sheet name="Pivot Table" sheetId="3" r:id="rId1"/>
    <sheet name="Data Table" sheetId="1" r:id="rId2"/>
    <sheet name="Dashboard" sheetId="4" r:id="rId3"/>
  </sheets>
  <definedNames>
    <definedName name="_xlcn.WorksheetConnection_kovunProject.xlsxTable11" hidden="1">Table1[]</definedName>
    <definedName name="DeliveryStatus">'Data Table'!$L$2:$L$2001</definedName>
    <definedName name="Sales">'Data Table'!$C$2:$C$2001</definedName>
    <definedName name="Slicer_Province">#N/A</definedName>
    <definedName name="Slicer_Risk_Level">#N/A</definedName>
    <definedName name="Slicer_Shipping_Mod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Sales" connection="WorksheetConnection_kovun Project.xlsx!Table1"/>
        </x15:modelTables>
        <x15:extLst>
          <ext xmlns:x16="http://schemas.microsoft.com/office/spreadsheetml/2014/11/main" uri="{9835A34E-60A6-4A7C-AAB8-D5F71C897F49}">
            <x16:modelTimeGroupings>
              <x16:modelTimeGrouping tableName="Sale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0" i="1" l="1"/>
  <c r="Y15" i="1"/>
  <c r="Y14"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 i="1"/>
  <c r="Y6" i="1"/>
  <c r="Z5" i="1"/>
  <c r="AA4" i="1"/>
  <c r="Z4" i="1"/>
  <c r="AB3" i="1"/>
  <c r="AA3" i="1"/>
  <c r="Z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F353" i="1" s="1"/>
  <c r="U353" i="1" s="1"/>
  <c r="E354" i="1"/>
  <c r="E355" i="1"/>
  <c r="E356" i="1"/>
  <c r="E357" i="1"/>
  <c r="E358" i="1"/>
  <c r="E359" i="1"/>
  <c r="E360" i="1"/>
  <c r="E361" i="1"/>
  <c r="E362" i="1"/>
  <c r="E363" i="1"/>
  <c r="E364" i="1"/>
  <c r="E365" i="1"/>
  <c r="F365" i="1" s="1"/>
  <c r="U365" i="1" s="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F485" i="1" s="1"/>
  <c r="U485" i="1" s="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F625" i="1" s="1"/>
  <c r="U625" i="1" s="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F697" i="1" s="1"/>
  <c r="U697" i="1" s="1"/>
  <c r="E698" i="1"/>
  <c r="E699" i="1"/>
  <c r="E700" i="1"/>
  <c r="E701" i="1"/>
  <c r="E702" i="1"/>
  <c r="E703" i="1"/>
  <c r="F703" i="1" s="1"/>
  <c r="U703" i="1" s="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F745" i="1" s="1"/>
  <c r="U745" i="1" s="1"/>
  <c r="E746" i="1"/>
  <c r="E747" i="1"/>
  <c r="E748" i="1"/>
  <c r="E749" i="1"/>
  <c r="E750" i="1"/>
  <c r="E751" i="1"/>
  <c r="E752" i="1"/>
  <c r="E753" i="1"/>
  <c r="E754" i="1"/>
  <c r="E755" i="1"/>
  <c r="E756" i="1"/>
  <c r="E757" i="1"/>
  <c r="E758" i="1"/>
  <c r="E759" i="1"/>
  <c r="E760" i="1"/>
  <c r="E761" i="1"/>
  <c r="F761" i="1" s="1"/>
  <c r="U761" i="1" s="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F808" i="1" s="1"/>
  <c r="U808" i="1" s="1"/>
  <c r="E809" i="1"/>
  <c r="F809" i="1" s="1"/>
  <c r="U809" i="1" s="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F865" i="1" s="1"/>
  <c r="U865" i="1" s="1"/>
  <c r="E866" i="1"/>
  <c r="E867" i="1"/>
  <c r="E868" i="1"/>
  <c r="E869" i="1"/>
  <c r="E870" i="1"/>
  <c r="E871" i="1"/>
  <c r="E872" i="1"/>
  <c r="E873" i="1"/>
  <c r="E874" i="1"/>
  <c r="E875" i="1"/>
  <c r="E876" i="1"/>
  <c r="E877" i="1"/>
  <c r="E878" i="1"/>
  <c r="E879" i="1"/>
  <c r="E880" i="1"/>
  <c r="E881" i="1"/>
  <c r="E882" i="1"/>
  <c r="E883" i="1"/>
  <c r="E884" i="1"/>
  <c r="E885" i="1"/>
  <c r="E886" i="1"/>
  <c r="E887" i="1"/>
  <c r="E888" i="1"/>
  <c r="E889" i="1"/>
  <c r="F889" i="1" s="1"/>
  <c r="U889" i="1" s="1"/>
  <c r="E890" i="1"/>
  <c r="E891" i="1"/>
  <c r="E892" i="1"/>
  <c r="E893" i="1"/>
  <c r="E894" i="1"/>
  <c r="E895" i="1"/>
  <c r="E896" i="1"/>
  <c r="F896" i="1" s="1"/>
  <c r="U896" i="1" s="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F963" i="1" s="1"/>
  <c r="U963" i="1" s="1"/>
  <c r="E964" i="1"/>
  <c r="E965" i="1"/>
  <c r="E966" i="1"/>
  <c r="E967" i="1"/>
  <c r="E968" i="1"/>
  <c r="E969" i="1"/>
  <c r="F969" i="1" s="1"/>
  <c r="U969" i="1" s="1"/>
  <c r="E970" i="1"/>
  <c r="E971" i="1"/>
  <c r="E972" i="1"/>
  <c r="E973" i="1"/>
  <c r="E974" i="1"/>
  <c r="E975" i="1"/>
  <c r="E976" i="1"/>
  <c r="E977" i="1"/>
  <c r="E978" i="1"/>
  <c r="E979" i="1"/>
  <c r="E980" i="1"/>
  <c r="E981" i="1"/>
  <c r="E982" i="1"/>
  <c r="E983" i="1"/>
  <c r="E984" i="1"/>
  <c r="E985" i="1"/>
  <c r="E986" i="1"/>
  <c r="E987" i="1"/>
  <c r="E988" i="1"/>
  <c r="E989" i="1"/>
  <c r="E990" i="1"/>
  <c r="F990" i="1" s="1"/>
  <c r="U990" i="1" s="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F1043" i="1" s="1"/>
  <c r="U1043" i="1" s="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F1087" i="1" s="1"/>
  <c r="U1087" i="1" s="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F1174" i="1" s="1"/>
  <c r="U1174" i="1" s="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F1256" i="1" s="1"/>
  <c r="U1256" i="1" s="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F1343" i="1" s="1"/>
  <c r="U1343" i="1" s="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F1377" i="1" s="1"/>
  <c r="U1377" i="1" s="1"/>
  <c r="E1378" i="1"/>
  <c r="E1379" i="1"/>
  <c r="E1380" i="1"/>
  <c r="E1381" i="1"/>
  <c r="E1382" i="1"/>
  <c r="E1383" i="1"/>
  <c r="E1384" i="1"/>
  <c r="E1385" i="1"/>
  <c r="E1386" i="1"/>
  <c r="E1387" i="1"/>
  <c r="E1388" i="1"/>
  <c r="E1389" i="1"/>
  <c r="E1390" i="1"/>
  <c r="E1391" i="1"/>
  <c r="E1392" i="1"/>
  <c r="E1393" i="1"/>
  <c r="F1393" i="1" s="1"/>
  <c r="U1393" i="1" s="1"/>
  <c r="E1394" i="1"/>
  <c r="E1395" i="1"/>
  <c r="E1396" i="1"/>
  <c r="E1397" i="1"/>
  <c r="E1398" i="1"/>
  <c r="E1399" i="1"/>
  <c r="E1400" i="1"/>
  <c r="E1401" i="1"/>
  <c r="E1402" i="1"/>
  <c r="E1403" i="1"/>
  <c r="E1404" i="1"/>
  <c r="E1405" i="1"/>
  <c r="E1406" i="1"/>
  <c r="E1407" i="1"/>
  <c r="E1408" i="1"/>
  <c r="E1409" i="1"/>
  <c r="F1409" i="1" s="1"/>
  <c r="U1409" i="1" s="1"/>
  <c r="E1410" i="1"/>
  <c r="E1411" i="1"/>
  <c r="E1412" i="1"/>
  <c r="E1413" i="1"/>
  <c r="E1414" i="1"/>
  <c r="F1414" i="1" s="1"/>
  <c r="U1414" i="1" s="1"/>
  <c r="E1415" i="1"/>
  <c r="E1416" i="1"/>
  <c r="E1417" i="1"/>
  <c r="E1418" i="1"/>
  <c r="E1419" i="1"/>
  <c r="E1420" i="1"/>
  <c r="E1421" i="1"/>
  <c r="E1422" i="1"/>
  <c r="E1423" i="1"/>
  <c r="E1424" i="1"/>
  <c r="E1425" i="1"/>
  <c r="F1425" i="1" s="1"/>
  <c r="U1425" i="1" s="1"/>
  <c r="E1426" i="1"/>
  <c r="E1427" i="1"/>
  <c r="F1427" i="1" s="1"/>
  <c r="U1427" i="1" s="1"/>
  <c r="E1428" i="1"/>
  <c r="E1429" i="1"/>
  <c r="E1430" i="1"/>
  <c r="E1431" i="1"/>
  <c r="E1432" i="1"/>
  <c r="E1433" i="1"/>
  <c r="E1434" i="1"/>
  <c r="E1435" i="1"/>
  <c r="F1435" i="1" s="1"/>
  <c r="U1435" i="1" s="1"/>
  <c r="E1436" i="1"/>
  <c r="E1437" i="1"/>
  <c r="E1438" i="1"/>
  <c r="E1439" i="1"/>
  <c r="E1440" i="1"/>
  <c r="E1441" i="1"/>
  <c r="E1442" i="1"/>
  <c r="E1443" i="1"/>
  <c r="E1444" i="1"/>
  <c r="E1445" i="1"/>
  <c r="E1446" i="1"/>
  <c r="E1447" i="1"/>
  <c r="E1448" i="1"/>
  <c r="E1449" i="1"/>
  <c r="E1450" i="1"/>
  <c r="E1451" i="1"/>
  <c r="E1452" i="1"/>
  <c r="E1453" i="1"/>
  <c r="E1454" i="1"/>
  <c r="F1454" i="1" s="1"/>
  <c r="U1454" i="1" s="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F1481" i="1" s="1"/>
  <c r="U1481" i="1" s="1"/>
  <c r="E1482" i="1"/>
  <c r="E1483" i="1"/>
  <c r="E1484" i="1"/>
  <c r="E1485" i="1"/>
  <c r="E1486" i="1"/>
  <c r="E1487" i="1"/>
  <c r="E1488" i="1"/>
  <c r="E1489" i="1"/>
  <c r="F1489" i="1" s="1"/>
  <c r="U1489" i="1" s="1"/>
  <c r="E1490" i="1"/>
  <c r="E1491" i="1"/>
  <c r="F1491" i="1" s="1"/>
  <c r="U1491" i="1" s="1"/>
  <c r="E1492" i="1"/>
  <c r="E1493" i="1"/>
  <c r="E1494" i="1"/>
  <c r="E1495" i="1"/>
  <c r="E1496" i="1"/>
  <c r="E1497" i="1"/>
  <c r="E1498" i="1"/>
  <c r="E1499" i="1"/>
  <c r="F1499" i="1" s="1"/>
  <c r="U1499" i="1" s="1"/>
  <c r="E1500" i="1"/>
  <c r="E1501" i="1"/>
  <c r="E1502" i="1"/>
  <c r="E1503" i="1"/>
  <c r="E1504" i="1"/>
  <c r="E1505" i="1"/>
  <c r="E1506" i="1"/>
  <c r="E1507" i="1"/>
  <c r="F1507" i="1" s="1"/>
  <c r="U1507" i="1" s="1"/>
  <c r="E1508" i="1"/>
  <c r="E1509" i="1"/>
  <c r="E1510" i="1"/>
  <c r="E1511" i="1"/>
  <c r="E1512" i="1"/>
  <c r="E1513" i="1"/>
  <c r="E1514" i="1"/>
  <c r="E1515" i="1"/>
  <c r="F1515" i="1" s="1"/>
  <c r="U1515" i="1" s="1"/>
  <c r="E1516" i="1"/>
  <c r="E1517" i="1"/>
  <c r="E1518" i="1"/>
  <c r="E1519" i="1"/>
  <c r="E1520" i="1"/>
  <c r="E1521" i="1"/>
  <c r="E1522" i="1"/>
  <c r="E1523" i="1"/>
  <c r="F1523" i="1" s="1"/>
  <c r="U1523" i="1" s="1"/>
  <c r="E1524" i="1"/>
  <c r="E1525" i="1"/>
  <c r="E1526" i="1"/>
  <c r="E1527" i="1"/>
  <c r="E1528" i="1"/>
  <c r="E1529" i="1"/>
  <c r="E1530" i="1"/>
  <c r="E1531" i="1"/>
  <c r="F1531" i="1" s="1"/>
  <c r="U1531" i="1" s="1"/>
  <c r="E1532" i="1"/>
  <c r="E1533" i="1"/>
  <c r="E1534" i="1"/>
  <c r="E1535" i="1"/>
  <c r="E1536" i="1"/>
  <c r="E1537" i="1"/>
  <c r="E1538" i="1"/>
  <c r="E1539" i="1"/>
  <c r="F1539" i="1" s="1"/>
  <c r="U1539" i="1" s="1"/>
  <c r="E1540" i="1"/>
  <c r="E1541" i="1"/>
  <c r="E1542" i="1"/>
  <c r="E1543" i="1"/>
  <c r="E1544" i="1"/>
  <c r="E1545" i="1"/>
  <c r="E1546" i="1"/>
  <c r="E1547" i="1"/>
  <c r="F1547" i="1" s="1"/>
  <c r="U1547" i="1" s="1"/>
  <c r="E1548" i="1"/>
  <c r="E1549" i="1"/>
  <c r="E1550" i="1"/>
  <c r="E1551" i="1"/>
  <c r="E1552" i="1"/>
  <c r="E1553" i="1"/>
  <c r="E1554" i="1"/>
  <c r="E1555" i="1"/>
  <c r="F1555" i="1" s="1"/>
  <c r="U1555" i="1" s="1"/>
  <c r="E1556" i="1"/>
  <c r="E1557" i="1"/>
  <c r="E1558" i="1"/>
  <c r="E1559" i="1"/>
  <c r="E1560" i="1"/>
  <c r="E1561" i="1"/>
  <c r="E1562" i="1"/>
  <c r="E1563" i="1"/>
  <c r="F1563" i="1" s="1"/>
  <c r="U1563" i="1" s="1"/>
  <c r="E1564" i="1"/>
  <c r="E1565" i="1"/>
  <c r="E1566" i="1"/>
  <c r="E1567" i="1"/>
  <c r="E1568" i="1"/>
  <c r="E1569" i="1"/>
  <c r="E1570" i="1"/>
  <c r="E1571" i="1"/>
  <c r="F1571" i="1" s="1"/>
  <c r="U1571" i="1" s="1"/>
  <c r="E1572" i="1"/>
  <c r="E1573" i="1"/>
  <c r="E1574" i="1"/>
  <c r="E1575" i="1"/>
  <c r="E1576" i="1"/>
  <c r="E1577" i="1"/>
  <c r="E1578" i="1"/>
  <c r="E1579" i="1"/>
  <c r="F1579" i="1" s="1"/>
  <c r="U1579" i="1" s="1"/>
  <c r="E1580" i="1"/>
  <c r="E1581" i="1"/>
  <c r="E1582" i="1"/>
  <c r="E1583" i="1"/>
  <c r="E1584" i="1"/>
  <c r="E1585" i="1"/>
  <c r="E1586" i="1"/>
  <c r="E1587" i="1"/>
  <c r="F1587" i="1" s="1"/>
  <c r="U1587" i="1" s="1"/>
  <c r="E1588" i="1"/>
  <c r="E1589" i="1"/>
  <c r="E1590" i="1"/>
  <c r="E1591" i="1"/>
  <c r="E1592" i="1"/>
  <c r="E1593" i="1"/>
  <c r="E1594" i="1"/>
  <c r="E1595" i="1"/>
  <c r="F1595" i="1" s="1"/>
  <c r="U1595" i="1" s="1"/>
  <c r="E1596" i="1"/>
  <c r="E1597" i="1"/>
  <c r="E1598" i="1"/>
  <c r="E1599" i="1"/>
  <c r="E1600" i="1"/>
  <c r="E1601" i="1"/>
  <c r="E1602" i="1"/>
  <c r="E1603" i="1"/>
  <c r="F1603" i="1" s="1"/>
  <c r="U1603" i="1" s="1"/>
  <c r="E1604" i="1"/>
  <c r="E1605" i="1"/>
  <c r="E1606" i="1"/>
  <c r="E1607" i="1"/>
  <c r="E1608" i="1"/>
  <c r="E1609" i="1"/>
  <c r="E1610" i="1"/>
  <c r="E1611" i="1"/>
  <c r="F1611" i="1" s="1"/>
  <c r="U1611" i="1" s="1"/>
  <c r="E1612" i="1"/>
  <c r="E1613" i="1"/>
  <c r="E1614" i="1"/>
  <c r="E1615" i="1"/>
  <c r="E1616" i="1"/>
  <c r="E1617" i="1"/>
  <c r="E1618" i="1"/>
  <c r="E1619" i="1"/>
  <c r="F1619" i="1" s="1"/>
  <c r="U1619" i="1" s="1"/>
  <c r="E1620" i="1"/>
  <c r="E1621" i="1"/>
  <c r="E1622" i="1"/>
  <c r="E1623" i="1"/>
  <c r="E1624" i="1"/>
  <c r="E1625" i="1"/>
  <c r="E1626" i="1"/>
  <c r="E1627" i="1"/>
  <c r="F1627" i="1" s="1"/>
  <c r="U1627" i="1" s="1"/>
  <c r="E1628" i="1"/>
  <c r="F1628" i="1" s="1"/>
  <c r="U1628" i="1" s="1"/>
  <c r="E1629" i="1"/>
  <c r="E1630" i="1"/>
  <c r="E1631" i="1"/>
  <c r="E1632" i="1"/>
  <c r="E1633" i="1"/>
  <c r="E1634" i="1"/>
  <c r="E1635" i="1"/>
  <c r="F1635" i="1" s="1"/>
  <c r="U1635" i="1" s="1"/>
  <c r="E1636" i="1"/>
  <c r="E1637" i="1"/>
  <c r="E1638" i="1"/>
  <c r="E1639" i="1"/>
  <c r="E1640" i="1"/>
  <c r="E1641" i="1"/>
  <c r="E1642" i="1"/>
  <c r="E1643" i="1"/>
  <c r="F1643" i="1" s="1"/>
  <c r="U1643" i="1" s="1"/>
  <c r="E1644" i="1"/>
  <c r="F1644" i="1" s="1"/>
  <c r="U1644" i="1" s="1"/>
  <c r="E1645" i="1"/>
  <c r="E1646" i="1"/>
  <c r="E1647" i="1"/>
  <c r="E1648" i="1"/>
  <c r="E1649" i="1"/>
  <c r="E1650" i="1"/>
  <c r="E1651" i="1"/>
  <c r="F1651" i="1" s="1"/>
  <c r="U1651" i="1" s="1"/>
  <c r="E1652" i="1"/>
  <c r="E1653" i="1"/>
  <c r="E1654" i="1"/>
  <c r="E1655" i="1"/>
  <c r="E1656" i="1"/>
  <c r="E1657" i="1"/>
  <c r="E1658" i="1"/>
  <c r="E1659" i="1"/>
  <c r="F1659" i="1" s="1"/>
  <c r="U1659" i="1" s="1"/>
  <c r="E1660" i="1"/>
  <c r="F1660" i="1" s="1"/>
  <c r="U1660" i="1" s="1"/>
  <c r="E1661" i="1"/>
  <c r="E1662" i="1"/>
  <c r="E1663" i="1"/>
  <c r="E1664" i="1"/>
  <c r="E1665" i="1"/>
  <c r="E1666" i="1"/>
  <c r="E1667" i="1"/>
  <c r="F1667" i="1" s="1"/>
  <c r="U1667" i="1" s="1"/>
  <c r="E1668" i="1"/>
  <c r="E1669" i="1"/>
  <c r="E1670" i="1"/>
  <c r="E1671" i="1"/>
  <c r="E1672" i="1"/>
  <c r="E1673" i="1"/>
  <c r="E1674" i="1"/>
  <c r="E1675" i="1"/>
  <c r="F1675" i="1" s="1"/>
  <c r="U1675" i="1" s="1"/>
  <c r="E1676" i="1"/>
  <c r="F1676" i="1" s="1"/>
  <c r="U1676" i="1" s="1"/>
  <c r="E1677" i="1"/>
  <c r="E1678" i="1"/>
  <c r="E1679" i="1"/>
  <c r="E1680" i="1"/>
  <c r="E1681" i="1"/>
  <c r="E1682" i="1"/>
  <c r="E1683" i="1"/>
  <c r="F1683" i="1" s="1"/>
  <c r="U1683" i="1" s="1"/>
  <c r="E1684" i="1"/>
  <c r="E1685" i="1"/>
  <c r="E1686" i="1"/>
  <c r="E1687" i="1"/>
  <c r="E1688" i="1"/>
  <c r="E1689" i="1"/>
  <c r="E1690" i="1"/>
  <c r="E1691" i="1"/>
  <c r="F1691" i="1" s="1"/>
  <c r="U1691" i="1" s="1"/>
  <c r="E1692" i="1"/>
  <c r="F1692" i="1" s="1"/>
  <c r="U1692" i="1" s="1"/>
  <c r="E1693" i="1"/>
  <c r="E1694" i="1"/>
  <c r="E1695" i="1"/>
  <c r="E1696" i="1"/>
  <c r="E1697" i="1"/>
  <c r="E1698" i="1"/>
  <c r="E1699" i="1"/>
  <c r="F1699" i="1" s="1"/>
  <c r="U1699" i="1" s="1"/>
  <c r="E1700" i="1"/>
  <c r="E1701" i="1"/>
  <c r="E1702" i="1"/>
  <c r="E1703" i="1"/>
  <c r="E1704" i="1"/>
  <c r="E1705" i="1"/>
  <c r="E1706" i="1"/>
  <c r="E1707" i="1"/>
  <c r="F1707" i="1" s="1"/>
  <c r="U1707" i="1" s="1"/>
  <c r="E1708" i="1"/>
  <c r="F1708" i="1" s="1"/>
  <c r="U1708" i="1" s="1"/>
  <c r="E1709" i="1"/>
  <c r="E1710" i="1"/>
  <c r="E1711" i="1"/>
  <c r="E1712" i="1"/>
  <c r="E1713" i="1"/>
  <c r="E1714" i="1"/>
  <c r="E1715" i="1"/>
  <c r="F1715" i="1" s="1"/>
  <c r="U1715" i="1" s="1"/>
  <c r="E1716" i="1"/>
  <c r="E1717" i="1"/>
  <c r="E1718" i="1"/>
  <c r="E1719" i="1"/>
  <c r="E1720" i="1"/>
  <c r="E1721" i="1"/>
  <c r="E1722" i="1"/>
  <c r="E1723" i="1"/>
  <c r="F1723" i="1" s="1"/>
  <c r="U1723" i="1" s="1"/>
  <c r="E1724" i="1"/>
  <c r="F1724" i="1" s="1"/>
  <c r="U1724" i="1" s="1"/>
  <c r="E1725" i="1"/>
  <c r="E1726" i="1"/>
  <c r="E1727" i="1"/>
  <c r="E1728" i="1"/>
  <c r="E1729" i="1"/>
  <c r="E1730" i="1"/>
  <c r="E1731" i="1"/>
  <c r="F1731" i="1" s="1"/>
  <c r="U1731" i="1" s="1"/>
  <c r="E1732" i="1"/>
  <c r="E1733" i="1"/>
  <c r="E1734" i="1"/>
  <c r="E1735" i="1"/>
  <c r="E1736" i="1"/>
  <c r="E1737" i="1"/>
  <c r="E1738" i="1"/>
  <c r="E1739" i="1"/>
  <c r="F1739" i="1" s="1"/>
  <c r="U1739" i="1" s="1"/>
  <c r="E1740" i="1"/>
  <c r="F1740" i="1" s="1"/>
  <c r="U1740" i="1" s="1"/>
  <c r="E1741" i="1"/>
  <c r="E1742" i="1"/>
  <c r="E1743" i="1"/>
  <c r="E1744" i="1"/>
  <c r="E1745" i="1"/>
  <c r="E1746" i="1"/>
  <c r="E1747" i="1"/>
  <c r="F1747" i="1" s="1"/>
  <c r="U1747" i="1" s="1"/>
  <c r="E1748" i="1"/>
  <c r="E1749" i="1"/>
  <c r="E1750" i="1"/>
  <c r="E1751" i="1"/>
  <c r="E1752" i="1"/>
  <c r="E1753" i="1"/>
  <c r="E1754" i="1"/>
  <c r="E1755" i="1"/>
  <c r="F1755" i="1" s="1"/>
  <c r="U1755" i="1" s="1"/>
  <c r="E1756" i="1"/>
  <c r="F1756" i="1" s="1"/>
  <c r="U1756" i="1" s="1"/>
  <c r="E1757" i="1"/>
  <c r="E1758" i="1"/>
  <c r="E1759" i="1"/>
  <c r="E1760" i="1"/>
  <c r="E1761" i="1"/>
  <c r="E1762" i="1"/>
  <c r="E1763" i="1"/>
  <c r="F1763" i="1" s="1"/>
  <c r="U1763" i="1" s="1"/>
  <c r="E1764" i="1"/>
  <c r="E1765" i="1"/>
  <c r="E1766" i="1"/>
  <c r="E1767" i="1"/>
  <c r="E1768" i="1"/>
  <c r="E1769" i="1"/>
  <c r="E1770" i="1"/>
  <c r="E1771" i="1"/>
  <c r="F1771" i="1" s="1"/>
  <c r="U1771" i="1" s="1"/>
  <c r="E1772" i="1"/>
  <c r="F1772" i="1" s="1"/>
  <c r="U1772" i="1" s="1"/>
  <c r="E1773" i="1"/>
  <c r="E1774" i="1"/>
  <c r="E1775" i="1"/>
  <c r="E1776" i="1"/>
  <c r="E1777" i="1"/>
  <c r="E1778" i="1"/>
  <c r="E1779" i="1"/>
  <c r="F1779" i="1" s="1"/>
  <c r="U1779" i="1" s="1"/>
  <c r="E1780" i="1"/>
  <c r="E1781" i="1"/>
  <c r="E1782" i="1"/>
  <c r="E1783" i="1"/>
  <c r="E1784" i="1"/>
  <c r="E1785" i="1"/>
  <c r="E1786" i="1"/>
  <c r="E1787" i="1"/>
  <c r="F1787" i="1" s="1"/>
  <c r="U1787" i="1" s="1"/>
  <c r="E1788" i="1"/>
  <c r="F1788" i="1" s="1"/>
  <c r="U1788" i="1" s="1"/>
  <c r="E1789" i="1"/>
  <c r="E1790" i="1"/>
  <c r="E1791" i="1"/>
  <c r="E1792" i="1"/>
  <c r="E1793" i="1"/>
  <c r="E1794" i="1"/>
  <c r="E1795" i="1"/>
  <c r="F1795" i="1" s="1"/>
  <c r="U1795" i="1" s="1"/>
  <c r="E1796" i="1"/>
  <c r="E1797" i="1"/>
  <c r="E1798" i="1"/>
  <c r="E1799" i="1"/>
  <c r="E1800" i="1"/>
  <c r="E1801" i="1"/>
  <c r="E1802" i="1"/>
  <c r="E1803" i="1"/>
  <c r="F1803" i="1" s="1"/>
  <c r="U1803" i="1" s="1"/>
  <c r="E1804" i="1"/>
  <c r="F1804" i="1" s="1"/>
  <c r="U1804" i="1" s="1"/>
  <c r="E1805" i="1"/>
  <c r="E1806" i="1"/>
  <c r="E1807" i="1"/>
  <c r="E1808" i="1"/>
  <c r="E1809" i="1"/>
  <c r="E1810" i="1"/>
  <c r="E1811" i="1"/>
  <c r="F1811" i="1" s="1"/>
  <c r="U1811" i="1" s="1"/>
  <c r="E1812" i="1"/>
  <c r="E1813" i="1"/>
  <c r="E1814" i="1"/>
  <c r="E1815" i="1"/>
  <c r="E1816" i="1"/>
  <c r="E1817" i="1"/>
  <c r="F1817" i="1" s="1"/>
  <c r="U1817" i="1" s="1"/>
  <c r="E1818" i="1"/>
  <c r="E1819" i="1"/>
  <c r="F1819" i="1" s="1"/>
  <c r="U1819" i="1" s="1"/>
  <c r="E1820" i="1"/>
  <c r="E1821" i="1"/>
  <c r="E1822" i="1"/>
  <c r="E1823" i="1"/>
  <c r="E1824" i="1"/>
  <c r="E1825" i="1"/>
  <c r="F1825" i="1" s="1"/>
  <c r="U1825" i="1" s="1"/>
  <c r="E1826" i="1"/>
  <c r="E1827" i="1"/>
  <c r="F1827" i="1" s="1"/>
  <c r="U1827" i="1" s="1"/>
  <c r="E1828" i="1"/>
  <c r="E1829" i="1"/>
  <c r="E1830" i="1"/>
  <c r="E1831" i="1"/>
  <c r="E1832" i="1"/>
  <c r="E1833" i="1"/>
  <c r="F1833" i="1" s="1"/>
  <c r="U1833" i="1" s="1"/>
  <c r="E1834" i="1"/>
  <c r="E1835" i="1"/>
  <c r="F1835" i="1" s="1"/>
  <c r="U1835" i="1" s="1"/>
  <c r="E1836" i="1"/>
  <c r="E1837" i="1"/>
  <c r="E1838" i="1"/>
  <c r="E1839" i="1"/>
  <c r="E1840" i="1"/>
  <c r="E1841" i="1"/>
  <c r="F1841" i="1" s="1"/>
  <c r="U1841" i="1" s="1"/>
  <c r="E1842" i="1"/>
  <c r="E1843" i="1"/>
  <c r="F1843" i="1" s="1"/>
  <c r="U1843" i="1" s="1"/>
  <c r="E1844" i="1"/>
  <c r="F1844" i="1" s="1"/>
  <c r="U1844" i="1" s="1"/>
  <c r="E1845" i="1"/>
  <c r="E1846" i="1"/>
  <c r="E1847" i="1"/>
  <c r="E1848" i="1"/>
  <c r="E1849" i="1"/>
  <c r="F1849" i="1" s="1"/>
  <c r="U1849" i="1" s="1"/>
  <c r="E1850" i="1"/>
  <c r="E1851" i="1"/>
  <c r="F1851" i="1" s="1"/>
  <c r="U1851" i="1" s="1"/>
  <c r="E1852" i="1"/>
  <c r="E1853" i="1"/>
  <c r="E1854" i="1"/>
  <c r="E1855" i="1"/>
  <c r="E1856" i="1"/>
  <c r="F1856" i="1" s="1"/>
  <c r="U1856" i="1" s="1"/>
  <c r="E1857" i="1"/>
  <c r="F1857" i="1" s="1"/>
  <c r="U1857" i="1" s="1"/>
  <c r="E1858" i="1"/>
  <c r="E1859" i="1"/>
  <c r="F1859" i="1" s="1"/>
  <c r="U1859" i="1" s="1"/>
  <c r="E1860" i="1"/>
  <c r="E1861" i="1"/>
  <c r="E1862" i="1"/>
  <c r="E1863" i="1"/>
  <c r="E1864" i="1"/>
  <c r="E1865" i="1"/>
  <c r="F1865" i="1" s="1"/>
  <c r="U1865" i="1" s="1"/>
  <c r="E1866" i="1"/>
  <c r="E1867" i="1"/>
  <c r="F1867" i="1" s="1"/>
  <c r="U1867" i="1" s="1"/>
  <c r="E1868" i="1"/>
  <c r="E1869" i="1"/>
  <c r="E1870" i="1"/>
  <c r="E1871" i="1"/>
  <c r="E1872" i="1"/>
  <c r="E1873" i="1"/>
  <c r="F1873" i="1" s="1"/>
  <c r="U1873" i="1" s="1"/>
  <c r="E1874" i="1"/>
  <c r="F1874" i="1" s="1"/>
  <c r="U1874" i="1" s="1"/>
  <c r="E1875" i="1"/>
  <c r="F1875" i="1" s="1"/>
  <c r="U1875" i="1" s="1"/>
  <c r="E1876" i="1"/>
  <c r="E1877" i="1"/>
  <c r="E1878" i="1"/>
  <c r="E1879" i="1"/>
  <c r="E1880" i="1"/>
  <c r="E1881" i="1"/>
  <c r="F1881" i="1" s="1"/>
  <c r="U1881" i="1" s="1"/>
  <c r="E1882" i="1"/>
  <c r="E1883" i="1"/>
  <c r="F1883" i="1" s="1"/>
  <c r="U1883" i="1" s="1"/>
  <c r="E1884" i="1"/>
  <c r="E1885" i="1"/>
  <c r="E1886" i="1"/>
  <c r="E1887" i="1"/>
  <c r="E1888" i="1"/>
  <c r="E1889" i="1"/>
  <c r="F1889" i="1" s="1"/>
  <c r="U1889" i="1" s="1"/>
  <c r="E1890" i="1"/>
  <c r="E1891" i="1"/>
  <c r="F1891" i="1" s="1"/>
  <c r="U1891" i="1" s="1"/>
  <c r="E1892" i="1"/>
  <c r="F1892" i="1" s="1"/>
  <c r="U1892" i="1" s="1"/>
  <c r="E1893" i="1"/>
  <c r="E1894" i="1"/>
  <c r="E1895" i="1"/>
  <c r="E1896" i="1"/>
  <c r="E1897" i="1"/>
  <c r="F1897" i="1" s="1"/>
  <c r="U1897" i="1" s="1"/>
  <c r="E1898" i="1"/>
  <c r="E1899" i="1"/>
  <c r="F1899" i="1" s="1"/>
  <c r="U1899" i="1" s="1"/>
  <c r="E1900" i="1"/>
  <c r="E1901" i="1"/>
  <c r="E1902" i="1"/>
  <c r="F1902" i="1" s="1"/>
  <c r="U1902" i="1" s="1"/>
  <c r="E1903" i="1"/>
  <c r="E1904" i="1"/>
  <c r="E1905" i="1"/>
  <c r="F1905" i="1" s="1"/>
  <c r="U1905" i="1" s="1"/>
  <c r="E1906" i="1"/>
  <c r="E1907" i="1"/>
  <c r="F1907" i="1" s="1"/>
  <c r="U1907" i="1" s="1"/>
  <c r="E1908" i="1"/>
  <c r="E1909" i="1"/>
  <c r="E1910" i="1"/>
  <c r="E1911" i="1"/>
  <c r="F1911" i="1" s="1"/>
  <c r="U1911" i="1" s="1"/>
  <c r="E1912" i="1"/>
  <c r="E1913" i="1"/>
  <c r="F1913" i="1" s="1"/>
  <c r="U1913" i="1" s="1"/>
  <c r="E1914" i="1"/>
  <c r="E1915" i="1"/>
  <c r="F1915" i="1" s="1"/>
  <c r="U1915" i="1" s="1"/>
  <c r="E1916" i="1"/>
  <c r="E1917" i="1"/>
  <c r="E1918" i="1"/>
  <c r="E1919" i="1"/>
  <c r="E1920" i="1"/>
  <c r="F1920" i="1" s="1"/>
  <c r="U1920" i="1" s="1"/>
  <c r="E1921" i="1"/>
  <c r="F1921" i="1" s="1"/>
  <c r="U1921" i="1" s="1"/>
  <c r="E1922" i="1"/>
  <c r="E1923" i="1"/>
  <c r="F1923" i="1" s="1"/>
  <c r="U1923" i="1" s="1"/>
  <c r="E1924" i="1"/>
  <c r="E1925" i="1"/>
  <c r="E1926" i="1"/>
  <c r="E1927" i="1"/>
  <c r="E1928" i="1"/>
  <c r="E1929" i="1"/>
  <c r="F1929" i="1" s="1"/>
  <c r="U1929" i="1" s="1"/>
  <c r="E1930" i="1"/>
  <c r="E1931" i="1"/>
  <c r="F1931" i="1" s="1"/>
  <c r="U1931" i="1" s="1"/>
  <c r="E1932" i="1"/>
  <c r="E1933" i="1"/>
  <c r="E1934" i="1"/>
  <c r="E1935" i="1"/>
  <c r="E1936" i="1"/>
  <c r="E1937" i="1"/>
  <c r="F1937" i="1" s="1"/>
  <c r="U1937" i="1" s="1"/>
  <c r="E1938" i="1"/>
  <c r="F1938" i="1" s="1"/>
  <c r="U1938" i="1" s="1"/>
  <c r="E1939" i="1"/>
  <c r="F1939" i="1" s="1"/>
  <c r="U1939" i="1" s="1"/>
  <c r="E1940" i="1"/>
  <c r="E1941" i="1"/>
  <c r="E1942" i="1"/>
  <c r="E1943" i="1"/>
  <c r="E1944" i="1"/>
  <c r="E1945" i="1"/>
  <c r="F1945" i="1" s="1"/>
  <c r="U1945" i="1" s="1"/>
  <c r="E1946" i="1"/>
  <c r="E1947" i="1"/>
  <c r="F1947" i="1" s="1"/>
  <c r="U1947" i="1" s="1"/>
  <c r="E1948" i="1"/>
  <c r="E1949" i="1"/>
  <c r="E1950" i="1"/>
  <c r="E1951" i="1"/>
  <c r="E1952" i="1"/>
  <c r="E1953" i="1"/>
  <c r="F1953" i="1" s="1"/>
  <c r="U1953" i="1" s="1"/>
  <c r="E1954" i="1"/>
  <c r="E1955" i="1"/>
  <c r="F1955" i="1" s="1"/>
  <c r="U1955" i="1" s="1"/>
  <c r="E1956" i="1"/>
  <c r="F1956" i="1" s="1"/>
  <c r="U1956" i="1" s="1"/>
  <c r="E1957" i="1"/>
  <c r="E1958" i="1"/>
  <c r="E1959" i="1"/>
  <c r="E1960" i="1"/>
  <c r="E1961" i="1"/>
  <c r="F1961" i="1" s="1"/>
  <c r="U1961" i="1" s="1"/>
  <c r="E1962" i="1"/>
  <c r="E1963" i="1"/>
  <c r="F1963" i="1" s="1"/>
  <c r="U1963" i="1" s="1"/>
  <c r="E1964" i="1"/>
  <c r="E1965" i="1"/>
  <c r="E1966" i="1"/>
  <c r="F1966" i="1" s="1"/>
  <c r="U1966" i="1" s="1"/>
  <c r="E1967" i="1"/>
  <c r="E1968" i="1"/>
  <c r="E1969" i="1"/>
  <c r="F1969" i="1" s="1"/>
  <c r="U1969" i="1" s="1"/>
  <c r="E1970" i="1"/>
  <c r="E1971" i="1"/>
  <c r="F1971" i="1" s="1"/>
  <c r="U1971" i="1" s="1"/>
  <c r="E1972" i="1"/>
  <c r="E1973" i="1"/>
  <c r="E1974" i="1"/>
  <c r="F1974" i="1" s="1"/>
  <c r="U1974" i="1" s="1"/>
  <c r="E1975" i="1"/>
  <c r="E1976" i="1"/>
  <c r="E1977" i="1"/>
  <c r="F1977" i="1" s="1"/>
  <c r="U1977" i="1" s="1"/>
  <c r="E1978" i="1"/>
  <c r="E1979" i="1"/>
  <c r="F1979" i="1" s="1"/>
  <c r="U1979" i="1" s="1"/>
  <c r="E1980" i="1"/>
  <c r="E1981" i="1"/>
  <c r="E1982" i="1"/>
  <c r="F1982" i="1" s="1"/>
  <c r="U1982" i="1" s="1"/>
  <c r="E1983" i="1"/>
  <c r="E1984" i="1"/>
  <c r="E1985" i="1"/>
  <c r="F1985" i="1" s="1"/>
  <c r="U1985" i="1" s="1"/>
  <c r="E1986" i="1"/>
  <c r="E1987" i="1"/>
  <c r="F1987" i="1" s="1"/>
  <c r="U1987" i="1" s="1"/>
  <c r="E1988" i="1"/>
  <c r="E1989" i="1"/>
  <c r="E1990" i="1"/>
  <c r="F1990" i="1" s="1"/>
  <c r="U1990" i="1" s="1"/>
  <c r="E1991" i="1"/>
  <c r="E1992" i="1"/>
  <c r="E1993" i="1"/>
  <c r="F1993" i="1" s="1"/>
  <c r="U1993" i="1" s="1"/>
  <c r="E1994" i="1"/>
  <c r="E1995" i="1"/>
  <c r="F1995" i="1" s="1"/>
  <c r="U1995" i="1" s="1"/>
  <c r="E1996" i="1"/>
  <c r="E1997" i="1"/>
  <c r="E1998" i="1"/>
  <c r="F1998" i="1" s="1"/>
  <c r="U1998" i="1" s="1"/>
  <c r="E1999" i="1"/>
  <c r="E2000" i="1"/>
  <c r="E2001" i="1"/>
  <c r="F2001" i="1" s="1"/>
  <c r="U2001" i="1" s="1"/>
  <c r="E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 r="V1865" i="1" l="1"/>
  <c r="V1833" i="1"/>
  <c r="V1819" i="1"/>
  <c r="V1611" i="1"/>
  <c r="V1587" i="1"/>
  <c r="V1947" i="1"/>
  <c r="V1555" i="1"/>
  <c r="V1929" i="1"/>
  <c r="V1523" i="1"/>
  <c r="V1883" i="1"/>
  <c r="V1491" i="1"/>
  <c r="F1975" i="1"/>
  <c r="U1975" i="1" s="1"/>
  <c r="V1975" i="1"/>
  <c r="F1551" i="1"/>
  <c r="U1551" i="1" s="1"/>
  <c r="V1551" i="1"/>
  <c r="F1950" i="1"/>
  <c r="U1950" i="1" s="1"/>
  <c r="V1950" i="1"/>
  <c r="F1918" i="1"/>
  <c r="U1918" i="1" s="1"/>
  <c r="V1918" i="1"/>
  <c r="F1886" i="1"/>
  <c r="U1886" i="1" s="1"/>
  <c r="V1886" i="1"/>
  <c r="F1854" i="1"/>
  <c r="U1854" i="1" s="1"/>
  <c r="V1854" i="1"/>
  <c r="F1822" i="1"/>
  <c r="U1822" i="1" s="1"/>
  <c r="V1822" i="1"/>
  <c r="F1798" i="1"/>
  <c r="U1798" i="1" s="1"/>
  <c r="V1798" i="1"/>
  <c r="F1766" i="1"/>
  <c r="U1766" i="1" s="1"/>
  <c r="V1766" i="1"/>
  <c r="F1734" i="1"/>
  <c r="U1734" i="1" s="1"/>
  <c r="V1734" i="1"/>
  <c r="F1702" i="1"/>
  <c r="U1702" i="1" s="1"/>
  <c r="V1702" i="1"/>
  <c r="F1678" i="1"/>
  <c r="U1678" i="1" s="1"/>
  <c r="V1678" i="1"/>
  <c r="F1622" i="1"/>
  <c r="U1622" i="1" s="1"/>
  <c r="V1622" i="1"/>
  <c r="F1590" i="1"/>
  <c r="U1590" i="1" s="1"/>
  <c r="V1590" i="1"/>
  <c r="F1558" i="1"/>
  <c r="U1558" i="1" s="1"/>
  <c r="V1558" i="1"/>
  <c r="F1526" i="1"/>
  <c r="U1526" i="1" s="1"/>
  <c r="V1526" i="1"/>
  <c r="F1486" i="1"/>
  <c r="U1486" i="1" s="1"/>
  <c r="V1486" i="1"/>
  <c r="F1430" i="1"/>
  <c r="U1430" i="1" s="1"/>
  <c r="V1430" i="1"/>
  <c r="F1390" i="1"/>
  <c r="U1390" i="1" s="1"/>
  <c r="V1390" i="1"/>
  <c r="F1350" i="1"/>
  <c r="U1350" i="1" s="1"/>
  <c r="V1350" i="1"/>
  <c r="F1302" i="1"/>
  <c r="U1302" i="1" s="1"/>
  <c r="V1302" i="1"/>
  <c r="F1206" i="1"/>
  <c r="U1206" i="1" s="1"/>
  <c r="V1206" i="1"/>
  <c r="F510" i="1"/>
  <c r="U510" i="1" s="1"/>
  <c r="V510" i="1"/>
  <c r="F1812" i="1"/>
  <c r="U1812" i="1" s="1"/>
  <c r="V1812" i="1"/>
  <c r="F1796" i="1"/>
  <c r="U1796" i="1" s="1"/>
  <c r="V1796" i="1"/>
  <c r="F1780" i="1"/>
  <c r="U1780" i="1" s="1"/>
  <c r="V1780" i="1"/>
  <c r="F1764" i="1"/>
  <c r="U1764" i="1" s="1"/>
  <c r="V1764" i="1"/>
  <c r="F1748" i="1"/>
  <c r="U1748" i="1" s="1"/>
  <c r="V1748" i="1"/>
  <c r="F1732" i="1"/>
  <c r="U1732" i="1" s="1"/>
  <c r="V1732" i="1"/>
  <c r="F1716" i="1"/>
  <c r="U1716" i="1" s="1"/>
  <c r="V1716" i="1"/>
  <c r="F1700" i="1"/>
  <c r="U1700" i="1" s="1"/>
  <c r="V1700" i="1"/>
  <c r="F1684" i="1"/>
  <c r="U1684" i="1" s="1"/>
  <c r="V1684" i="1"/>
  <c r="F1668" i="1"/>
  <c r="U1668" i="1" s="1"/>
  <c r="V1668" i="1"/>
  <c r="F1652" i="1"/>
  <c r="U1652" i="1" s="1"/>
  <c r="V1652" i="1"/>
  <c r="F1636" i="1"/>
  <c r="U1636" i="1" s="1"/>
  <c r="V1636" i="1"/>
  <c r="F1620" i="1"/>
  <c r="U1620" i="1" s="1"/>
  <c r="V1620" i="1"/>
  <c r="F1612" i="1"/>
  <c r="U1612" i="1" s="1"/>
  <c r="V1612" i="1"/>
  <c r="F1596" i="1"/>
  <c r="U1596" i="1" s="1"/>
  <c r="V1596" i="1"/>
  <c r="F1580" i="1"/>
  <c r="U1580" i="1" s="1"/>
  <c r="V1580" i="1"/>
  <c r="F1564" i="1"/>
  <c r="U1564" i="1" s="1"/>
  <c r="V1564" i="1"/>
  <c r="F1548" i="1"/>
  <c r="U1548" i="1" s="1"/>
  <c r="V1548" i="1"/>
  <c r="F1532" i="1"/>
  <c r="U1532" i="1" s="1"/>
  <c r="V1532" i="1"/>
  <c r="F1516" i="1"/>
  <c r="U1516" i="1" s="1"/>
  <c r="V1516" i="1"/>
  <c r="F1500" i="1"/>
  <c r="U1500" i="1" s="1"/>
  <c r="V1500" i="1"/>
  <c r="F1484" i="1"/>
  <c r="U1484" i="1" s="1"/>
  <c r="V1484" i="1"/>
  <c r="F1468" i="1"/>
  <c r="U1468" i="1" s="1"/>
  <c r="V1468" i="1"/>
  <c r="F1452" i="1"/>
  <c r="U1452" i="1" s="1"/>
  <c r="V1452" i="1"/>
  <c r="F1436" i="1"/>
  <c r="U1436" i="1" s="1"/>
  <c r="V1436" i="1"/>
  <c r="F1420" i="1"/>
  <c r="U1420" i="1" s="1"/>
  <c r="V1420" i="1"/>
  <c r="F1404" i="1"/>
  <c r="U1404" i="1" s="1"/>
  <c r="V1404" i="1"/>
  <c r="F1388" i="1"/>
  <c r="U1388" i="1" s="1"/>
  <c r="V1388" i="1"/>
  <c r="F1372" i="1"/>
  <c r="U1372" i="1" s="1"/>
  <c r="V1372" i="1"/>
  <c r="F1348" i="1"/>
  <c r="U1348" i="1" s="1"/>
  <c r="V1348" i="1"/>
  <c r="F1332" i="1"/>
  <c r="U1332" i="1" s="1"/>
  <c r="V1332" i="1"/>
  <c r="F1316" i="1"/>
  <c r="U1316" i="1" s="1"/>
  <c r="V1316" i="1"/>
  <c r="F1300" i="1"/>
  <c r="U1300" i="1" s="1"/>
  <c r="V1300" i="1"/>
  <c r="F1284" i="1"/>
  <c r="U1284" i="1" s="1"/>
  <c r="V1284" i="1"/>
  <c r="F1268" i="1"/>
  <c r="U1268" i="1" s="1"/>
  <c r="V1268" i="1"/>
  <c r="F1252" i="1"/>
  <c r="U1252" i="1" s="1"/>
  <c r="V1252" i="1"/>
  <c r="F1244" i="1"/>
  <c r="U1244" i="1" s="1"/>
  <c r="V1244" i="1"/>
  <c r="F1220" i="1"/>
  <c r="U1220" i="1" s="1"/>
  <c r="V1220" i="1"/>
  <c r="F1212" i="1"/>
  <c r="U1212" i="1" s="1"/>
  <c r="V1212" i="1"/>
  <c r="F1196" i="1"/>
  <c r="U1196" i="1" s="1"/>
  <c r="V1196" i="1"/>
  <c r="F1180" i="1"/>
  <c r="U1180" i="1" s="1"/>
  <c r="V1180" i="1"/>
  <c r="F1164" i="1"/>
  <c r="U1164" i="1" s="1"/>
  <c r="V1164" i="1"/>
  <c r="F1148" i="1"/>
  <c r="U1148" i="1" s="1"/>
  <c r="V1148" i="1"/>
  <c r="F1132" i="1"/>
  <c r="U1132" i="1" s="1"/>
  <c r="V1132" i="1"/>
  <c r="F1116" i="1"/>
  <c r="U1116" i="1" s="1"/>
  <c r="V1116" i="1"/>
  <c r="F1100" i="1"/>
  <c r="U1100" i="1" s="1"/>
  <c r="V1100" i="1"/>
  <c r="F1084" i="1"/>
  <c r="U1084" i="1" s="1"/>
  <c r="V1084" i="1"/>
  <c r="F1068" i="1"/>
  <c r="U1068" i="1" s="1"/>
  <c r="V1068" i="1"/>
  <c r="F1052" i="1"/>
  <c r="U1052" i="1" s="1"/>
  <c r="V1052" i="1"/>
  <c r="F1036" i="1"/>
  <c r="U1036" i="1" s="1"/>
  <c r="V1036" i="1"/>
  <c r="F1020" i="1"/>
  <c r="U1020" i="1" s="1"/>
  <c r="V1020" i="1"/>
  <c r="F1004" i="1"/>
  <c r="U1004" i="1" s="1"/>
  <c r="V1004" i="1"/>
  <c r="F988" i="1"/>
  <c r="U988" i="1" s="1"/>
  <c r="V988" i="1"/>
  <c r="F972" i="1"/>
  <c r="U972" i="1" s="1"/>
  <c r="V972" i="1"/>
  <c r="F956" i="1"/>
  <c r="U956" i="1" s="1"/>
  <c r="V956" i="1"/>
  <c r="F940" i="1"/>
  <c r="U940" i="1" s="1"/>
  <c r="V940" i="1"/>
  <c r="F924" i="1"/>
  <c r="U924" i="1" s="1"/>
  <c r="V924" i="1"/>
  <c r="F908" i="1"/>
  <c r="U908" i="1" s="1"/>
  <c r="V908" i="1"/>
  <c r="F892" i="1"/>
  <c r="U892" i="1" s="1"/>
  <c r="V892" i="1"/>
  <c r="F876" i="1"/>
  <c r="U876" i="1" s="1"/>
  <c r="V876" i="1"/>
  <c r="F860" i="1"/>
  <c r="U860" i="1" s="1"/>
  <c r="V860" i="1"/>
  <c r="F844" i="1"/>
  <c r="U844" i="1" s="1"/>
  <c r="V844" i="1"/>
  <c r="F828" i="1"/>
  <c r="U828" i="1" s="1"/>
  <c r="V828" i="1"/>
  <c r="F812" i="1"/>
  <c r="U812" i="1" s="1"/>
  <c r="V812" i="1"/>
  <c r="F796" i="1"/>
  <c r="U796" i="1" s="1"/>
  <c r="V796" i="1"/>
  <c r="F780" i="1"/>
  <c r="U780" i="1" s="1"/>
  <c r="V780" i="1"/>
  <c r="F764" i="1"/>
  <c r="U764" i="1" s="1"/>
  <c r="V764" i="1"/>
  <c r="F748" i="1"/>
  <c r="U748" i="1" s="1"/>
  <c r="V748" i="1"/>
  <c r="F732" i="1"/>
  <c r="U732" i="1" s="1"/>
  <c r="V732" i="1"/>
  <c r="F716" i="1"/>
  <c r="U716" i="1" s="1"/>
  <c r="V716" i="1"/>
  <c r="F700" i="1"/>
  <c r="U700" i="1" s="1"/>
  <c r="V700" i="1"/>
  <c r="F684" i="1"/>
  <c r="U684" i="1" s="1"/>
  <c r="V684" i="1"/>
  <c r="F668" i="1"/>
  <c r="U668" i="1" s="1"/>
  <c r="V668" i="1"/>
  <c r="F652" i="1"/>
  <c r="U652" i="1" s="1"/>
  <c r="V652" i="1"/>
  <c r="F636" i="1"/>
  <c r="U636" i="1" s="1"/>
  <c r="V636" i="1"/>
  <c r="F620" i="1"/>
  <c r="U620" i="1" s="1"/>
  <c r="V620" i="1"/>
  <c r="F604" i="1"/>
  <c r="U604" i="1" s="1"/>
  <c r="V604" i="1"/>
  <c r="F588" i="1"/>
  <c r="U588" i="1" s="1"/>
  <c r="V588" i="1"/>
  <c r="F572" i="1"/>
  <c r="U572" i="1" s="1"/>
  <c r="V572" i="1"/>
  <c r="F556" i="1"/>
  <c r="U556" i="1" s="1"/>
  <c r="V556" i="1"/>
  <c r="F540" i="1"/>
  <c r="U540" i="1" s="1"/>
  <c r="V540" i="1"/>
  <c r="F524" i="1"/>
  <c r="U524" i="1" s="1"/>
  <c r="V524" i="1"/>
  <c r="F508" i="1"/>
  <c r="U508" i="1" s="1"/>
  <c r="V508" i="1"/>
  <c r="F492" i="1"/>
  <c r="U492" i="1" s="1"/>
  <c r="V492" i="1"/>
  <c r="F484" i="1"/>
  <c r="U484" i="1" s="1"/>
  <c r="V484" i="1"/>
  <c r="F468" i="1"/>
  <c r="U468" i="1" s="1"/>
  <c r="V468" i="1"/>
  <c r="F452" i="1"/>
  <c r="U452" i="1" s="1"/>
  <c r="V452" i="1"/>
  <c r="F436" i="1"/>
  <c r="U436" i="1" s="1"/>
  <c r="V436" i="1"/>
  <c r="F420" i="1"/>
  <c r="U420" i="1" s="1"/>
  <c r="V420" i="1"/>
  <c r="F412" i="1"/>
  <c r="U412" i="1" s="1"/>
  <c r="V412" i="1"/>
  <c r="F404" i="1"/>
  <c r="U404" i="1" s="1"/>
  <c r="V404" i="1"/>
  <c r="F388" i="1"/>
  <c r="U388" i="1" s="1"/>
  <c r="V388" i="1"/>
  <c r="F380" i="1"/>
  <c r="U380" i="1" s="1"/>
  <c r="V380" i="1"/>
  <c r="F372" i="1"/>
  <c r="U372" i="1" s="1"/>
  <c r="V372" i="1"/>
  <c r="F364" i="1"/>
  <c r="U364" i="1" s="1"/>
  <c r="V364" i="1"/>
  <c r="F356" i="1"/>
  <c r="U356" i="1" s="1"/>
  <c r="V356" i="1"/>
  <c r="F348" i="1"/>
  <c r="U348" i="1" s="1"/>
  <c r="V348" i="1"/>
  <c r="F340" i="1"/>
  <c r="U340" i="1" s="1"/>
  <c r="V340" i="1"/>
  <c r="F332" i="1"/>
  <c r="U332" i="1" s="1"/>
  <c r="V332" i="1"/>
  <c r="F324" i="1"/>
  <c r="U324" i="1" s="1"/>
  <c r="V324" i="1"/>
  <c r="F316" i="1"/>
  <c r="U316" i="1" s="1"/>
  <c r="V316" i="1"/>
  <c r="F308" i="1"/>
  <c r="U308" i="1" s="1"/>
  <c r="V308" i="1"/>
  <c r="F300" i="1"/>
  <c r="U300" i="1" s="1"/>
  <c r="V300" i="1"/>
  <c r="F292" i="1"/>
  <c r="U292" i="1" s="1"/>
  <c r="V292" i="1"/>
  <c r="F284" i="1"/>
  <c r="U284" i="1" s="1"/>
  <c r="V284" i="1"/>
  <c r="F276" i="1"/>
  <c r="U276" i="1" s="1"/>
  <c r="V276" i="1"/>
  <c r="F268" i="1"/>
  <c r="U268" i="1" s="1"/>
  <c r="V268" i="1"/>
  <c r="F260" i="1"/>
  <c r="U260" i="1" s="1"/>
  <c r="V260" i="1"/>
  <c r="F252" i="1"/>
  <c r="U252" i="1" s="1"/>
  <c r="V252" i="1"/>
  <c r="F244" i="1"/>
  <c r="U244" i="1" s="1"/>
  <c r="V244" i="1"/>
  <c r="F228" i="1"/>
  <c r="U228" i="1" s="1"/>
  <c r="V228" i="1"/>
  <c r="F220" i="1"/>
  <c r="U220" i="1" s="1"/>
  <c r="V220" i="1"/>
  <c r="F212" i="1"/>
  <c r="U212" i="1" s="1"/>
  <c r="V212" i="1"/>
  <c r="F204" i="1"/>
  <c r="U204" i="1" s="1"/>
  <c r="V204" i="1"/>
  <c r="F196" i="1"/>
  <c r="U196" i="1" s="1"/>
  <c r="V196" i="1"/>
  <c r="F188" i="1"/>
  <c r="U188" i="1" s="1"/>
  <c r="V188" i="1"/>
  <c r="F180" i="1"/>
  <c r="U180" i="1" s="1"/>
  <c r="V180" i="1"/>
  <c r="F172" i="1"/>
  <c r="U172" i="1" s="1"/>
  <c r="V172" i="1"/>
  <c r="F164" i="1"/>
  <c r="U164" i="1" s="1"/>
  <c r="V164" i="1"/>
  <c r="F156" i="1"/>
  <c r="U156" i="1" s="1"/>
  <c r="V156" i="1"/>
  <c r="F148" i="1"/>
  <c r="U148" i="1" s="1"/>
  <c r="V148" i="1"/>
  <c r="F140" i="1"/>
  <c r="U140" i="1" s="1"/>
  <c r="V140" i="1"/>
  <c r="F132" i="1"/>
  <c r="U132" i="1" s="1"/>
  <c r="V132" i="1"/>
  <c r="F124" i="1"/>
  <c r="U124" i="1" s="1"/>
  <c r="V124" i="1"/>
  <c r="F116" i="1"/>
  <c r="U116" i="1" s="1"/>
  <c r="V116" i="1"/>
  <c r="F108" i="1"/>
  <c r="U108" i="1" s="1"/>
  <c r="V108" i="1"/>
  <c r="F100" i="1"/>
  <c r="U100" i="1" s="1"/>
  <c r="V100" i="1"/>
  <c r="F92" i="1"/>
  <c r="U92" i="1" s="1"/>
  <c r="V92" i="1"/>
  <c r="F84" i="1"/>
  <c r="U84" i="1" s="1"/>
  <c r="V84" i="1"/>
  <c r="F76" i="1"/>
  <c r="U76" i="1" s="1"/>
  <c r="V76" i="1"/>
  <c r="F68" i="1"/>
  <c r="U68" i="1" s="1"/>
  <c r="V68" i="1"/>
  <c r="F60" i="1"/>
  <c r="U60" i="1" s="1"/>
  <c r="V60" i="1"/>
  <c r="F52" i="1"/>
  <c r="U52" i="1" s="1"/>
  <c r="V52" i="1"/>
  <c r="F44" i="1"/>
  <c r="U44" i="1" s="1"/>
  <c r="V44" i="1"/>
  <c r="F36" i="1"/>
  <c r="U36" i="1" s="1"/>
  <c r="V36" i="1"/>
  <c r="F28" i="1"/>
  <c r="U28" i="1" s="1"/>
  <c r="V28" i="1"/>
  <c r="F20" i="1"/>
  <c r="U20" i="1" s="1"/>
  <c r="V20" i="1"/>
  <c r="F12" i="1"/>
  <c r="U12" i="1" s="1"/>
  <c r="V12" i="1"/>
  <c r="F4" i="1"/>
  <c r="U4" i="1" s="1"/>
  <c r="V4" i="1"/>
  <c r="V1874" i="1"/>
  <c r="V1772" i="1"/>
  <c r="V1644" i="1"/>
  <c r="V1414" i="1"/>
  <c r="F1991" i="1"/>
  <c r="U1991" i="1" s="1"/>
  <c r="V1991" i="1"/>
  <c r="F1943" i="1"/>
  <c r="U1943" i="1" s="1"/>
  <c r="V1943" i="1"/>
  <c r="F1895" i="1"/>
  <c r="U1895" i="1" s="1"/>
  <c r="V1895" i="1"/>
  <c r="F1855" i="1"/>
  <c r="U1855" i="1" s="1"/>
  <c r="V1855" i="1"/>
  <c r="F1815" i="1"/>
  <c r="U1815" i="1" s="1"/>
  <c r="V1815" i="1"/>
  <c r="F1775" i="1"/>
  <c r="U1775" i="1" s="1"/>
  <c r="V1775" i="1"/>
  <c r="F1735" i="1"/>
  <c r="U1735" i="1" s="1"/>
  <c r="V1735" i="1"/>
  <c r="F1687" i="1"/>
  <c r="U1687" i="1" s="1"/>
  <c r="V1687" i="1"/>
  <c r="F1647" i="1"/>
  <c r="U1647" i="1" s="1"/>
  <c r="V1647" i="1"/>
  <c r="F1607" i="1"/>
  <c r="U1607" i="1" s="1"/>
  <c r="V1607" i="1"/>
  <c r="F1567" i="1"/>
  <c r="U1567" i="1" s="1"/>
  <c r="V1567" i="1"/>
  <c r="F1519" i="1"/>
  <c r="U1519" i="1" s="1"/>
  <c r="V1519" i="1"/>
  <c r="F1479" i="1"/>
  <c r="U1479" i="1" s="1"/>
  <c r="V1479" i="1"/>
  <c r="F1439" i="1"/>
  <c r="U1439" i="1" s="1"/>
  <c r="V1439" i="1"/>
  <c r="F1407" i="1"/>
  <c r="U1407" i="1" s="1"/>
  <c r="V1407" i="1"/>
  <c r="F1367" i="1"/>
  <c r="U1367" i="1" s="1"/>
  <c r="V1367" i="1"/>
  <c r="F1319" i="1"/>
  <c r="U1319" i="1" s="1"/>
  <c r="V1319" i="1"/>
  <c r="F1279" i="1"/>
  <c r="U1279" i="1" s="1"/>
  <c r="V1279" i="1"/>
  <c r="F1239" i="1"/>
  <c r="U1239" i="1" s="1"/>
  <c r="V1239" i="1"/>
  <c r="F1199" i="1"/>
  <c r="U1199" i="1" s="1"/>
  <c r="V1199" i="1"/>
  <c r="F1151" i="1"/>
  <c r="U1151" i="1" s="1"/>
  <c r="V1151" i="1"/>
  <c r="F1119" i="1"/>
  <c r="U1119" i="1" s="1"/>
  <c r="V1119" i="1"/>
  <c r="F1063" i="1"/>
  <c r="U1063" i="1" s="1"/>
  <c r="V1063" i="1"/>
  <c r="F1031" i="1"/>
  <c r="U1031" i="1" s="1"/>
  <c r="V1031" i="1"/>
  <c r="F1007" i="1"/>
  <c r="U1007" i="1" s="1"/>
  <c r="V1007" i="1"/>
  <c r="F983" i="1"/>
  <c r="U983" i="1" s="1"/>
  <c r="V983" i="1"/>
  <c r="F935" i="1"/>
  <c r="U935" i="1" s="1"/>
  <c r="V935" i="1"/>
  <c r="F895" i="1"/>
  <c r="U895" i="1" s="1"/>
  <c r="V895" i="1"/>
  <c r="F863" i="1"/>
  <c r="U863" i="1" s="1"/>
  <c r="V863" i="1"/>
  <c r="F839" i="1"/>
  <c r="U839" i="1" s="1"/>
  <c r="V839" i="1"/>
  <c r="F807" i="1"/>
  <c r="U807" i="1" s="1"/>
  <c r="V807" i="1"/>
  <c r="F783" i="1"/>
  <c r="U783" i="1" s="1"/>
  <c r="V783" i="1"/>
  <c r="F751" i="1"/>
  <c r="U751" i="1" s="1"/>
  <c r="V751" i="1"/>
  <c r="F727" i="1"/>
  <c r="U727" i="1" s="1"/>
  <c r="V727" i="1"/>
  <c r="F695" i="1"/>
  <c r="U695" i="1" s="1"/>
  <c r="V695" i="1"/>
  <c r="F687" i="1"/>
  <c r="U687" i="1" s="1"/>
  <c r="V687" i="1"/>
  <c r="F663" i="1"/>
  <c r="U663" i="1" s="1"/>
  <c r="V663" i="1"/>
  <c r="F647" i="1"/>
  <c r="U647" i="1" s="1"/>
  <c r="V647" i="1"/>
  <c r="F639" i="1"/>
  <c r="U639" i="1" s="1"/>
  <c r="V639" i="1"/>
  <c r="F623" i="1"/>
  <c r="U623" i="1" s="1"/>
  <c r="V623" i="1"/>
  <c r="F615" i="1"/>
  <c r="U615" i="1" s="1"/>
  <c r="V615" i="1"/>
  <c r="F519" i="1"/>
  <c r="U519" i="1" s="1"/>
  <c r="V519" i="1"/>
  <c r="F487" i="1"/>
  <c r="U487" i="1" s="1"/>
  <c r="V487" i="1"/>
  <c r="F439" i="1"/>
  <c r="U439" i="1" s="1"/>
  <c r="V439" i="1"/>
  <c r="F399" i="1"/>
  <c r="U399" i="1" s="1"/>
  <c r="V399" i="1"/>
  <c r="F351" i="1"/>
  <c r="U351" i="1" s="1"/>
  <c r="V351" i="1"/>
  <c r="F311" i="1"/>
  <c r="U311" i="1" s="1"/>
  <c r="V311" i="1"/>
  <c r="F271" i="1"/>
  <c r="U271" i="1" s="1"/>
  <c r="V271" i="1"/>
  <c r="F223" i="1"/>
  <c r="U223" i="1" s="1"/>
  <c r="V223" i="1"/>
  <c r="F191" i="1"/>
  <c r="U191" i="1" s="1"/>
  <c r="V191" i="1"/>
  <c r="F151" i="1"/>
  <c r="U151" i="1" s="1"/>
  <c r="V151" i="1"/>
  <c r="F95" i="1"/>
  <c r="U95" i="1" s="1"/>
  <c r="V95" i="1"/>
  <c r="F39" i="1"/>
  <c r="U39" i="1" s="1"/>
  <c r="V39" i="1"/>
  <c r="F1726" i="1"/>
  <c r="U1726" i="1" s="1"/>
  <c r="V1726" i="1"/>
  <c r="F526" i="1"/>
  <c r="U526" i="1" s="1"/>
  <c r="V526" i="1"/>
  <c r="F1996" i="1"/>
  <c r="U1996" i="1" s="1"/>
  <c r="V1996" i="1"/>
  <c r="F1988" i="1"/>
  <c r="U1988" i="1" s="1"/>
  <c r="V1988" i="1"/>
  <c r="F1980" i="1"/>
  <c r="U1980" i="1" s="1"/>
  <c r="V1980" i="1"/>
  <c r="F1972" i="1"/>
  <c r="U1972" i="1" s="1"/>
  <c r="V1972" i="1"/>
  <c r="F1964" i="1"/>
  <c r="U1964" i="1" s="1"/>
  <c r="V1964" i="1"/>
  <c r="F1948" i="1"/>
  <c r="U1948" i="1" s="1"/>
  <c r="V1948" i="1"/>
  <c r="F1940" i="1"/>
  <c r="U1940" i="1" s="1"/>
  <c r="V1940" i="1"/>
  <c r="F1932" i="1"/>
  <c r="U1932" i="1" s="1"/>
  <c r="V1932" i="1"/>
  <c r="F1924" i="1"/>
  <c r="U1924" i="1" s="1"/>
  <c r="V1924" i="1"/>
  <c r="F1916" i="1"/>
  <c r="U1916" i="1" s="1"/>
  <c r="V1916" i="1"/>
  <c r="F1908" i="1"/>
  <c r="U1908" i="1" s="1"/>
  <c r="V1908" i="1"/>
  <c r="F1900" i="1"/>
  <c r="U1900" i="1" s="1"/>
  <c r="V1900" i="1"/>
  <c r="F1884" i="1"/>
  <c r="U1884" i="1" s="1"/>
  <c r="V1884" i="1"/>
  <c r="F1876" i="1"/>
  <c r="U1876" i="1" s="1"/>
  <c r="V1876" i="1"/>
  <c r="F1868" i="1"/>
  <c r="U1868" i="1" s="1"/>
  <c r="V1868" i="1"/>
  <c r="F1860" i="1"/>
  <c r="U1860" i="1" s="1"/>
  <c r="V1860" i="1"/>
  <c r="F1852" i="1"/>
  <c r="U1852" i="1" s="1"/>
  <c r="V1852" i="1"/>
  <c r="F1836" i="1"/>
  <c r="U1836" i="1" s="1"/>
  <c r="V1836" i="1"/>
  <c r="F1828" i="1"/>
  <c r="U1828" i="1" s="1"/>
  <c r="V1828" i="1"/>
  <c r="F1820" i="1"/>
  <c r="U1820" i="1" s="1"/>
  <c r="V1820" i="1"/>
  <c r="F1604" i="1"/>
  <c r="U1604" i="1" s="1"/>
  <c r="V1604" i="1"/>
  <c r="F1588" i="1"/>
  <c r="U1588" i="1" s="1"/>
  <c r="V1588" i="1"/>
  <c r="F1572" i="1"/>
  <c r="U1572" i="1" s="1"/>
  <c r="V1572" i="1"/>
  <c r="F1556" i="1"/>
  <c r="U1556" i="1" s="1"/>
  <c r="V1556" i="1"/>
  <c r="F1540" i="1"/>
  <c r="U1540" i="1" s="1"/>
  <c r="V1540" i="1"/>
  <c r="F1524" i="1"/>
  <c r="U1524" i="1" s="1"/>
  <c r="V1524" i="1"/>
  <c r="F1508" i="1"/>
  <c r="U1508" i="1" s="1"/>
  <c r="V1508" i="1"/>
  <c r="F1492" i="1"/>
  <c r="U1492" i="1" s="1"/>
  <c r="V1492" i="1"/>
  <c r="F1476" i="1"/>
  <c r="U1476" i="1" s="1"/>
  <c r="V1476" i="1"/>
  <c r="F1460" i="1"/>
  <c r="U1460" i="1" s="1"/>
  <c r="V1460" i="1"/>
  <c r="F1444" i="1"/>
  <c r="U1444" i="1" s="1"/>
  <c r="V1444" i="1"/>
  <c r="F1428" i="1"/>
  <c r="U1428" i="1" s="1"/>
  <c r="V1428" i="1"/>
  <c r="F1412" i="1"/>
  <c r="U1412" i="1" s="1"/>
  <c r="V1412" i="1"/>
  <c r="F1396" i="1"/>
  <c r="U1396" i="1" s="1"/>
  <c r="V1396" i="1"/>
  <c r="F1380" i="1"/>
  <c r="U1380" i="1" s="1"/>
  <c r="V1380" i="1"/>
  <c r="F1364" i="1"/>
  <c r="U1364" i="1" s="1"/>
  <c r="V1364" i="1"/>
  <c r="F1356" i="1"/>
  <c r="U1356" i="1" s="1"/>
  <c r="V1356" i="1"/>
  <c r="F1340" i="1"/>
  <c r="U1340" i="1" s="1"/>
  <c r="V1340" i="1"/>
  <c r="F1324" i="1"/>
  <c r="U1324" i="1" s="1"/>
  <c r="V1324" i="1"/>
  <c r="F1308" i="1"/>
  <c r="U1308" i="1" s="1"/>
  <c r="V1308" i="1"/>
  <c r="F1292" i="1"/>
  <c r="U1292" i="1" s="1"/>
  <c r="V1292" i="1"/>
  <c r="F1276" i="1"/>
  <c r="U1276" i="1" s="1"/>
  <c r="V1276" i="1"/>
  <c r="F1260" i="1"/>
  <c r="U1260" i="1" s="1"/>
  <c r="V1260" i="1"/>
  <c r="F1236" i="1"/>
  <c r="U1236" i="1" s="1"/>
  <c r="V1236" i="1"/>
  <c r="F1228" i="1"/>
  <c r="U1228" i="1" s="1"/>
  <c r="V1228" i="1"/>
  <c r="F1204" i="1"/>
  <c r="U1204" i="1" s="1"/>
  <c r="V1204" i="1"/>
  <c r="F1188" i="1"/>
  <c r="U1188" i="1" s="1"/>
  <c r="V1188" i="1"/>
  <c r="F1172" i="1"/>
  <c r="U1172" i="1" s="1"/>
  <c r="V1172" i="1"/>
  <c r="F1156" i="1"/>
  <c r="U1156" i="1" s="1"/>
  <c r="V1156" i="1"/>
  <c r="F1140" i="1"/>
  <c r="U1140" i="1" s="1"/>
  <c r="V1140" i="1"/>
  <c r="F1124" i="1"/>
  <c r="U1124" i="1" s="1"/>
  <c r="V1124" i="1"/>
  <c r="F1108" i="1"/>
  <c r="U1108" i="1" s="1"/>
  <c r="V1108" i="1"/>
  <c r="F1092" i="1"/>
  <c r="U1092" i="1" s="1"/>
  <c r="V1092" i="1"/>
  <c r="F1076" i="1"/>
  <c r="U1076" i="1" s="1"/>
  <c r="V1076" i="1"/>
  <c r="F1060" i="1"/>
  <c r="U1060" i="1" s="1"/>
  <c r="V1060" i="1"/>
  <c r="F1044" i="1"/>
  <c r="U1044" i="1" s="1"/>
  <c r="V1044" i="1"/>
  <c r="F1028" i="1"/>
  <c r="U1028" i="1" s="1"/>
  <c r="V1028" i="1"/>
  <c r="F1012" i="1"/>
  <c r="U1012" i="1" s="1"/>
  <c r="V1012" i="1"/>
  <c r="F996" i="1"/>
  <c r="U996" i="1" s="1"/>
  <c r="V996" i="1"/>
  <c r="F980" i="1"/>
  <c r="U980" i="1" s="1"/>
  <c r="V980" i="1"/>
  <c r="F964" i="1"/>
  <c r="U964" i="1" s="1"/>
  <c r="V964" i="1"/>
  <c r="F948" i="1"/>
  <c r="U948" i="1" s="1"/>
  <c r="V948" i="1"/>
  <c r="F932" i="1"/>
  <c r="U932" i="1" s="1"/>
  <c r="V932" i="1"/>
  <c r="F916" i="1"/>
  <c r="U916" i="1" s="1"/>
  <c r="V916" i="1"/>
  <c r="F900" i="1"/>
  <c r="U900" i="1" s="1"/>
  <c r="V900" i="1"/>
  <c r="F884" i="1"/>
  <c r="U884" i="1" s="1"/>
  <c r="V884" i="1"/>
  <c r="F868" i="1"/>
  <c r="U868" i="1" s="1"/>
  <c r="V868" i="1"/>
  <c r="F852" i="1"/>
  <c r="U852" i="1" s="1"/>
  <c r="V852" i="1"/>
  <c r="F836" i="1"/>
  <c r="U836" i="1" s="1"/>
  <c r="V836" i="1"/>
  <c r="F820" i="1"/>
  <c r="U820" i="1" s="1"/>
  <c r="V820" i="1"/>
  <c r="F804" i="1"/>
  <c r="U804" i="1" s="1"/>
  <c r="V804" i="1"/>
  <c r="F788" i="1"/>
  <c r="U788" i="1" s="1"/>
  <c r="V788" i="1"/>
  <c r="F772" i="1"/>
  <c r="U772" i="1" s="1"/>
  <c r="V772" i="1"/>
  <c r="F756" i="1"/>
  <c r="U756" i="1" s="1"/>
  <c r="V756" i="1"/>
  <c r="F740" i="1"/>
  <c r="U740" i="1" s="1"/>
  <c r="V740" i="1"/>
  <c r="F724" i="1"/>
  <c r="U724" i="1" s="1"/>
  <c r="V724" i="1"/>
  <c r="F708" i="1"/>
  <c r="U708" i="1" s="1"/>
  <c r="V708" i="1"/>
  <c r="F692" i="1"/>
  <c r="U692" i="1" s="1"/>
  <c r="V692" i="1"/>
  <c r="F676" i="1"/>
  <c r="U676" i="1" s="1"/>
  <c r="V676" i="1"/>
  <c r="F660" i="1"/>
  <c r="U660" i="1" s="1"/>
  <c r="V660" i="1"/>
  <c r="F644" i="1"/>
  <c r="U644" i="1" s="1"/>
  <c r="V644" i="1"/>
  <c r="F628" i="1"/>
  <c r="U628" i="1" s="1"/>
  <c r="V628" i="1"/>
  <c r="F612" i="1"/>
  <c r="U612" i="1" s="1"/>
  <c r="V612" i="1"/>
  <c r="F596" i="1"/>
  <c r="U596" i="1" s="1"/>
  <c r="V596" i="1"/>
  <c r="F580" i="1"/>
  <c r="U580" i="1" s="1"/>
  <c r="V580" i="1"/>
  <c r="F564" i="1"/>
  <c r="U564" i="1" s="1"/>
  <c r="V564" i="1"/>
  <c r="F548" i="1"/>
  <c r="U548" i="1" s="1"/>
  <c r="V548" i="1"/>
  <c r="F532" i="1"/>
  <c r="U532" i="1" s="1"/>
  <c r="V532" i="1"/>
  <c r="F516" i="1"/>
  <c r="U516" i="1" s="1"/>
  <c r="V516" i="1"/>
  <c r="F500" i="1"/>
  <c r="U500" i="1" s="1"/>
  <c r="V500" i="1"/>
  <c r="F476" i="1"/>
  <c r="U476" i="1" s="1"/>
  <c r="V476" i="1"/>
  <c r="F460" i="1"/>
  <c r="U460" i="1" s="1"/>
  <c r="V460" i="1"/>
  <c r="F444" i="1"/>
  <c r="U444" i="1" s="1"/>
  <c r="V444" i="1"/>
  <c r="F428" i="1"/>
  <c r="U428" i="1" s="1"/>
  <c r="V428" i="1"/>
  <c r="F396" i="1"/>
  <c r="U396" i="1" s="1"/>
  <c r="V396" i="1"/>
  <c r="F236" i="1"/>
  <c r="U236" i="1" s="1"/>
  <c r="V236" i="1"/>
  <c r="V1938" i="1"/>
  <c r="V1756" i="1"/>
  <c r="V1628" i="1"/>
  <c r="V1343" i="1"/>
  <c r="F1935" i="1"/>
  <c r="U1935" i="1" s="1"/>
  <c r="V1935" i="1"/>
  <c r="F1887" i="1"/>
  <c r="U1887" i="1" s="1"/>
  <c r="V1887" i="1"/>
  <c r="F1839" i="1"/>
  <c r="U1839" i="1" s="1"/>
  <c r="V1839" i="1"/>
  <c r="F1791" i="1"/>
  <c r="U1791" i="1" s="1"/>
  <c r="V1791" i="1"/>
  <c r="F1751" i="1"/>
  <c r="U1751" i="1" s="1"/>
  <c r="V1751" i="1"/>
  <c r="F1711" i="1"/>
  <c r="U1711" i="1" s="1"/>
  <c r="V1711" i="1"/>
  <c r="F1671" i="1"/>
  <c r="U1671" i="1" s="1"/>
  <c r="V1671" i="1"/>
  <c r="F1639" i="1"/>
  <c r="U1639" i="1" s="1"/>
  <c r="V1639" i="1"/>
  <c r="F1599" i="1"/>
  <c r="U1599" i="1" s="1"/>
  <c r="V1599" i="1"/>
  <c r="F1559" i="1"/>
  <c r="U1559" i="1" s="1"/>
  <c r="V1559" i="1"/>
  <c r="F1511" i="1"/>
  <c r="U1511" i="1" s="1"/>
  <c r="V1511" i="1"/>
  <c r="F1471" i="1"/>
  <c r="U1471" i="1" s="1"/>
  <c r="V1471" i="1"/>
  <c r="F1431" i="1"/>
  <c r="U1431" i="1" s="1"/>
  <c r="V1431" i="1"/>
  <c r="F1391" i="1"/>
  <c r="U1391" i="1" s="1"/>
  <c r="V1391" i="1"/>
  <c r="F1359" i="1"/>
  <c r="U1359" i="1" s="1"/>
  <c r="V1359" i="1"/>
  <c r="F1327" i="1"/>
  <c r="U1327" i="1" s="1"/>
  <c r="V1327" i="1"/>
  <c r="F1287" i="1"/>
  <c r="U1287" i="1" s="1"/>
  <c r="V1287" i="1"/>
  <c r="F1247" i="1"/>
  <c r="U1247" i="1" s="1"/>
  <c r="V1247" i="1"/>
  <c r="F1223" i="1"/>
  <c r="U1223" i="1" s="1"/>
  <c r="V1223" i="1"/>
  <c r="F1183" i="1"/>
  <c r="U1183" i="1" s="1"/>
  <c r="V1183" i="1"/>
  <c r="F1135" i="1"/>
  <c r="U1135" i="1" s="1"/>
  <c r="V1135" i="1"/>
  <c r="F1047" i="1"/>
  <c r="U1047" i="1" s="1"/>
  <c r="V1047" i="1"/>
  <c r="F591" i="1"/>
  <c r="U591" i="1" s="1"/>
  <c r="V591" i="1"/>
  <c r="F559" i="1"/>
  <c r="U559" i="1" s="1"/>
  <c r="V559" i="1"/>
  <c r="F511" i="1"/>
  <c r="U511" i="1" s="1"/>
  <c r="V511" i="1"/>
  <c r="F471" i="1"/>
  <c r="U471" i="1" s="1"/>
  <c r="V471" i="1"/>
  <c r="F423" i="1"/>
  <c r="U423" i="1" s="1"/>
  <c r="V423" i="1"/>
  <c r="F391" i="1"/>
  <c r="U391" i="1" s="1"/>
  <c r="V391" i="1"/>
  <c r="F359" i="1"/>
  <c r="U359" i="1" s="1"/>
  <c r="V359" i="1"/>
  <c r="F319" i="1"/>
  <c r="U319" i="1" s="1"/>
  <c r="V319" i="1"/>
  <c r="F279" i="1"/>
  <c r="U279" i="1" s="1"/>
  <c r="V279" i="1"/>
  <c r="F247" i="1"/>
  <c r="U247" i="1" s="1"/>
  <c r="V247" i="1"/>
  <c r="F207" i="1"/>
  <c r="U207" i="1" s="1"/>
  <c r="V207" i="1"/>
  <c r="F167" i="1"/>
  <c r="U167" i="1" s="1"/>
  <c r="V167" i="1"/>
  <c r="F143" i="1"/>
  <c r="U143" i="1" s="1"/>
  <c r="V143" i="1"/>
  <c r="F119" i="1"/>
  <c r="U119" i="1" s="1"/>
  <c r="V119" i="1"/>
  <c r="F79" i="1"/>
  <c r="U79" i="1" s="1"/>
  <c r="V79" i="1"/>
  <c r="F55" i="1"/>
  <c r="U55" i="1" s="1"/>
  <c r="V55" i="1"/>
  <c r="F23" i="1"/>
  <c r="U23" i="1" s="1"/>
  <c r="V23" i="1"/>
  <c r="F1654" i="1"/>
  <c r="U1654" i="1" s="1"/>
  <c r="V1654" i="1"/>
  <c r="F1994" i="1"/>
  <c r="U1994" i="1" s="1"/>
  <c r="V1994" i="1"/>
  <c r="F1970" i="1"/>
  <c r="U1970" i="1" s="1"/>
  <c r="V1970" i="1"/>
  <c r="F1914" i="1"/>
  <c r="U1914" i="1" s="1"/>
  <c r="V1914" i="1"/>
  <c r="F1850" i="1"/>
  <c r="U1850" i="1" s="1"/>
  <c r="V1850" i="1"/>
  <c r="F1834" i="1"/>
  <c r="U1834" i="1" s="1"/>
  <c r="V1834" i="1"/>
  <c r="F1810" i="1"/>
  <c r="U1810" i="1" s="1"/>
  <c r="V1810" i="1"/>
  <c r="F1794" i="1"/>
  <c r="U1794" i="1" s="1"/>
  <c r="V1794" i="1"/>
  <c r="F1786" i="1"/>
  <c r="U1786" i="1" s="1"/>
  <c r="V1786" i="1"/>
  <c r="F1762" i="1"/>
  <c r="U1762" i="1" s="1"/>
  <c r="V1762" i="1"/>
  <c r="F1746" i="1"/>
  <c r="U1746" i="1" s="1"/>
  <c r="V1746" i="1"/>
  <c r="F1738" i="1"/>
  <c r="U1738" i="1" s="1"/>
  <c r="V1738" i="1"/>
  <c r="F1722" i="1"/>
  <c r="U1722" i="1" s="1"/>
  <c r="V1722" i="1"/>
  <c r="F1706" i="1"/>
  <c r="U1706" i="1" s="1"/>
  <c r="V1706" i="1"/>
  <c r="F1698" i="1"/>
  <c r="U1698" i="1" s="1"/>
  <c r="V1698" i="1"/>
  <c r="F1682" i="1"/>
  <c r="U1682" i="1" s="1"/>
  <c r="V1682" i="1"/>
  <c r="F1666" i="1"/>
  <c r="U1666" i="1" s="1"/>
  <c r="V1666" i="1"/>
  <c r="F1658" i="1"/>
  <c r="U1658" i="1" s="1"/>
  <c r="V1658" i="1"/>
  <c r="F1642" i="1"/>
  <c r="U1642" i="1" s="1"/>
  <c r="V1642" i="1"/>
  <c r="F1626" i="1"/>
  <c r="U1626" i="1" s="1"/>
  <c r="V1626" i="1"/>
  <c r="F1618" i="1"/>
  <c r="U1618" i="1" s="1"/>
  <c r="V1618" i="1"/>
  <c r="F1602" i="1"/>
  <c r="U1602" i="1" s="1"/>
  <c r="V1602" i="1"/>
  <c r="F1586" i="1"/>
  <c r="U1586" i="1" s="1"/>
  <c r="V1586" i="1"/>
  <c r="F1570" i="1"/>
  <c r="U1570" i="1" s="1"/>
  <c r="V1570" i="1"/>
  <c r="F1562" i="1"/>
  <c r="U1562" i="1" s="1"/>
  <c r="V1562" i="1"/>
  <c r="F1546" i="1"/>
  <c r="U1546" i="1" s="1"/>
  <c r="V1546" i="1"/>
  <c r="F1530" i="1"/>
  <c r="U1530" i="1" s="1"/>
  <c r="V1530" i="1"/>
  <c r="F1514" i="1"/>
  <c r="U1514" i="1" s="1"/>
  <c r="V1514" i="1"/>
  <c r="F1506" i="1"/>
  <c r="U1506" i="1" s="1"/>
  <c r="V1506" i="1"/>
  <c r="F1490" i="1"/>
  <c r="U1490" i="1" s="1"/>
  <c r="V1490" i="1"/>
  <c r="F1474" i="1"/>
  <c r="U1474" i="1" s="1"/>
  <c r="V1474" i="1"/>
  <c r="F1442" i="1"/>
  <c r="U1442" i="1" s="1"/>
  <c r="V1442" i="1"/>
  <c r="F1330" i="1"/>
  <c r="U1330" i="1" s="1"/>
  <c r="V1330" i="1"/>
  <c r="V1998" i="1"/>
  <c r="V1856" i="1"/>
  <c r="V1740" i="1"/>
  <c r="V1256" i="1"/>
  <c r="F1919" i="1"/>
  <c r="U1919" i="1" s="1"/>
  <c r="V1919" i="1"/>
  <c r="F951" i="1"/>
  <c r="U951" i="1" s="1"/>
  <c r="V951" i="1"/>
  <c r="F2" i="1"/>
  <c r="U2" i="1" s="1"/>
  <c r="V2" i="1"/>
  <c r="F1962" i="1"/>
  <c r="U1962" i="1" s="1"/>
  <c r="V1962" i="1"/>
  <c r="F1946" i="1"/>
  <c r="U1946" i="1" s="1"/>
  <c r="V1946" i="1"/>
  <c r="F1906" i="1"/>
  <c r="U1906" i="1" s="1"/>
  <c r="V1906" i="1"/>
  <c r="F1882" i="1"/>
  <c r="U1882" i="1" s="1"/>
  <c r="V1882" i="1"/>
  <c r="F1858" i="1"/>
  <c r="U1858" i="1" s="1"/>
  <c r="V1858" i="1"/>
  <c r="F1826" i="1"/>
  <c r="U1826" i="1" s="1"/>
  <c r="V1826" i="1"/>
  <c r="F1802" i="1"/>
  <c r="U1802" i="1" s="1"/>
  <c r="V1802" i="1"/>
  <c r="F1770" i="1"/>
  <c r="U1770" i="1" s="1"/>
  <c r="V1770" i="1"/>
  <c r="F1754" i="1"/>
  <c r="U1754" i="1" s="1"/>
  <c r="V1754" i="1"/>
  <c r="F1730" i="1"/>
  <c r="U1730" i="1" s="1"/>
  <c r="V1730" i="1"/>
  <c r="F1714" i="1"/>
  <c r="U1714" i="1" s="1"/>
  <c r="V1714" i="1"/>
  <c r="F1690" i="1"/>
  <c r="U1690" i="1" s="1"/>
  <c r="V1690" i="1"/>
  <c r="F1674" i="1"/>
  <c r="U1674" i="1" s="1"/>
  <c r="V1674" i="1"/>
  <c r="F1650" i="1"/>
  <c r="U1650" i="1" s="1"/>
  <c r="V1650" i="1"/>
  <c r="F1634" i="1"/>
  <c r="U1634" i="1" s="1"/>
  <c r="V1634" i="1"/>
  <c r="F1610" i="1"/>
  <c r="U1610" i="1" s="1"/>
  <c r="V1610" i="1"/>
  <c r="F1594" i="1"/>
  <c r="U1594" i="1" s="1"/>
  <c r="V1594" i="1"/>
  <c r="F1578" i="1"/>
  <c r="U1578" i="1" s="1"/>
  <c r="V1578" i="1"/>
  <c r="F1554" i="1"/>
  <c r="U1554" i="1" s="1"/>
  <c r="V1554" i="1"/>
  <c r="F1538" i="1"/>
  <c r="U1538" i="1" s="1"/>
  <c r="V1538" i="1"/>
  <c r="F1522" i="1"/>
  <c r="U1522" i="1" s="1"/>
  <c r="V1522" i="1"/>
  <c r="F1498" i="1"/>
  <c r="U1498" i="1" s="1"/>
  <c r="V1498" i="1"/>
  <c r="F1482" i="1"/>
  <c r="U1482" i="1" s="1"/>
  <c r="V1482" i="1"/>
  <c r="F1466" i="1"/>
  <c r="U1466" i="1" s="1"/>
  <c r="V1466" i="1"/>
  <c r="F1450" i="1"/>
  <c r="U1450" i="1" s="1"/>
  <c r="V1450" i="1"/>
  <c r="F1434" i="1"/>
  <c r="U1434" i="1" s="1"/>
  <c r="V1434" i="1"/>
  <c r="F1426" i="1"/>
  <c r="U1426" i="1" s="1"/>
  <c r="V1426" i="1"/>
  <c r="F1418" i="1"/>
  <c r="U1418" i="1" s="1"/>
  <c r="V1418" i="1"/>
  <c r="F1410" i="1"/>
  <c r="U1410" i="1" s="1"/>
  <c r="V1410" i="1"/>
  <c r="F1402" i="1"/>
  <c r="U1402" i="1" s="1"/>
  <c r="V1402" i="1"/>
  <c r="F1394" i="1"/>
  <c r="U1394" i="1" s="1"/>
  <c r="V1394" i="1"/>
  <c r="F1386" i="1"/>
  <c r="U1386" i="1" s="1"/>
  <c r="V1386" i="1"/>
  <c r="F1378" i="1"/>
  <c r="U1378" i="1" s="1"/>
  <c r="V1378" i="1"/>
  <c r="F1370" i="1"/>
  <c r="U1370" i="1" s="1"/>
  <c r="V1370" i="1"/>
  <c r="F1362" i="1"/>
  <c r="U1362" i="1" s="1"/>
  <c r="V1362" i="1"/>
  <c r="F1354" i="1"/>
  <c r="U1354" i="1" s="1"/>
  <c r="V1354" i="1"/>
  <c r="F1346" i="1"/>
  <c r="U1346" i="1" s="1"/>
  <c r="V1346" i="1"/>
  <c r="F1338" i="1"/>
  <c r="U1338" i="1" s="1"/>
  <c r="V1338" i="1"/>
  <c r="F1322" i="1"/>
  <c r="U1322" i="1" s="1"/>
  <c r="V1322" i="1"/>
  <c r="F1314" i="1"/>
  <c r="U1314" i="1" s="1"/>
  <c r="V1314" i="1"/>
  <c r="F1306" i="1"/>
  <c r="U1306" i="1" s="1"/>
  <c r="V1306" i="1"/>
  <c r="F1298" i="1"/>
  <c r="U1298" i="1" s="1"/>
  <c r="V1298" i="1"/>
  <c r="F1290" i="1"/>
  <c r="U1290" i="1" s="1"/>
  <c r="V1290" i="1"/>
  <c r="F1282" i="1"/>
  <c r="U1282" i="1" s="1"/>
  <c r="V1282" i="1"/>
  <c r="F1274" i="1"/>
  <c r="U1274" i="1" s="1"/>
  <c r="V1274" i="1"/>
  <c r="F1266" i="1"/>
  <c r="U1266" i="1" s="1"/>
  <c r="V1266" i="1"/>
  <c r="F1258" i="1"/>
  <c r="U1258" i="1" s="1"/>
  <c r="V1258" i="1"/>
  <c r="F1250" i="1"/>
  <c r="U1250" i="1" s="1"/>
  <c r="V1250" i="1"/>
  <c r="F1242" i="1"/>
  <c r="U1242" i="1" s="1"/>
  <c r="V1242" i="1"/>
  <c r="F1234" i="1"/>
  <c r="U1234" i="1" s="1"/>
  <c r="V1234" i="1"/>
  <c r="F1226" i="1"/>
  <c r="U1226" i="1" s="1"/>
  <c r="V1226" i="1"/>
  <c r="F1218" i="1"/>
  <c r="U1218" i="1" s="1"/>
  <c r="V1218" i="1"/>
  <c r="F1210" i="1"/>
  <c r="U1210" i="1" s="1"/>
  <c r="V1210" i="1"/>
  <c r="F1202" i="1"/>
  <c r="U1202" i="1" s="1"/>
  <c r="V1202" i="1"/>
  <c r="F1194" i="1"/>
  <c r="U1194" i="1" s="1"/>
  <c r="V1194" i="1"/>
  <c r="F1186" i="1"/>
  <c r="U1186" i="1" s="1"/>
  <c r="V1186" i="1"/>
  <c r="F1178" i="1"/>
  <c r="U1178" i="1" s="1"/>
  <c r="V1178" i="1"/>
  <c r="F1170" i="1"/>
  <c r="U1170" i="1" s="1"/>
  <c r="V1170" i="1"/>
  <c r="F1162" i="1"/>
  <c r="U1162" i="1" s="1"/>
  <c r="V1162" i="1"/>
  <c r="F1154" i="1"/>
  <c r="U1154" i="1" s="1"/>
  <c r="V1154" i="1"/>
  <c r="F1146" i="1"/>
  <c r="U1146" i="1" s="1"/>
  <c r="V1146" i="1"/>
  <c r="F1138" i="1"/>
  <c r="U1138" i="1" s="1"/>
  <c r="V1138" i="1"/>
  <c r="F1130" i="1"/>
  <c r="U1130" i="1" s="1"/>
  <c r="V1130" i="1"/>
  <c r="F1122" i="1"/>
  <c r="U1122" i="1" s="1"/>
  <c r="V1122" i="1"/>
  <c r="F1114" i="1"/>
  <c r="U1114" i="1" s="1"/>
  <c r="V1114" i="1"/>
  <c r="F1106" i="1"/>
  <c r="U1106" i="1" s="1"/>
  <c r="V1106" i="1"/>
  <c r="F1098" i="1"/>
  <c r="U1098" i="1" s="1"/>
  <c r="V1098" i="1"/>
  <c r="F1090" i="1"/>
  <c r="U1090" i="1" s="1"/>
  <c r="V1090" i="1"/>
  <c r="F1082" i="1"/>
  <c r="U1082" i="1" s="1"/>
  <c r="V1082" i="1"/>
  <c r="F1074" i="1"/>
  <c r="U1074" i="1" s="1"/>
  <c r="V1074" i="1"/>
  <c r="F1066" i="1"/>
  <c r="U1066" i="1" s="1"/>
  <c r="V1066" i="1"/>
  <c r="F1058" i="1"/>
  <c r="U1058" i="1" s="1"/>
  <c r="V1058" i="1"/>
  <c r="F1050" i="1"/>
  <c r="U1050" i="1" s="1"/>
  <c r="V1050" i="1"/>
  <c r="F1042" i="1"/>
  <c r="U1042" i="1" s="1"/>
  <c r="V1042" i="1"/>
  <c r="F1034" i="1"/>
  <c r="U1034" i="1" s="1"/>
  <c r="V1034" i="1"/>
  <c r="F1026" i="1"/>
  <c r="U1026" i="1" s="1"/>
  <c r="V1026" i="1"/>
  <c r="F1018" i="1"/>
  <c r="U1018" i="1" s="1"/>
  <c r="V1018" i="1"/>
  <c r="F1010" i="1"/>
  <c r="U1010" i="1" s="1"/>
  <c r="V1010" i="1"/>
  <c r="F1002" i="1"/>
  <c r="U1002" i="1" s="1"/>
  <c r="V1002" i="1"/>
  <c r="F994" i="1"/>
  <c r="U994" i="1" s="1"/>
  <c r="V994" i="1"/>
  <c r="F986" i="1"/>
  <c r="U986" i="1" s="1"/>
  <c r="V986" i="1"/>
  <c r="F978" i="1"/>
  <c r="U978" i="1" s="1"/>
  <c r="V978" i="1"/>
  <c r="F970" i="1"/>
  <c r="U970" i="1" s="1"/>
  <c r="V970" i="1"/>
  <c r="F962" i="1"/>
  <c r="U962" i="1" s="1"/>
  <c r="V962" i="1"/>
  <c r="F954" i="1"/>
  <c r="U954" i="1" s="1"/>
  <c r="V954" i="1"/>
  <c r="F946" i="1"/>
  <c r="U946" i="1" s="1"/>
  <c r="V946" i="1"/>
  <c r="F938" i="1"/>
  <c r="U938" i="1" s="1"/>
  <c r="V938" i="1"/>
  <c r="F930" i="1"/>
  <c r="U930" i="1" s="1"/>
  <c r="V930" i="1"/>
  <c r="F922" i="1"/>
  <c r="U922" i="1" s="1"/>
  <c r="V922" i="1"/>
  <c r="F914" i="1"/>
  <c r="U914" i="1" s="1"/>
  <c r="V914" i="1"/>
  <c r="F906" i="1"/>
  <c r="U906" i="1" s="1"/>
  <c r="V906" i="1"/>
  <c r="F898" i="1"/>
  <c r="U898" i="1" s="1"/>
  <c r="V898" i="1"/>
  <c r="F890" i="1"/>
  <c r="U890" i="1" s="1"/>
  <c r="V890" i="1"/>
  <c r="F882" i="1"/>
  <c r="U882" i="1" s="1"/>
  <c r="V882" i="1"/>
  <c r="F874" i="1"/>
  <c r="U874" i="1" s="1"/>
  <c r="V874" i="1"/>
  <c r="F866" i="1"/>
  <c r="U866" i="1" s="1"/>
  <c r="V866" i="1"/>
  <c r="F858" i="1"/>
  <c r="U858" i="1" s="1"/>
  <c r="V858" i="1"/>
  <c r="F850" i="1"/>
  <c r="U850" i="1" s="1"/>
  <c r="V850" i="1"/>
  <c r="F842" i="1"/>
  <c r="U842" i="1" s="1"/>
  <c r="V842" i="1"/>
  <c r="F834" i="1"/>
  <c r="U834" i="1" s="1"/>
  <c r="V834" i="1"/>
  <c r="F826" i="1"/>
  <c r="U826" i="1" s="1"/>
  <c r="V826" i="1"/>
  <c r="F818" i="1"/>
  <c r="U818" i="1" s="1"/>
  <c r="V818" i="1"/>
  <c r="F810" i="1"/>
  <c r="U810" i="1" s="1"/>
  <c r="V810" i="1"/>
  <c r="F802" i="1"/>
  <c r="U802" i="1" s="1"/>
  <c r="V802" i="1"/>
  <c r="F794" i="1"/>
  <c r="U794" i="1" s="1"/>
  <c r="V794" i="1"/>
  <c r="F786" i="1"/>
  <c r="U786" i="1" s="1"/>
  <c r="V786" i="1"/>
  <c r="F778" i="1"/>
  <c r="U778" i="1" s="1"/>
  <c r="V778" i="1"/>
  <c r="F770" i="1"/>
  <c r="U770" i="1" s="1"/>
  <c r="V770" i="1"/>
  <c r="F762" i="1"/>
  <c r="U762" i="1" s="1"/>
  <c r="V762" i="1"/>
  <c r="F754" i="1"/>
  <c r="U754" i="1" s="1"/>
  <c r="V754" i="1"/>
  <c r="F746" i="1"/>
  <c r="U746" i="1" s="1"/>
  <c r="V746" i="1"/>
  <c r="F738" i="1"/>
  <c r="U738" i="1" s="1"/>
  <c r="V738" i="1"/>
  <c r="F730" i="1"/>
  <c r="U730" i="1" s="1"/>
  <c r="V730" i="1"/>
  <c r="F722" i="1"/>
  <c r="U722" i="1" s="1"/>
  <c r="V722" i="1"/>
  <c r="F714" i="1"/>
  <c r="U714" i="1" s="1"/>
  <c r="V714" i="1"/>
  <c r="F706" i="1"/>
  <c r="U706" i="1" s="1"/>
  <c r="V706" i="1"/>
  <c r="F698" i="1"/>
  <c r="U698" i="1" s="1"/>
  <c r="V698" i="1"/>
  <c r="F690" i="1"/>
  <c r="U690" i="1" s="1"/>
  <c r="V690" i="1"/>
  <c r="F682" i="1"/>
  <c r="U682" i="1" s="1"/>
  <c r="V682" i="1"/>
  <c r="F674" i="1"/>
  <c r="U674" i="1" s="1"/>
  <c r="V674" i="1"/>
  <c r="F666" i="1"/>
  <c r="U666" i="1" s="1"/>
  <c r="V666" i="1"/>
  <c r="F658" i="1"/>
  <c r="U658" i="1" s="1"/>
  <c r="V658" i="1"/>
  <c r="F650" i="1"/>
  <c r="U650" i="1" s="1"/>
  <c r="V650" i="1"/>
  <c r="F642" i="1"/>
  <c r="U642" i="1" s="1"/>
  <c r="V642" i="1"/>
  <c r="F634" i="1"/>
  <c r="U634" i="1" s="1"/>
  <c r="V634" i="1"/>
  <c r="F626" i="1"/>
  <c r="U626" i="1" s="1"/>
  <c r="V626" i="1"/>
  <c r="F618" i="1"/>
  <c r="U618" i="1" s="1"/>
  <c r="V618" i="1"/>
  <c r="F610" i="1"/>
  <c r="U610" i="1" s="1"/>
  <c r="V610" i="1"/>
  <c r="F602" i="1"/>
  <c r="U602" i="1" s="1"/>
  <c r="V602" i="1"/>
  <c r="F594" i="1"/>
  <c r="U594" i="1" s="1"/>
  <c r="V594" i="1"/>
  <c r="F586" i="1"/>
  <c r="U586" i="1" s="1"/>
  <c r="V586" i="1"/>
  <c r="F578" i="1"/>
  <c r="U578" i="1" s="1"/>
  <c r="V578" i="1"/>
  <c r="F570" i="1"/>
  <c r="U570" i="1" s="1"/>
  <c r="V570" i="1"/>
  <c r="F562" i="1"/>
  <c r="U562" i="1" s="1"/>
  <c r="V562" i="1"/>
  <c r="F554" i="1"/>
  <c r="U554" i="1" s="1"/>
  <c r="V554" i="1"/>
  <c r="F546" i="1"/>
  <c r="U546" i="1" s="1"/>
  <c r="V546" i="1"/>
  <c r="F538" i="1"/>
  <c r="U538" i="1" s="1"/>
  <c r="V538" i="1"/>
  <c r="F530" i="1"/>
  <c r="U530" i="1" s="1"/>
  <c r="V530" i="1"/>
  <c r="F522" i="1"/>
  <c r="U522" i="1" s="1"/>
  <c r="V522" i="1"/>
  <c r="F514" i="1"/>
  <c r="U514" i="1" s="1"/>
  <c r="V514" i="1"/>
  <c r="F506" i="1"/>
  <c r="U506" i="1" s="1"/>
  <c r="V506" i="1"/>
  <c r="F498" i="1"/>
  <c r="U498" i="1" s="1"/>
  <c r="V498" i="1"/>
  <c r="F490" i="1"/>
  <c r="U490" i="1" s="1"/>
  <c r="V490" i="1"/>
  <c r="F482" i="1"/>
  <c r="U482" i="1" s="1"/>
  <c r="V482" i="1"/>
  <c r="F474" i="1"/>
  <c r="U474" i="1" s="1"/>
  <c r="V474" i="1"/>
  <c r="F466" i="1"/>
  <c r="U466" i="1" s="1"/>
  <c r="V466" i="1"/>
  <c r="F458" i="1"/>
  <c r="U458" i="1" s="1"/>
  <c r="V458" i="1"/>
  <c r="F450" i="1"/>
  <c r="U450" i="1" s="1"/>
  <c r="V450" i="1"/>
  <c r="F442" i="1"/>
  <c r="U442" i="1" s="1"/>
  <c r="V442" i="1"/>
  <c r="F434" i="1"/>
  <c r="U434" i="1" s="1"/>
  <c r="V434" i="1"/>
  <c r="F426" i="1"/>
  <c r="U426" i="1" s="1"/>
  <c r="V426" i="1"/>
  <c r="F418" i="1"/>
  <c r="U418" i="1" s="1"/>
  <c r="V418" i="1"/>
  <c r="F410" i="1"/>
  <c r="U410" i="1" s="1"/>
  <c r="V410" i="1"/>
  <c r="F402" i="1"/>
  <c r="U402" i="1" s="1"/>
  <c r="V402" i="1"/>
  <c r="F394" i="1"/>
  <c r="U394" i="1" s="1"/>
  <c r="V394" i="1"/>
  <c r="F386" i="1"/>
  <c r="U386" i="1" s="1"/>
  <c r="V386" i="1"/>
  <c r="F378" i="1"/>
  <c r="U378" i="1" s="1"/>
  <c r="V378" i="1"/>
  <c r="F370" i="1"/>
  <c r="U370" i="1" s="1"/>
  <c r="V370" i="1"/>
  <c r="F362" i="1"/>
  <c r="U362" i="1" s="1"/>
  <c r="V362" i="1"/>
  <c r="F354" i="1"/>
  <c r="U354" i="1" s="1"/>
  <c r="V354" i="1"/>
  <c r="F346" i="1"/>
  <c r="U346" i="1" s="1"/>
  <c r="V346" i="1"/>
  <c r="F338" i="1"/>
  <c r="U338" i="1" s="1"/>
  <c r="V338" i="1"/>
  <c r="F330" i="1"/>
  <c r="U330" i="1" s="1"/>
  <c r="V330" i="1"/>
  <c r="F322" i="1"/>
  <c r="U322" i="1" s="1"/>
  <c r="V322" i="1"/>
  <c r="F314" i="1"/>
  <c r="U314" i="1" s="1"/>
  <c r="V314" i="1"/>
  <c r="F306" i="1"/>
  <c r="U306" i="1" s="1"/>
  <c r="V306" i="1"/>
  <c r="F298" i="1"/>
  <c r="U298" i="1" s="1"/>
  <c r="V298" i="1"/>
  <c r="F290" i="1"/>
  <c r="U290" i="1" s="1"/>
  <c r="V290" i="1"/>
  <c r="F282" i="1"/>
  <c r="U282" i="1" s="1"/>
  <c r="V282" i="1"/>
  <c r="F274" i="1"/>
  <c r="U274" i="1" s="1"/>
  <c r="V274" i="1"/>
  <c r="F266" i="1"/>
  <c r="U266" i="1" s="1"/>
  <c r="V266" i="1"/>
  <c r="F258" i="1"/>
  <c r="U258" i="1" s="1"/>
  <c r="V258" i="1"/>
  <c r="F250" i="1"/>
  <c r="U250" i="1" s="1"/>
  <c r="V250" i="1"/>
  <c r="F242" i="1"/>
  <c r="U242" i="1" s="1"/>
  <c r="V242" i="1"/>
  <c r="F234" i="1"/>
  <c r="U234" i="1" s="1"/>
  <c r="V234" i="1"/>
  <c r="F226" i="1"/>
  <c r="U226" i="1" s="1"/>
  <c r="V226" i="1"/>
  <c r="F218" i="1"/>
  <c r="U218" i="1" s="1"/>
  <c r="V218" i="1"/>
  <c r="F210" i="1"/>
  <c r="U210" i="1" s="1"/>
  <c r="V210" i="1"/>
  <c r="F202" i="1"/>
  <c r="U202" i="1" s="1"/>
  <c r="V202" i="1"/>
  <c r="F194" i="1"/>
  <c r="U194" i="1" s="1"/>
  <c r="V194" i="1"/>
  <c r="F186" i="1"/>
  <c r="U186" i="1" s="1"/>
  <c r="V186" i="1"/>
  <c r="F178" i="1"/>
  <c r="U178" i="1" s="1"/>
  <c r="V178" i="1"/>
  <c r="F170" i="1"/>
  <c r="U170" i="1" s="1"/>
  <c r="V170" i="1"/>
  <c r="F162" i="1"/>
  <c r="U162" i="1" s="1"/>
  <c r="V162" i="1"/>
  <c r="F154" i="1"/>
  <c r="U154" i="1" s="1"/>
  <c r="V154" i="1"/>
  <c r="F146" i="1"/>
  <c r="U146" i="1" s="1"/>
  <c r="V146" i="1"/>
  <c r="F138" i="1"/>
  <c r="U138" i="1" s="1"/>
  <c r="V138" i="1"/>
  <c r="F130" i="1"/>
  <c r="U130" i="1" s="1"/>
  <c r="V130" i="1"/>
  <c r="F122" i="1"/>
  <c r="U122" i="1" s="1"/>
  <c r="V122" i="1"/>
  <c r="F114" i="1"/>
  <c r="U114" i="1" s="1"/>
  <c r="V114" i="1"/>
  <c r="F106" i="1"/>
  <c r="U106" i="1" s="1"/>
  <c r="V106" i="1"/>
  <c r="F98" i="1"/>
  <c r="U98" i="1" s="1"/>
  <c r="V98" i="1"/>
  <c r="F90" i="1"/>
  <c r="U90" i="1" s="1"/>
  <c r="V90" i="1"/>
  <c r="F82" i="1"/>
  <c r="U82" i="1" s="1"/>
  <c r="V82" i="1"/>
  <c r="F74" i="1"/>
  <c r="U74" i="1" s="1"/>
  <c r="V74" i="1"/>
  <c r="F66" i="1"/>
  <c r="U66" i="1" s="1"/>
  <c r="V66" i="1"/>
  <c r="F58" i="1"/>
  <c r="U58" i="1" s="1"/>
  <c r="V58" i="1"/>
  <c r="F50" i="1"/>
  <c r="U50" i="1" s="1"/>
  <c r="V50" i="1"/>
  <c r="F42" i="1"/>
  <c r="U42" i="1" s="1"/>
  <c r="V42" i="1"/>
  <c r="F34" i="1"/>
  <c r="U34" i="1" s="1"/>
  <c r="V34" i="1"/>
  <c r="F26" i="1"/>
  <c r="U26" i="1" s="1"/>
  <c r="V26" i="1"/>
  <c r="F18" i="1"/>
  <c r="U18" i="1" s="1"/>
  <c r="V18" i="1"/>
  <c r="F10" i="1"/>
  <c r="U10" i="1" s="1"/>
  <c r="V10" i="1"/>
  <c r="V1990" i="1"/>
  <c r="V1920" i="1"/>
  <c r="V1844" i="1"/>
  <c r="V1724" i="1"/>
  <c r="V1174" i="1"/>
  <c r="F1983" i="1"/>
  <c r="U1983" i="1" s="1"/>
  <c r="V1983" i="1"/>
  <c r="F1951" i="1"/>
  <c r="U1951" i="1" s="1"/>
  <c r="V1951" i="1"/>
  <c r="F1903" i="1"/>
  <c r="U1903" i="1" s="1"/>
  <c r="V1903" i="1"/>
  <c r="F1863" i="1"/>
  <c r="U1863" i="1" s="1"/>
  <c r="V1863" i="1"/>
  <c r="F1831" i="1"/>
  <c r="U1831" i="1" s="1"/>
  <c r="V1831" i="1"/>
  <c r="F1799" i="1"/>
  <c r="U1799" i="1" s="1"/>
  <c r="V1799" i="1"/>
  <c r="F1759" i="1"/>
  <c r="U1759" i="1" s="1"/>
  <c r="V1759" i="1"/>
  <c r="F1719" i="1"/>
  <c r="U1719" i="1" s="1"/>
  <c r="V1719" i="1"/>
  <c r="F1679" i="1"/>
  <c r="U1679" i="1" s="1"/>
  <c r="V1679" i="1"/>
  <c r="F1623" i="1"/>
  <c r="U1623" i="1" s="1"/>
  <c r="V1623" i="1"/>
  <c r="F1583" i="1"/>
  <c r="U1583" i="1" s="1"/>
  <c r="V1583" i="1"/>
  <c r="F1527" i="1"/>
  <c r="U1527" i="1" s="1"/>
  <c r="V1527" i="1"/>
  <c r="F1487" i="1"/>
  <c r="U1487" i="1" s="1"/>
  <c r="V1487" i="1"/>
  <c r="F1447" i="1"/>
  <c r="U1447" i="1" s="1"/>
  <c r="V1447" i="1"/>
  <c r="F1399" i="1"/>
  <c r="U1399" i="1" s="1"/>
  <c r="V1399" i="1"/>
  <c r="F1303" i="1"/>
  <c r="U1303" i="1" s="1"/>
  <c r="V1303" i="1"/>
  <c r="F1263" i="1"/>
  <c r="U1263" i="1" s="1"/>
  <c r="V1263" i="1"/>
  <c r="F1215" i="1"/>
  <c r="U1215" i="1" s="1"/>
  <c r="V1215" i="1"/>
  <c r="F1175" i="1"/>
  <c r="U1175" i="1" s="1"/>
  <c r="V1175" i="1"/>
  <c r="F1143" i="1"/>
  <c r="U1143" i="1" s="1"/>
  <c r="V1143" i="1"/>
  <c r="F1103" i="1"/>
  <c r="U1103" i="1" s="1"/>
  <c r="V1103" i="1"/>
  <c r="F1071" i="1"/>
  <c r="U1071" i="1" s="1"/>
  <c r="V1071" i="1"/>
  <c r="F1039" i="1"/>
  <c r="U1039" i="1" s="1"/>
  <c r="V1039" i="1"/>
  <c r="F1015" i="1"/>
  <c r="U1015" i="1" s="1"/>
  <c r="V1015" i="1"/>
  <c r="F991" i="1"/>
  <c r="U991" i="1" s="1"/>
  <c r="V991" i="1"/>
  <c r="F967" i="1"/>
  <c r="U967" i="1" s="1"/>
  <c r="V967" i="1"/>
  <c r="F943" i="1"/>
  <c r="U943" i="1" s="1"/>
  <c r="V943" i="1"/>
  <c r="F911" i="1"/>
  <c r="U911" i="1" s="1"/>
  <c r="V911" i="1"/>
  <c r="F887" i="1"/>
  <c r="U887" i="1" s="1"/>
  <c r="V887" i="1"/>
  <c r="F847" i="1"/>
  <c r="U847" i="1" s="1"/>
  <c r="V847" i="1"/>
  <c r="F815" i="1"/>
  <c r="U815" i="1" s="1"/>
  <c r="V815" i="1"/>
  <c r="F791" i="1"/>
  <c r="U791" i="1" s="1"/>
  <c r="V791" i="1"/>
  <c r="F759" i="1"/>
  <c r="U759" i="1" s="1"/>
  <c r="V759" i="1"/>
  <c r="F719" i="1"/>
  <c r="U719" i="1" s="1"/>
  <c r="V719" i="1"/>
  <c r="F583" i="1"/>
  <c r="U583" i="1" s="1"/>
  <c r="V583" i="1"/>
  <c r="F567" i="1"/>
  <c r="U567" i="1" s="1"/>
  <c r="V567" i="1"/>
  <c r="F543" i="1"/>
  <c r="U543" i="1" s="1"/>
  <c r="V543" i="1"/>
  <c r="F503" i="1"/>
  <c r="U503" i="1" s="1"/>
  <c r="V503" i="1"/>
  <c r="F463" i="1"/>
  <c r="U463" i="1" s="1"/>
  <c r="V463" i="1"/>
  <c r="F447" i="1"/>
  <c r="U447" i="1" s="1"/>
  <c r="V447" i="1"/>
  <c r="F407" i="1"/>
  <c r="U407" i="1" s="1"/>
  <c r="V407" i="1"/>
  <c r="F367" i="1"/>
  <c r="U367" i="1" s="1"/>
  <c r="V367" i="1"/>
  <c r="F327" i="1"/>
  <c r="U327" i="1" s="1"/>
  <c r="V327" i="1"/>
  <c r="F295" i="1"/>
  <c r="U295" i="1" s="1"/>
  <c r="V295" i="1"/>
  <c r="F255" i="1"/>
  <c r="U255" i="1" s="1"/>
  <c r="V255" i="1"/>
  <c r="F215" i="1"/>
  <c r="U215" i="1" s="1"/>
  <c r="V215" i="1"/>
  <c r="F159" i="1"/>
  <c r="U159" i="1" s="1"/>
  <c r="V159" i="1"/>
  <c r="F111" i="1"/>
  <c r="U111" i="1" s="1"/>
  <c r="V111" i="1"/>
  <c r="F63" i="1"/>
  <c r="U63" i="1" s="1"/>
  <c r="V63" i="1"/>
  <c r="F15" i="1"/>
  <c r="U15" i="1" s="1"/>
  <c r="V15" i="1"/>
  <c r="F1646" i="1"/>
  <c r="U1646" i="1" s="1"/>
  <c r="V1646" i="1"/>
  <c r="F1986" i="1"/>
  <c r="U1986" i="1" s="1"/>
  <c r="V1986" i="1"/>
  <c r="F1978" i="1"/>
  <c r="U1978" i="1" s="1"/>
  <c r="V1978" i="1"/>
  <c r="F1954" i="1"/>
  <c r="U1954" i="1" s="1"/>
  <c r="V1954" i="1"/>
  <c r="F1930" i="1"/>
  <c r="U1930" i="1" s="1"/>
  <c r="V1930" i="1"/>
  <c r="F1922" i="1"/>
  <c r="U1922" i="1" s="1"/>
  <c r="V1922" i="1"/>
  <c r="F1898" i="1"/>
  <c r="U1898" i="1" s="1"/>
  <c r="V1898" i="1"/>
  <c r="F1890" i="1"/>
  <c r="U1890" i="1" s="1"/>
  <c r="V1890" i="1"/>
  <c r="F1866" i="1"/>
  <c r="U1866" i="1" s="1"/>
  <c r="V1866" i="1"/>
  <c r="F1842" i="1"/>
  <c r="U1842" i="1" s="1"/>
  <c r="V1842" i="1"/>
  <c r="F1818" i="1"/>
  <c r="U1818" i="1" s="1"/>
  <c r="V1818" i="1"/>
  <c r="F1778" i="1"/>
  <c r="U1778" i="1" s="1"/>
  <c r="V1778" i="1"/>
  <c r="F1458" i="1"/>
  <c r="U1458" i="1" s="1"/>
  <c r="V1458" i="1"/>
  <c r="F2000" i="1"/>
  <c r="U2000" i="1" s="1"/>
  <c r="V2000" i="1"/>
  <c r="F1992" i="1"/>
  <c r="U1992" i="1" s="1"/>
  <c r="V1992" i="1"/>
  <c r="F1984" i="1"/>
  <c r="U1984" i="1" s="1"/>
  <c r="V1984" i="1"/>
  <c r="F1976" i="1"/>
  <c r="U1976" i="1" s="1"/>
  <c r="V1976" i="1"/>
  <c r="F1968" i="1"/>
  <c r="U1968" i="1" s="1"/>
  <c r="V1968" i="1"/>
  <c r="F1960" i="1"/>
  <c r="U1960" i="1" s="1"/>
  <c r="V1960" i="1"/>
  <c r="F1952" i="1"/>
  <c r="U1952" i="1" s="1"/>
  <c r="V1952" i="1"/>
  <c r="F1944" i="1"/>
  <c r="U1944" i="1" s="1"/>
  <c r="V1944" i="1"/>
  <c r="F1936" i="1"/>
  <c r="U1936" i="1" s="1"/>
  <c r="V1936" i="1"/>
  <c r="F1928" i="1"/>
  <c r="U1928" i="1" s="1"/>
  <c r="V1928" i="1"/>
  <c r="F1912" i="1"/>
  <c r="U1912" i="1" s="1"/>
  <c r="V1912" i="1"/>
  <c r="F1904" i="1"/>
  <c r="U1904" i="1" s="1"/>
  <c r="V1904" i="1"/>
  <c r="F1896" i="1"/>
  <c r="U1896" i="1" s="1"/>
  <c r="V1896" i="1"/>
  <c r="F1888" i="1"/>
  <c r="U1888" i="1" s="1"/>
  <c r="V1888" i="1"/>
  <c r="F1880" i="1"/>
  <c r="U1880" i="1" s="1"/>
  <c r="V1880" i="1"/>
  <c r="F1872" i="1"/>
  <c r="U1872" i="1" s="1"/>
  <c r="V1872" i="1"/>
  <c r="F1864" i="1"/>
  <c r="U1864" i="1" s="1"/>
  <c r="V1864" i="1"/>
  <c r="F1848" i="1"/>
  <c r="U1848" i="1" s="1"/>
  <c r="V1848" i="1"/>
  <c r="F1840" i="1"/>
  <c r="U1840" i="1" s="1"/>
  <c r="V1840" i="1"/>
  <c r="F1832" i="1"/>
  <c r="U1832" i="1" s="1"/>
  <c r="V1832" i="1"/>
  <c r="F1824" i="1"/>
  <c r="U1824" i="1" s="1"/>
  <c r="V1824" i="1"/>
  <c r="F1816" i="1"/>
  <c r="U1816" i="1" s="1"/>
  <c r="V1816" i="1"/>
  <c r="F1808" i="1"/>
  <c r="U1808" i="1" s="1"/>
  <c r="V1808" i="1"/>
  <c r="F1800" i="1"/>
  <c r="U1800" i="1" s="1"/>
  <c r="V1800" i="1"/>
  <c r="F1792" i="1"/>
  <c r="U1792" i="1" s="1"/>
  <c r="V1792" i="1"/>
  <c r="F1784" i="1"/>
  <c r="U1784" i="1" s="1"/>
  <c r="V1784" i="1"/>
  <c r="F1776" i="1"/>
  <c r="U1776" i="1" s="1"/>
  <c r="V1776" i="1"/>
  <c r="F1768" i="1"/>
  <c r="U1768" i="1" s="1"/>
  <c r="V1768" i="1"/>
  <c r="F1760" i="1"/>
  <c r="U1760" i="1" s="1"/>
  <c r="V1760" i="1"/>
  <c r="F1752" i="1"/>
  <c r="U1752" i="1" s="1"/>
  <c r="V1752" i="1"/>
  <c r="F1744" i="1"/>
  <c r="U1744" i="1" s="1"/>
  <c r="V1744" i="1"/>
  <c r="F1736" i="1"/>
  <c r="U1736" i="1" s="1"/>
  <c r="V1736" i="1"/>
  <c r="F1728" i="1"/>
  <c r="U1728" i="1" s="1"/>
  <c r="V1728" i="1"/>
  <c r="F1720" i="1"/>
  <c r="U1720" i="1" s="1"/>
  <c r="V1720" i="1"/>
  <c r="F1712" i="1"/>
  <c r="U1712" i="1" s="1"/>
  <c r="V1712" i="1"/>
  <c r="F1704" i="1"/>
  <c r="U1704" i="1" s="1"/>
  <c r="V1704" i="1"/>
  <c r="F1696" i="1"/>
  <c r="U1696" i="1" s="1"/>
  <c r="V1696" i="1"/>
  <c r="F1688" i="1"/>
  <c r="U1688" i="1" s="1"/>
  <c r="V1688" i="1"/>
  <c r="F1680" i="1"/>
  <c r="U1680" i="1" s="1"/>
  <c r="V1680" i="1"/>
  <c r="F1672" i="1"/>
  <c r="U1672" i="1" s="1"/>
  <c r="V1672" i="1"/>
  <c r="F1664" i="1"/>
  <c r="U1664" i="1" s="1"/>
  <c r="V1664" i="1"/>
  <c r="F1656" i="1"/>
  <c r="U1656" i="1" s="1"/>
  <c r="V1656" i="1"/>
  <c r="F1648" i="1"/>
  <c r="U1648" i="1" s="1"/>
  <c r="V1648" i="1"/>
  <c r="F1640" i="1"/>
  <c r="U1640" i="1" s="1"/>
  <c r="V1640" i="1"/>
  <c r="F1632" i="1"/>
  <c r="U1632" i="1" s="1"/>
  <c r="V1632" i="1"/>
  <c r="F1624" i="1"/>
  <c r="U1624" i="1" s="1"/>
  <c r="V1624" i="1"/>
  <c r="F1616" i="1"/>
  <c r="U1616" i="1" s="1"/>
  <c r="V1616" i="1"/>
  <c r="F1608" i="1"/>
  <c r="U1608" i="1" s="1"/>
  <c r="V1608" i="1"/>
  <c r="F1600" i="1"/>
  <c r="U1600" i="1" s="1"/>
  <c r="V1600" i="1"/>
  <c r="F1592" i="1"/>
  <c r="U1592" i="1" s="1"/>
  <c r="V1592" i="1"/>
  <c r="F1584" i="1"/>
  <c r="U1584" i="1" s="1"/>
  <c r="V1584" i="1"/>
  <c r="F1576" i="1"/>
  <c r="U1576" i="1" s="1"/>
  <c r="V1576" i="1"/>
  <c r="F1568" i="1"/>
  <c r="U1568" i="1" s="1"/>
  <c r="V1568" i="1"/>
  <c r="F1560" i="1"/>
  <c r="U1560" i="1" s="1"/>
  <c r="V1560" i="1"/>
  <c r="F1552" i="1"/>
  <c r="U1552" i="1" s="1"/>
  <c r="V1552" i="1"/>
  <c r="F1544" i="1"/>
  <c r="U1544" i="1" s="1"/>
  <c r="V1544" i="1"/>
  <c r="F1536" i="1"/>
  <c r="U1536" i="1" s="1"/>
  <c r="V1536" i="1"/>
  <c r="F1528" i="1"/>
  <c r="U1528" i="1" s="1"/>
  <c r="V1528" i="1"/>
  <c r="F1520" i="1"/>
  <c r="U1520" i="1" s="1"/>
  <c r="V1520" i="1"/>
  <c r="F1512" i="1"/>
  <c r="U1512" i="1" s="1"/>
  <c r="V1512" i="1"/>
  <c r="F1504" i="1"/>
  <c r="U1504" i="1" s="1"/>
  <c r="V1504" i="1"/>
  <c r="F1496" i="1"/>
  <c r="U1496" i="1" s="1"/>
  <c r="V1496" i="1"/>
  <c r="F1488" i="1"/>
  <c r="U1488" i="1" s="1"/>
  <c r="V1488" i="1"/>
  <c r="F1480" i="1"/>
  <c r="U1480" i="1" s="1"/>
  <c r="V1480" i="1"/>
  <c r="F1472" i="1"/>
  <c r="U1472" i="1" s="1"/>
  <c r="V1472" i="1"/>
  <c r="F1464" i="1"/>
  <c r="U1464" i="1" s="1"/>
  <c r="V1464" i="1"/>
  <c r="F1456" i="1"/>
  <c r="U1456" i="1" s="1"/>
  <c r="V1456" i="1"/>
  <c r="F1448" i="1"/>
  <c r="U1448" i="1" s="1"/>
  <c r="V1448" i="1"/>
  <c r="F1440" i="1"/>
  <c r="U1440" i="1" s="1"/>
  <c r="V1440" i="1"/>
  <c r="F1432" i="1"/>
  <c r="U1432" i="1" s="1"/>
  <c r="V1432" i="1"/>
  <c r="F1424" i="1"/>
  <c r="U1424" i="1" s="1"/>
  <c r="V1424" i="1"/>
  <c r="F1416" i="1"/>
  <c r="U1416" i="1" s="1"/>
  <c r="V1416" i="1"/>
  <c r="F1408" i="1"/>
  <c r="U1408" i="1" s="1"/>
  <c r="V1408" i="1"/>
  <c r="F1400" i="1"/>
  <c r="U1400" i="1" s="1"/>
  <c r="V1400" i="1"/>
  <c r="F1392" i="1"/>
  <c r="U1392" i="1" s="1"/>
  <c r="V1392" i="1"/>
  <c r="F1384" i="1"/>
  <c r="U1384" i="1" s="1"/>
  <c r="V1384" i="1"/>
  <c r="F1376" i="1"/>
  <c r="U1376" i="1" s="1"/>
  <c r="V1376" i="1"/>
  <c r="F1368" i="1"/>
  <c r="U1368" i="1" s="1"/>
  <c r="V1368" i="1"/>
  <c r="F1360" i="1"/>
  <c r="U1360" i="1" s="1"/>
  <c r="V1360" i="1"/>
  <c r="F1352" i="1"/>
  <c r="U1352" i="1" s="1"/>
  <c r="V1352" i="1"/>
  <c r="F1344" i="1"/>
  <c r="U1344" i="1" s="1"/>
  <c r="V1344" i="1"/>
  <c r="F1336" i="1"/>
  <c r="U1336" i="1" s="1"/>
  <c r="V1336" i="1"/>
  <c r="F1328" i="1"/>
  <c r="U1328" i="1" s="1"/>
  <c r="V1328" i="1"/>
  <c r="F1320" i="1"/>
  <c r="U1320" i="1" s="1"/>
  <c r="V1320" i="1"/>
  <c r="F1312" i="1"/>
  <c r="U1312" i="1" s="1"/>
  <c r="V1312" i="1"/>
  <c r="F1304" i="1"/>
  <c r="U1304" i="1" s="1"/>
  <c r="V1304" i="1"/>
  <c r="F1296" i="1"/>
  <c r="U1296" i="1" s="1"/>
  <c r="V1296" i="1"/>
  <c r="F1288" i="1"/>
  <c r="U1288" i="1" s="1"/>
  <c r="V1288" i="1"/>
  <c r="F1280" i="1"/>
  <c r="U1280" i="1" s="1"/>
  <c r="V1280" i="1"/>
  <c r="F1272" i="1"/>
  <c r="U1272" i="1" s="1"/>
  <c r="V1272" i="1"/>
  <c r="F1264" i="1"/>
  <c r="U1264" i="1" s="1"/>
  <c r="V1264" i="1"/>
  <c r="F1248" i="1"/>
  <c r="U1248" i="1" s="1"/>
  <c r="V1248" i="1"/>
  <c r="F1240" i="1"/>
  <c r="U1240" i="1" s="1"/>
  <c r="V1240" i="1"/>
  <c r="F1232" i="1"/>
  <c r="U1232" i="1" s="1"/>
  <c r="V1232" i="1"/>
  <c r="F1224" i="1"/>
  <c r="U1224" i="1" s="1"/>
  <c r="V1224" i="1"/>
  <c r="F1216" i="1"/>
  <c r="U1216" i="1" s="1"/>
  <c r="V1216" i="1"/>
  <c r="F1208" i="1"/>
  <c r="U1208" i="1" s="1"/>
  <c r="V1208" i="1"/>
  <c r="F1200" i="1"/>
  <c r="U1200" i="1" s="1"/>
  <c r="V1200" i="1"/>
  <c r="F1192" i="1"/>
  <c r="U1192" i="1" s="1"/>
  <c r="V1192" i="1"/>
  <c r="F1184" i="1"/>
  <c r="U1184" i="1" s="1"/>
  <c r="V1184" i="1"/>
  <c r="F1176" i="1"/>
  <c r="U1176" i="1" s="1"/>
  <c r="V1176" i="1"/>
  <c r="F1168" i="1"/>
  <c r="U1168" i="1" s="1"/>
  <c r="V1168" i="1"/>
  <c r="F1160" i="1"/>
  <c r="U1160" i="1" s="1"/>
  <c r="V1160" i="1"/>
  <c r="F1152" i="1"/>
  <c r="U1152" i="1" s="1"/>
  <c r="V1152" i="1"/>
  <c r="F1144" i="1"/>
  <c r="U1144" i="1" s="1"/>
  <c r="V1144" i="1"/>
  <c r="F1136" i="1"/>
  <c r="U1136" i="1" s="1"/>
  <c r="V1136" i="1"/>
  <c r="F1128" i="1"/>
  <c r="U1128" i="1" s="1"/>
  <c r="V1128" i="1"/>
  <c r="F1120" i="1"/>
  <c r="U1120" i="1" s="1"/>
  <c r="V1120" i="1"/>
  <c r="F1112" i="1"/>
  <c r="U1112" i="1" s="1"/>
  <c r="V1112" i="1"/>
  <c r="F1104" i="1"/>
  <c r="U1104" i="1" s="1"/>
  <c r="V1104" i="1"/>
  <c r="F1096" i="1"/>
  <c r="U1096" i="1" s="1"/>
  <c r="V1096" i="1"/>
  <c r="F1088" i="1"/>
  <c r="U1088" i="1" s="1"/>
  <c r="V1088" i="1"/>
  <c r="F1080" i="1"/>
  <c r="U1080" i="1" s="1"/>
  <c r="V1080" i="1"/>
  <c r="F1072" i="1"/>
  <c r="U1072" i="1" s="1"/>
  <c r="V1072" i="1"/>
  <c r="F1064" i="1"/>
  <c r="U1064" i="1" s="1"/>
  <c r="V1064" i="1"/>
  <c r="F1056" i="1"/>
  <c r="U1056" i="1" s="1"/>
  <c r="V1056" i="1"/>
  <c r="F1048" i="1"/>
  <c r="U1048" i="1" s="1"/>
  <c r="V1048" i="1"/>
  <c r="F1040" i="1"/>
  <c r="U1040" i="1" s="1"/>
  <c r="V1040" i="1"/>
  <c r="F1032" i="1"/>
  <c r="U1032" i="1" s="1"/>
  <c r="V1032" i="1"/>
  <c r="F1024" i="1"/>
  <c r="U1024" i="1" s="1"/>
  <c r="V1024" i="1"/>
  <c r="F1016" i="1"/>
  <c r="U1016" i="1" s="1"/>
  <c r="V1016" i="1"/>
  <c r="F1008" i="1"/>
  <c r="U1008" i="1" s="1"/>
  <c r="V1008" i="1"/>
  <c r="F1000" i="1"/>
  <c r="U1000" i="1" s="1"/>
  <c r="V1000" i="1"/>
  <c r="F992" i="1"/>
  <c r="U992" i="1" s="1"/>
  <c r="V992" i="1"/>
  <c r="F984" i="1"/>
  <c r="U984" i="1" s="1"/>
  <c r="V984" i="1"/>
  <c r="F976" i="1"/>
  <c r="U976" i="1" s="1"/>
  <c r="V976" i="1"/>
  <c r="F968" i="1"/>
  <c r="U968" i="1" s="1"/>
  <c r="V968" i="1"/>
  <c r="F960" i="1"/>
  <c r="U960" i="1" s="1"/>
  <c r="V960" i="1"/>
  <c r="F952" i="1"/>
  <c r="U952" i="1" s="1"/>
  <c r="V952" i="1"/>
  <c r="F944" i="1"/>
  <c r="U944" i="1" s="1"/>
  <c r="V944" i="1"/>
  <c r="F936" i="1"/>
  <c r="U936" i="1" s="1"/>
  <c r="V936" i="1"/>
  <c r="F928" i="1"/>
  <c r="U928" i="1" s="1"/>
  <c r="V928" i="1"/>
  <c r="F920" i="1"/>
  <c r="U920" i="1" s="1"/>
  <c r="V920" i="1"/>
  <c r="F912" i="1"/>
  <c r="U912" i="1" s="1"/>
  <c r="V912" i="1"/>
  <c r="F904" i="1"/>
  <c r="U904" i="1" s="1"/>
  <c r="V904" i="1"/>
  <c r="V1982" i="1"/>
  <c r="V1911" i="1"/>
  <c r="V1708" i="1"/>
  <c r="V1087" i="1"/>
  <c r="V1974" i="1"/>
  <c r="V1902" i="1"/>
  <c r="V1692" i="1"/>
  <c r="V990" i="1"/>
  <c r="F1959" i="1"/>
  <c r="U1959" i="1" s="1"/>
  <c r="V1959" i="1"/>
  <c r="F1927" i="1"/>
  <c r="U1927" i="1" s="1"/>
  <c r="V1927" i="1"/>
  <c r="F1879" i="1"/>
  <c r="U1879" i="1" s="1"/>
  <c r="V1879" i="1"/>
  <c r="F1823" i="1"/>
  <c r="U1823" i="1" s="1"/>
  <c r="V1823" i="1"/>
  <c r="F1783" i="1"/>
  <c r="U1783" i="1" s="1"/>
  <c r="V1783" i="1"/>
  <c r="F1743" i="1"/>
  <c r="U1743" i="1" s="1"/>
  <c r="V1743" i="1"/>
  <c r="F1703" i="1"/>
  <c r="U1703" i="1" s="1"/>
  <c r="V1703" i="1"/>
  <c r="F1663" i="1"/>
  <c r="U1663" i="1" s="1"/>
  <c r="V1663" i="1"/>
  <c r="F1631" i="1"/>
  <c r="U1631" i="1" s="1"/>
  <c r="V1631" i="1"/>
  <c r="F1591" i="1"/>
  <c r="U1591" i="1" s="1"/>
  <c r="V1591" i="1"/>
  <c r="F1543" i="1"/>
  <c r="U1543" i="1" s="1"/>
  <c r="V1543" i="1"/>
  <c r="F1503" i="1"/>
  <c r="U1503" i="1" s="1"/>
  <c r="V1503" i="1"/>
  <c r="F1463" i="1"/>
  <c r="U1463" i="1" s="1"/>
  <c r="V1463" i="1"/>
  <c r="F1423" i="1"/>
  <c r="U1423" i="1" s="1"/>
  <c r="V1423" i="1"/>
  <c r="F1383" i="1"/>
  <c r="U1383" i="1" s="1"/>
  <c r="V1383" i="1"/>
  <c r="F1351" i="1"/>
  <c r="U1351" i="1" s="1"/>
  <c r="V1351" i="1"/>
  <c r="F1311" i="1"/>
  <c r="U1311" i="1" s="1"/>
  <c r="V1311" i="1"/>
  <c r="F1271" i="1"/>
  <c r="U1271" i="1" s="1"/>
  <c r="V1271" i="1"/>
  <c r="F1207" i="1"/>
  <c r="U1207" i="1" s="1"/>
  <c r="V1207" i="1"/>
  <c r="F1167" i="1"/>
  <c r="U1167" i="1" s="1"/>
  <c r="V1167" i="1"/>
  <c r="F1127" i="1"/>
  <c r="U1127" i="1" s="1"/>
  <c r="V1127" i="1"/>
  <c r="F1095" i="1"/>
  <c r="U1095" i="1" s="1"/>
  <c r="V1095" i="1"/>
  <c r="F1079" i="1"/>
  <c r="U1079" i="1" s="1"/>
  <c r="V1079" i="1"/>
  <c r="F1055" i="1"/>
  <c r="U1055" i="1" s="1"/>
  <c r="V1055" i="1"/>
  <c r="F1023" i="1"/>
  <c r="U1023" i="1" s="1"/>
  <c r="V1023" i="1"/>
  <c r="F975" i="1"/>
  <c r="U975" i="1" s="1"/>
  <c r="V975" i="1"/>
  <c r="F919" i="1"/>
  <c r="U919" i="1" s="1"/>
  <c r="V919" i="1"/>
  <c r="F871" i="1"/>
  <c r="U871" i="1" s="1"/>
  <c r="V871" i="1"/>
  <c r="F823" i="1"/>
  <c r="U823" i="1" s="1"/>
  <c r="V823" i="1"/>
  <c r="F775" i="1"/>
  <c r="U775" i="1" s="1"/>
  <c r="V775" i="1"/>
  <c r="F735" i="1"/>
  <c r="U735" i="1" s="1"/>
  <c r="V735" i="1"/>
  <c r="F711" i="1"/>
  <c r="U711" i="1" s="1"/>
  <c r="V711" i="1"/>
  <c r="F671" i="1"/>
  <c r="U671" i="1" s="1"/>
  <c r="V671" i="1"/>
  <c r="F607" i="1"/>
  <c r="U607" i="1" s="1"/>
  <c r="V607" i="1"/>
  <c r="F599" i="1"/>
  <c r="U599" i="1" s="1"/>
  <c r="V599" i="1"/>
  <c r="F575" i="1"/>
  <c r="U575" i="1" s="1"/>
  <c r="V575" i="1"/>
  <c r="F535" i="1"/>
  <c r="U535" i="1" s="1"/>
  <c r="V535" i="1"/>
  <c r="F479" i="1"/>
  <c r="U479" i="1" s="1"/>
  <c r="V479" i="1"/>
  <c r="F431" i="1"/>
  <c r="U431" i="1" s="1"/>
  <c r="V431" i="1"/>
  <c r="F383" i="1"/>
  <c r="U383" i="1" s="1"/>
  <c r="V383" i="1"/>
  <c r="F343" i="1"/>
  <c r="U343" i="1" s="1"/>
  <c r="V343" i="1"/>
  <c r="F303" i="1"/>
  <c r="U303" i="1" s="1"/>
  <c r="V303" i="1"/>
  <c r="F263" i="1"/>
  <c r="U263" i="1" s="1"/>
  <c r="V263" i="1"/>
  <c r="F231" i="1"/>
  <c r="U231" i="1" s="1"/>
  <c r="V231" i="1"/>
  <c r="F183" i="1"/>
  <c r="U183" i="1" s="1"/>
  <c r="V183" i="1"/>
  <c r="F127" i="1"/>
  <c r="U127" i="1" s="1"/>
  <c r="V127" i="1"/>
  <c r="F87" i="1"/>
  <c r="U87" i="1" s="1"/>
  <c r="V87" i="1"/>
  <c r="F47" i="1"/>
  <c r="U47" i="1" s="1"/>
  <c r="V47" i="1"/>
  <c r="F31" i="1"/>
  <c r="U31" i="1" s="1"/>
  <c r="V31" i="1"/>
  <c r="F1958" i="1"/>
  <c r="U1958" i="1" s="1"/>
  <c r="V1958" i="1"/>
  <c r="F1934" i="1"/>
  <c r="U1934" i="1" s="1"/>
  <c r="V1934" i="1"/>
  <c r="F1878" i="1"/>
  <c r="U1878" i="1" s="1"/>
  <c r="V1878" i="1"/>
  <c r="F1862" i="1"/>
  <c r="U1862" i="1" s="1"/>
  <c r="V1862" i="1"/>
  <c r="F1838" i="1"/>
  <c r="U1838" i="1" s="1"/>
  <c r="V1838" i="1"/>
  <c r="F1814" i="1"/>
  <c r="U1814" i="1" s="1"/>
  <c r="V1814" i="1"/>
  <c r="F1790" i="1"/>
  <c r="U1790" i="1" s="1"/>
  <c r="V1790" i="1"/>
  <c r="F1774" i="1"/>
  <c r="U1774" i="1" s="1"/>
  <c r="V1774" i="1"/>
  <c r="F1750" i="1"/>
  <c r="U1750" i="1" s="1"/>
  <c r="V1750" i="1"/>
  <c r="F1718" i="1"/>
  <c r="U1718" i="1" s="1"/>
  <c r="V1718" i="1"/>
  <c r="F1694" i="1"/>
  <c r="U1694" i="1" s="1"/>
  <c r="V1694" i="1"/>
  <c r="F1670" i="1"/>
  <c r="U1670" i="1" s="1"/>
  <c r="V1670" i="1"/>
  <c r="F1638" i="1"/>
  <c r="U1638" i="1" s="1"/>
  <c r="V1638" i="1"/>
  <c r="F1614" i="1"/>
  <c r="U1614" i="1" s="1"/>
  <c r="V1614" i="1"/>
  <c r="F1598" i="1"/>
  <c r="U1598" i="1" s="1"/>
  <c r="V1598" i="1"/>
  <c r="F1582" i="1"/>
  <c r="U1582" i="1" s="1"/>
  <c r="V1582" i="1"/>
  <c r="F1566" i="1"/>
  <c r="U1566" i="1" s="1"/>
  <c r="V1566" i="1"/>
  <c r="F1542" i="1"/>
  <c r="U1542" i="1" s="1"/>
  <c r="V1542" i="1"/>
  <c r="F1518" i="1"/>
  <c r="U1518" i="1" s="1"/>
  <c r="V1518" i="1"/>
  <c r="F1494" i="1"/>
  <c r="U1494" i="1" s="1"/>
  <c r="V1494" i="1"/>
  <c r="F1470" i="1"/>
  <c r="U1470" i="1" s="1"/>
  <c r="V1470" i="1"/>
  <c r="F1446" i="1"/>
  <c r="U1446" i="1" s="1"/>
  <c r="V1446" i="1"/>
  <c r="F1398" i="1"/>
  <c r="U1398" i="1" s="1"/>
  <c r="V1398" i="1"/>
  <c r="F1374" i="1"/>
  <c r="U1374" i="1" s="1"/>
  <c r="V1374" i="1"/>
  <c r="F1358" i="1"/>
  <c r="U1358" i="1" s="1"/>
  <c r="V1358" i="1"/>
  <c r="F1334" i="1"/>
  <c r="U1334" i="1" s="1"/>
  <c r="V1334" i="1"/>
  <c r="F1318" i="1"/>
  <c r="U1318" i="1" s="1"/>
  <c r="V1318" i="1"/>
  <c r="F1286" i="1"/>
  <c r="U1286" i="1" s="1"/>
  <c r="V1286" i="1"/>
  <c r="F1270" i="1"/>
  <c r="U1270" i="1" s="1"/>
  <c r="V1270" i="1"/>
  <c r="F1254" i="1"/>
  <c r="U1254" i="1" s="1"/>
  <c r="V1254" i="1"/>
  <c r="F1238" i="1"/>
  <c r="U1238" i="1" s="1"/>
  <c r="V1238" i="1"/>
  <c r="F1230" i="1"/>
  <c r="U1230" i="1" s="1"/>
  <c r="V1230" i="1"/>
  <c r="F1214" i="1"/>
  <c r="U1214" i="1" s="1"/>
  <c r="V1214" i="1"/>
  <c r="F1190" i="1"/>
  <c r="U1190" i="1" s="1"/>
  <c r="V1190" i="1"/>
  <c r="F1182" i="1"/>
  <c r="U1182" i="1" s="1"/>
  <c r="V1182" i="1"/>
  <c r="F1166" i="1"/>
  <c r="U1166" i="1" s="1"/>
  <c r="V1166" i="1"/>
  <c r="F1150" i="1"/>
  <c r="U1150" i="1" s="1"/>
  <c r="V1150" i="1"/>
  <c r="F1134" i="1"/>
  <c r="U1134" i="1" s="1"/>
  <c r="V1134" i="1"/>
  <c r="F1118" i="1"/>
  <c r="U1118" i="1" s="1"/>
  <c r="V1118" i="1"/>
  <c r="F1094" i="1"/>
  <c r="U1094" i="1" s="1"/>
  <c r="V1094" i="1"/>
  <c r="F1078" i="1"/>
  <c r="U1078" i="1" s="1"/>
  <c r="V1078" i="1"/>
  <c r="F1062" i="1"/>
  <c r="U1062" i="1" s="1"/>
  <c r="V1062" i="1"/>
  <c r="F1046" i="1"/>
  <c r="U1046" i="1" s="1"/>
  <c r="V1046" i="1"/>
  <c r="F1030" i="1"/>
  <c r="U1030" i="1" s="1"/>
  <c r="V1030" i="1"/>
  <c r="F1014" i="1"/>
  <c r="U1014" i="1" s="1"/>
  <c r="V1014" i="1"/>
  <c r="F974" i="1"/>
  <c r="U974" i="1" s="1"/>
  <c r="V974" i="1"/>
  <c r="F958" i="1"/>
  <c r="U958" i="1" s="1"/>
  <c r="V958" i="1"/>
  <c r="F942" i="1"/>
  <c r="U942" i="1" s="1"/>
  <c r="V942" i="1"/>
  <c r="F926" i="1"/>
  <c r="U926" i="1" s="1"/>
  <c r="V926" i="1"/>
  <c r="F910" i="1"/>
  <c r="U910" i="1" s="1"/>
  <c r="V910" i="1"/>
  <c r="F894" i="1"/>
  <c r="U894" i="1" s="1"/>
  <c r="V894" i="1"/>
  <c r="F878" i="1"/>
  <c r="U878" i="1" s="1"/>
  <c r="V878" i="1"/>
  <c r="F862" i="1"/>
  <c r="U862" i="1" s="1"/>
  <c r="V862" i="1"/>
  <c r="F846" i="1"/>
  <c r="U846" i="1" s="1"/>
  <c r="V846" i="1"/>
  <c r="F830" i="1"/>
  <c r="U830" i="1" s="1"/>
  <c r="V830" i="1"/>
  <c r="F814" i="1"/>
  <c r="U814" i="1" s="1"/>
  <c r="V814" i="1"/>
  <c r="F798" i="1"/>
  <c r="U798" i="1" s="1"/>
  <c r="V798" i="1"/>
  <c r="F782" i="1"/>
  <c r="U782" i="1" s="1"/>
  <c r="V782" i="1"/>
  <c r="F758" i="1"/>
  <c r="U758" i="1" s="1"/>
  <c r="V758" i="1"/>
  <c r="F742" i="1"/>
  <c r="U742" i="1" s="1"/>
  <c r="V742" i="1"/>
  <c r="F726" i="1"/>
  <c r="U726" i="1" s="1"/>
  <c r="V726" i="1"/>
  <c r="F710" i="1"/>
  <c r="U710" i="1" s="1"/>
  <c r="V710" i="1"/>
  <c r="F694" i="1"/>
  <c r="U694" i="1" s="1"/>
  <c r="V694" i="1"/>
  <c r="F678" i="1"/>
  <c r="U678" i="1" s="1"/>
  <c r="V678" i="1"/>
  <c r="F662" i="1"/>
  <c r="U662" i="1" s="1"/>
  <c r="V662" i="1"/>
  <c r="F646" i="1"/>
  <c r="U646" i="1" s="1"/>
  <c r="V646" i="1"/>
  <c r="F630" i="1"/>
  <c r="U630" i="1" s="1"/>
  <c r="V630" i="1"/>
  <c r="F614" i="1"/>
  <c r="U614" i="1" s="1"/>
  <c r="V614" i="1"/>
  <c r="F590" i="1"/>
  <c r="U590" i="1" s="1"/>
  <c r="V590" i="1"/>
  <c r="F574" i="1"/>
  <c r="U574" i="1" s="1"/>
  <c r="V574" i="1"/>
  <c r="F542" i="1"/>
  <c r="U542" i="1" s="1"/>
  <c r="V542" i="1"/>
  <c r="F446" i="1"/>
  <c r="U446" i="1" s="1"/>
  <c r="V446" i="1"/>
  <c r="V1966" i="1"/>
  <c r="V1892" i="1"/>
  <c r="V1804" i="1"/>
  <c r="V1676" i="1"/>
  <c r="V896" i="1"/>
  <c r="F1999" i="1"/>
  <c r="U1999" i="1" s="1"/>
  <c r="V1999" i="1"/>
  <c r="F1967" i="1"/>
  <c r="U1967" i="1" s="1"/>
  <c r="V1967" i="1"/>
  <c r="F1871" i="1"/>
  <c r="U1871" i="1" s="1"/>
  <c r="V1871" i="1"/>
  <c r="F1847" i="1"/>
  <c r="U1847" i="1" s="1"/>
  <c r="V1847" i="1"/>
  <c r="F1807" i="1"/>
  <c r="U1807" i="1" s="1"/>
  <c r="V1807" i="1"/>
  <c r="F1767" i="1"/>
  <c r="U1767" i="1" s="1"/>
  <c r="V1767" i="1"/>
  <c r="F1727" i="1"/>
  <c r="U1727" i="1" s="1"/>
  <c r="V1727" i="1"/>
  <c r="F1695" i="1"/>
  <c r="U1695" i="1" s="1"/>
  <c r="V1695" i="1"/>
  <c r="F1655" i="1"/>
  <c r="U1655" i="1" s="1"/>
  <c r="V1655" i="1"/>
  <c r="F1615" i="1"/>
  <c r="U1615" i="1" s="1"/>
  <c r="V1615" i="1"/>
  <c r="F1575" i="1"/>
  <c r="U1575" i="1" s="1"/>
  <c r="V1575" i="1"/>
  <c r="F1535" i="1"/>
  <c r="U1535" i="1" s="1"/>
  <c r="V1535" i="1"/>
  <c r="F1495" i="1"/>
  <c r="U1495" i="1" s="1"/>
  <c r="V1495" i="1"/>
  <c r="F1455" i="1"/>
  <c r="U1455" i="1" s="1"/>
  <c r="V1455" i="1"/>
  <c r="F1415" i="1"/>
  <c r="U1415" i="1" s="1"/>
  <c r="V1415" i="1"/>
  <c r="F1375" i="1"/>
  <c r="U1375" i="1" s="1"/>
  <c r="V1375" i="1"/>
  <c r="F1335" i="1"/>
  <c r="U1335" i="1" s="1"/>
  <c r="V1335" i="1"/>
  <c r="F1295" i="1"/>
  <c r="U1295" i="1" s="1"/>
  <c r="V1295" i="1"/>
  <c r="F1255" i="1"/>
  <c r="U1255" i="1" s="1"/>
  <c r="V1255" i="1"/>
  <c r="F1231" i="1"/>
  <c r="U1231" i="1" s="1"/>
  <c r="V1231" i="1"/>
  <c r="F1191" i="1"/>
  <c r="U1191" i="1" s="1"/>
  <c r="V1191" i="1"/>
  <c r="F1159" i="1"/>
  <c r="U1159" i="1" s="1"/>
  <c r="V1159" i="1"/>
  <c r="F1111" i="1"/>
  <c r="U1111" i="1" s="1"/>
  <c r="V1111" i="1"/>
  <c r="F999" i="1"/>
  <c r="U999" i="1" s="1"/>
  <c r="V999" i="1"/>
  <c r="F959" i="1"/>
  <c r="U959" i="1" s="1"/>
  <c r="V959" i="1"/>
  <c r="F927" i="1"/>
  <c r="U927" i="1" s="1"/>
  <c r="V927" i="1"/>
  <c r="F903" i="1"/>
  <c r="U903" i="1" s="1"/>
  <c r="V903" i="1"/>
  <c r="F879" i="1"/>
  <c r="U879" i="1" s="1"/>
  <c r="V879" i="1"/>
  <c r="F855" i="1"/>
  <c r="U855" i="1" s="1"/>
  <c r="V855" i="1"/>
  <c r="F831" i="1"/>
  <c r="U831" i="1" s="1"/>
  <c r="V831" i="1"/>
  <c r="F799" i="1"/>
  <c r="U799" i="1" s="1"/>
  <c r="V799" i="1"/>
  <c r="F767" i="1"/>
  <c r="U767" i="1" s="1"/>
  <c r="V767" i="1"/>
  <c r="F743" i="1"/>
  <c r="U743" i="1" s="1"/>
  <c r="V743" i="1"/>
  <c r="F679" i="1"/>
  <c r="U679" i="1" s="1"/>
  <c r="V679" i="1"/>
  <c r="F655" i="1"/>
  <c r="U655" i="1" s="1"/>
  <c r="V655" i="1"/>
  <c r="F631" i="1"/>
  <c r="U631" i="1" s="1"/>
  <c r="V631" i="1"/>
  <c r="F551" i="1"/>
  <c r="U551" i="1" s="1"/>
  <c r="V551" i="1"/>
  <c r="F527" i="1"/>
  <c r="U527" i="1" s="1"/>
  <c r="V527" i="1"/>
  <c r="F495" i="1"/>
  <c r="U495" i="1" s="1"/>
  <c r="V495" i="1"/>
  <c r="F455" i="1"/>
  <c r="U455" i="1" s="1"/>
  <c r="V455" i="1"/>
  <c r="F415" i="1"/>
  <c r="U415" i="1" s="1"/>
  <c r="V415" i="1"/>
  <c r="F375" i="1"/>
  <c r="U375" i="1" s="1"/>
  <c r="V375" i="1"/>
  <c r="F335" i="1"/>
  <c r="U335" i="1" s="1"/>
  <c r="V335" i="1"/>
  <c r="F287" i="1"/>
  <c r="U287" i="1" s="1"/>
  <c r="V287" i="1"/>
  <c r="F239" i="1"/>
  <c r="U239" i="1" s="1"/>
  <c r="V239" i="1"/>
  <c r="F199" i="1"/>
  <c r="U199" i="1" s="1"/>
  <c r="V199" i="1"/>
  <c r="F175" i="1"/>
  <c r="U175" i="1" s="1"/>
  <c r="V175" i="1"/>
  <c r="F135" i="1"/>
  <c r="U135" i="1" s="1"/>
  <c r="V135" i="1"/>
  <c r="F103" i="1"/>
  <c r="U103" i="1" s="1"/>
  <c r="V103" i="1"/>
  <c r="F71" i="1"/>
  <c r="U71" i="1" s="1"/>
  <c r="V71" i="1"/>
  <c r="F7" i="1"/>
  <c r="U7" i="1" s="1"/>
  <c r="V7" i="1"/>
  <c r="F1942" i="1"/>
  <c r="U1942" i="1" s="1"/>
  <c r="V1942" i="1"/>
  <c r="F1926" i="1"/>
  <c r="U1926" i="1" s="1"/>
  <c r="V1926" i="1"/>
  <c r="F1910" i="1"/>
  <c r="U1910" i="1" s="1"/>
  <c r="V1910" i="1"/>
  <c r="F1894" i="1"/>
  <c r="U1894" i="1" s="1"/>
  <c r="V1894" i="1"/>
  <c r="F1870" i="1"/>
  <c r="U1870" i="1" s="1"/>
  <c r="V1870" i="1"/>
  <c r="F1846" i="1"/>
  <c r="U1846" i="1" s="1"/>
  <c r="V1846" i="1"/>
  <c r="F1830" i="1"/>
  <c r="U1830" i="1" s="1"/>
  <c r="V1830" i="1"/>
  <c r="F1806" i="1"/>
  <c r="U1806" i="1" s="1"/>
  <c r="V1806" i="1"/>
  <c r="F1782" i="1"/>
  <c r="U1782" i="1" s="1"/>
  <c r="V1782" i="1"/>
  <c r="F1758" i="1"/>
  <c r="U1758" i="1" s="1"/>
  <c r="V1758" i="1"/>
  <c r="F1742" i="1"/>
  <c r="U1742" i="1" s="1"/>
  <c r="V1742" i="1"/>
  <c r="F1710" i="1"/>
  <c r="U1710" i="1" s="1"/>
  <c r="V1710" i="1"/>
  <c r="F1686" i="1"/>
  <c r="U1686" i="1" s="1"/>
  <c r="V1686" i="1"/>
  <c r="F1662" i="1"/>
  <c r="U1662" i="1" s="1"/>
  <c r="V1662" i="1"/>
  <c r="F1630" i="1"/>
  <c r="U1630" i="1" s="1"/>
  <c r="V1630" i="1"/>
  <c r="F1606" i="1"/>
  <c r="U1606" i="1" s="1"/>
  <c r="V1606" i="1"/>
  <c r="F1574" i="1"/>
  <c r="U1574" i="1" s="1"/>
  <c r="V1574" i="1"/>
  <c r="F1550" i="1"/>
  <c r="U1550" i="1" s="1"/>
  <c r="V1550" i="1"/>
  <c r="F1534" i="1"/>
  <c r="U1534" i="1" s="1"/>
  <c r="V1534" i="1"/>
  <c r="F1510" i="1"/>
  <c r="U1510" i="1" s="1"/>
  <c r="V1510" i="1"/>
  <c r="F1502" i="1"/>
  <c r="U1502" i="1" s="1"/>
  <c r="V1502" i="1"/>
  <c r="F1478" i="1"/>
  <c r="U1478" i="1" s="1"/>
  <c r="V1478" i="1"/>
  <c r="F1462" i="1"/>
  <c r="U1462" i="1" s="1"/>
  <c r="V1462" i="1"/>
  <c r="F1438" i="1"/>
  <c r="U1438" i="1" s="1"/>
  <c r="V1438" i="1"/>
  <c r="F1422" i="1"/>
  <c r="U1422" i="1" s="1"/>
  <c r="V1422" i="1"/>
  <c r="F1406" i="1"/>
  <c r="U1406" i="1" s="1"/>
  <c r="V1406" i="1"/>
  <c r="F1382" i="1"/>
  <c r="U1382" i="1" s="1"/>
  <c r="V1382" i="1"/>
  <c r="F1366" i="1"/>
  <c r="U1366" i="1" s="1"/>
  <c r="V1366" i="1"/>
  <c r="F1342" i="1"/>
  <c r="U1342" i="1" s="1"/>
  <c r="V1342" i="1"/>
  <c r="F1326" i="1"/>
  <c r="U1326" i="1" s="1"/>
  <c r="V1326" i="1"/>
  <c r="F1310" i="1"/>
  <c r="U1310" i="1" s="1"/>
  <c r="V1310" i="1"/>
  <c r="F1294" i="1"/>
  <c r="U1294" i="1" s="1"/>
  <c r="V1294" i="1"/>
  <c r="F1278" i="1"/>
  <c r="U1278" i="1" s="1"/>
  <c r="V1278" i="1"/>
  <c r="F1262" i="1"/>
  <c r="U1262" i="1" s="1"/>
  <c r="V1262" i="1"/>
  <c r="F1246" i="1"/>
  <c r="U1246" i="1" s="1"/>
  <c r="V1246" i="1"/>
  <c r="F1222" i="1"/>
  <c r="U1222" i="1" s="1"/>
  <c r="V1222" i="1"/>
  <c r="F1198" i="1"/>
  <c r="U1198" i="1" s="1"/>
  <c r="V1198" i="1"/>
  <c r="F1158" i="1"/>
  <c r="U1158" i="1" s="1"/>
  <c r="V1158" i="1"/>
  <c r="F1142" i="1"/>
  <c r="U1142" i="1" s="1"/>
  <c r="V1142" i="1"/>
  <c r="F1126" i="1"/>
  <c r="U1126" i="1" s="1"/>
  <c r="V1126" i="1"/>
  <c r="F1110" i="1"/>
  <c r="U1110" i="1" s="1"/>
  <c r="V1110" i="1"/>
  <c r="F1102" i="1"/>
  <c r="U1102" i="1" s="1"/>
  <c r="V1102" i="1"/>
  <c r="F1086" i="1"/>
  <c r="U1086" i="1" s="1"/>
  <c r="V1086" i="1"/>
  <c r="F1070" i="1"/>
  <c r="U1070" i="1" s="1"/>
  <c r="V1070" i="1"/>
  <c r="F1054" i="1"/>
  <c r="U1054" i="1" s="1"/>
  <c r="V1054" i="1"/>
  <c r="F1038" i="1"/>
  <c r="U1038" i="1" s="1"/>
  <c r="V1038" i="1"/>
  <c r="F1022" i="1"/>
  <c r="U1022" i="1" s="1"/>
  <c r="V1022" i="1"/>
  <c r="F1006" i="1"/>
  <c r="U1006" i="1" s="1"/>
  <c r="V1006" i="1"/>
  <c r="F998" i="1"/>
  <c r="U998" i="1" s="1"/>
  <c r="V998" i="1"/>
  <c r="F982" i="1"/>
  <c r="U982" i="1" s="1"/>
  <c r="V982" i="1"/>
  <c r="F966" i="1"/>
  <c r="U966" i="1" s="1"/>
  <c r="V966" i="1"/>
  <c r="F950" i="1"/>
  <c r="U950" i="1" s="1"/>
  <c r="V950" i="1"/>
  <c r="F934" i="1"/>
  <c r="U934" i="1" s="1"/>
  <c r="V934" i="1"/>
  <c r="F918" i="1"/>
  <c r="U918" i="1" s="1"/>
  <c r="V918" i="1"/>
  <c r="F902" i="1"/>
  <c r="U902" i="1" s="1"/>
  <c r="V902" i="1"/>
  <c r="F886" i="1"/>
  <c r="U886" i="1" s="1"/>
  <c r="V886" i="1"/>
  <c r="F870" i="1"/>
  <c r="U870" i="1" s="1"/>
  <c r="V870" i="1"/>
  <c r="F854" i="1"/>
  <c r="U854" i="1" s="1"/>
  <c r="V854" i="1"/>
  <c r="F838" i="1"/>
  <c r="U838" i="1" s="1"/>
  <c r="V838" i="1"/>
  <c r="F822" i="1"/>
  <c r="U822" i="1" s="1"/>
  <c r="V822" i="1"/>
  <c r="F806" i="1"/>
  <c r="U806" i="1" s="1"/>
  <c r="V806" i="1"/>
  <c r="F790" i="1"/>
  <c r="U790" i="1" s="1"/>
  <c r="V790" i="1"/>
  <c r="F774" i="1"/>
  <c r="U774" i="1" s="1"/>
  <c r="V774" i="1"/>
  <c r="F766" i="1"/>
  <c r="U766" i="1" s="1"/>
  <c r="V766" i="1"/>
  <c r="F750" i="1"/>
  <c r="U750" i="1" s="1"/>
  <c r="V750" i="1"/>
  <c r="F734" i="1"/>
  <c r="U734" i="1" s="1"/>
  <c r="V734" i="1"/>
  <c r="F718" i="1"/>
  <c r="U718" i="1" s="1"/>
  <c r="V718" i="1"/>
  <c r="F702" i="1"/>
  <c r="U702" i="1" s="1"/>
  <c r="V702" i="1"/>
  <c r="F686" i="1"/>
  <c r="U686" i="1" s="1"/>
  <c r="V686" i="1"/>
  <c r="F670" i="1"/>
  <c r="U670" i="1" s="1"/>
  <c r="V670" i="1"/>
  <c r="F654" i="1"/>
  <c r="U654" i="1" s="1"/>
  <c r="V654" i="1"/>
  <c r="F638" i="1"/>
  <c r="U638" i="1" s="1"/>
  <c r="V638" i="1"/>
  <c r="F622" i="1"/>
  <c r="U622" i="1" s="1"/>
  <c r="V622" i="1"/>
  <c r="F606" i="1"/>
  <c r="U606" i="1" s="1"/>
  <c r="V606" i="1"/>
  <c r="F598" i="1"/>
  <c r="U598" i="1" s="1"/>
  <c r="V598" i="1"/>
  <c r="F582" i="1"/>
  <c r="U582" i="1" s="1"/>
  <c r="V582" i="1"/>
  <c r="F566" i="1"/>
  <c r="U566" i="1" s="1"/>
  <c r="V566" i="1"/>
  <c r="F558" i="1"/>
  <c r="U558" i="1" s="1"/>
  <c r="V558" i="1"/>
  <c r="F550" i="1"/>
  <c r="U550" i="1" s="1"/>
  <c r="V550" i="1"/>
  <c r="F534" i="1"/>
  <c r="U534" i="1" s="1"/>
  <c r="V534" i="1"/>
  <c r="F518" i="1"/>
  <c r="U518" i="1" s="1"/>
  <c r="V518" i="1"/>
  <c r="F502" i="1"/>
  <c r="U502" i="1" s="1"/>
  <c r="V502" i="1"/>
  <c r="F494" i="1"/>
  <c r="U494" i="1" s="1"/>
  <c r="V494" i="1"/>
  <c r="F486" i="1"/>
  <c r="U486" i="1" s="1"/>
  <c r="V486" i="1"/>
  <c r="F478" i="1"/>
  <c r="U478" i="1" s="1"/>
  <c r="V478" i="1"/>
  <c r="F470" i="1"/>
  <c r="U470" i="1" s="1"/>
  <c r="V470" i="1"/>
  <c r="F462" i="1"/>
  <c r="U462" i="1" s="1"/>
  <c r="V462" i="1"/>
  <c r="F454" i="1"/>
  <c r="U454" i="1" s="1"/>
  <c r="V454" i="1"/>
  <c r="F438" i="1"/>
  <c r="U438" i="1" s="1"/>
  <c r="V438" i="1"/>
  <c r="F430" i="1"/>
  <c r="U430" i="1" s="1"/>
  <c r="V430" i="1"/>
  <c r="F422" i="1"/>
  <c r="U422" i="1" s="1"/>
  <c r="V422" i="1"/>
  <c r="F414" i="1"/>
  <c r="U414" i="1" s="1"/>
  <c r="V414" i="1"/>
  <c r="F406" i="1"/>
  <c r="U406" i="1" s="1"/>
  <c r="V406" i="1"/>
  <c r="F398" i="1"/>
  <c r="U398" i="1" s="1"/>
  <c r="V398" i="1"/>
  <c r="F390" i="1"/>
  <c r="U390" i="1" s="1"/>
  <c r="V390" i="1"/>
  <c r="F382" i="1"/>
  <c r="U382" i="1" s="1"/>
  <c r="V382" i="1"/>
  <c r="F374" i="1"/>
  <c r="U374" i="1" s="1"/>
  <c r="V374" i="1"/>
  <c r="F366" i="1"/>
  <c r="U366" i="1" s="1"/>
  <c r="V366" i="1"/>
  <c r="F358" i="1"/>
  <c r="U358" i="1" s="1"/>
  <c r="V358" i="1"/>
  <c r="F350" i="1"/>
  <c r="U350" i="1" s="1"/>
  <c r="V350" i="1"/>
  <c r="F342" i="1"/>
  <c r="U342" i="1" s="1"/>
  <c r="V342" i="1"/>
  <c r="F334" i="1"/>
  <c r="U334" i="1" s="1"/>
  <c r="V334" i="1"/>
  <c r="F326" i="1"/>
  <c r="U326" i="1" s="1"/>
  <c r="V326" i="1"/>
  <c r="F318" i="1"/>
  <c r="U318" i="1" s="1"/>
  <c r="V318" i="1"/>
  <c r="F310" i="1"/>
  <c r="U310" i="1" s="1"/>
  <c r="V310" i="1"/>
  <c r="F302" i="1"/>
  <c r="U302" i="1" s="1"/>
  <c r="V302" i="1"/>
  <c r="F294" i="1"/>
  <c r="U294" i="1" s="1"/>
  <c r="V294" i="1"/>
  <c r="F286" i="1"/>
  <c r="U286" i="1" s="1"/>
  <c r="V286" i="1"/>
  <c r="F278" i="1"/>
  <c r="U278" i="1" s="1"/>
  <c r="V278" i="1"/>
  <c r="F270" i="1"/>
  <c r="U270" i="1" s="1"/>
  <c r="V270" i="1"/>
  <c r="F262" i="1"/>
  <c r="U262" i="1" s="1"/>
  <c r="V262" i="1"/>
  <c r="F254" i="1"/>
  <c r="U254" i="1" s="1"/>
  <c r="V254" i="1"/>
  <c r="F246" i="1"/>
  <c r="U246" i="1" s="1"/>
  <c r="V246" i="1"/>
  <c r="F238" i="1"/>
  <c r="U238" i="1" s="1"/>
  <c r="V238" i="1"/>
  <c r="F230" i="1"/>
  <c r="U230" i="1" s="1"/>
  <c r="V230" i="1"/>
  <c r="F222" i="1"/>
  <c r="U222" i="1" s="1"/>
  <c r="V222" i="1"/>
  <c r="F214" i="1"/>
  <c r="U214" i="1" s="1"/>
  <c r="V214" i="1"/>
  <c r="F206" i="1"/>
  <c r="U206" i="1" s="1"/>
  <c r="V206" i="1"/>
  <c r="F198" i="1"/>
  <c r="U198" i="1" s="1"/>
  <c r="V198" i="1"/>
  <c r="F190" i="1"/>
  <c r="U190" i="1" s="1"/>
  <c r="V190" i="1"/>
  <c r="F182" i="1"/>
  <c r="U182" i="1" s="1"/>
  <c r="V182" i="1"/>
  <c r="F174" i="1"/>
  <c r="U174" i="1" s="1"/>
  <c r="V174" i="1"/>
  <c r="F166" i="1"/>
  <c r="U166" i="1" s="1"/>
  <c r="V166" i="1"/>
  <c r="F158" i="1"/>
  <c r="U158" i="1" s="1"/>
  <c r="V158" i="1"/>
  <c r="F150" i="1"/>
  <c r="U150" i="1" s="1"/>
  <c r="V150" i="1"/>
  <c r="F142" i="1"/>
  <c r="U142" i="1" s="1"/>
  <c r="V142" i="1"/>
  <c r="F134" i="1"/>
  <c r="U134" i="1" s="1"/>
  <c r="V134" i="1"/>
  <c r="F126" i="1"/>
  <c r="U126" i="1" s="1"/>
  <c r="V126" i="1"/>
  <c r="F118" i="1"/>
  <c r="U118" i="1" s="1"/>
  <c r="V118" i="1"/>
  <c r="F110" i="1"/>
  <c r="U110" i="1" s="1"/>
  <c r="V110" i="1"/>
  <c r="F102" i="1"/>
  <c r="U102" i="1" s="1"/>
  <c r="V102" i="1"/>
  <c r="F94" i="1"/>
  <c r="U94" i="1" s="1"/>
  <c r="V94" i="1"/>
  <c r="F86" i="1"/>
  <c r="U86" i="1" s="1"/>
  <c r="V86" i="1"/>
  <c r="F78" i="1"/>
  <c r="U78" i="1" s="1"/>
  <c r="V78" i="1"/>
  <c r="F70" i="1"/>
  <c r="U70" i="1" s="1"/>
  <c r="V70" i="1"/>
  <c r="F62" i="1"/>
  <c r="U62" i="1" s="1"/>
  <c r="V62" i="1"/>
  <c r="F54" i="1"/>
  <c r="U54" i="1" s="1"/>
  <c r="V54" i="1"/>
  <c r="F46" i="1"/>
  <c r="U46" i="1" s="1"/>
  <c r="V46" i="1"/>
  <c r="F38" i="1"/>
  <c r="U38" i="1" s="1"/>
  <c r="V38" i="1"/>
  <c r="F30" i="1"/>
  <c r="U30" i="1" s="1"/>
  <c r="V30" i="1"/>
  <c r="F22" i="1"/>
  <c r="U22" i="1" s="1"/>
  <c r="V22" i="1"/>
  <c r="F14" i="1"/>
  <c r="U14" i="1" s="1"/>
  <c r="V14" i="1"/>
  <c r="F6" i="1"/>
  <c r="U6" i="1" s="1"/>
  <c r="V6" i="1"/>
  <c r="F1997" i="1"/>
  <c r="U1997" i="1" s="1"/>
  <c r="V1997" i="1"/>
  <c r="F1989" i="1"/>
  <c r="U1989" i="1" s="1"/>
  <c r="V1989" i="1"/>
  <c r="F1981" i="1"/>
  <c r="U1981" i="1" s="1"/>
  <c r="V1981" i="1"/>
  <c r="F1973" i="1"/>
  <c r="U1973" i="1" s="1"/>
  <c r="V1973" i="1"/>
  <c r="F1965" i="1"/>
  <c r="U1965" i="1" s="1"/>
  <c r="V1965" i="1"/>
  <c r="F1957" i="1"/>
  <c r="U1957" i="1" s="1"/>
  <c r="V1957" i="1"/>
  <c r="F1949" i="1"/>
  <c r="U1949" i="1" s="1"/>
  <c r="V1949" i="1"/>
  <c r="F1941" i="1"/>
  <c r="U1941" i="1" s="1"/>
  <c r="V1941" i="1"/>
  <c r="F1933" i="1"/>
  <c r="U1933" i="1" s="1"/>
  <c r="V1933" i="1"/>
  <c r="F1925" i="1"/>
  <c r="U1925" i="1" s="1"/>
  <c r="V1925" i="1"/>
  <c r="F1917" i="1"/>
  <c r="U1917" i="1" s="1"/>
  <c r="V1917" i="1"/>
  <c r="F1909" i="1"/>
  <c r="U1909" i="1" s="1"/>
  <c r="V1909" i="1"/>
  <c r="F1901" i="1"/>
  <c r="U1901" i="1" s="1"/>
  <c r="V1901" i="1"/>
  <c r="F1893" i="1"/>
  <c r="U1893" i="1" s="1"/>
  <c r="V1893" i="1"/>
  <c r="F1885" i="1"/>
  <c r="U1885" i="1" s="1"/>
  <c r="V1885" i="1"/>
  <c r="F1877" i="1"/>
  <c r="U1877" i="1" s="1"/>
  <c r="V1877" i="1"/>
  <c r="F1869" i="1"/>
  <c r="U1869" i="1" s="1"/>
  <c r="V1869" i="1"/>
  <c r="F1861" i="1"/>
  <c r="U1861" i="1" s="1"/>
  <c r="V1861" i="1"/>
  <c r="F1853" i="1"/>
  <c r="U1853" i="1" s="1"/>
  <c r="V1853" i="1"/>
  <c r="F1845" i="1"/>
  <c r="U1845" i="1" s="1"/>
  <c r="V1845" i="1"/>
  <c r="F1837" i="1"/>
  <c r="U1837" i="1" s="1"/>
  <c r="V1837" i="1"/>
  <c r="F1829" i="1"/>
  <c r="U1829" i="1" s="1"/>
  <c r="V1829" i="1"/>
  <c r="F1821" i="1"/>
  <c r="U1821" i="1" s="1"/>
  <c r="V1821" i="1"/>
  <c r="F1813" i="1"/>
  <c r="U1813" i="1" s="1"/>
  <c r="V1813" i="1"/>
  <c r="F1805" i="1"/>
  <c r="U1805" i="1" s="1"/>
  <c r="V1805" i="1"/>
  <c r="F1797" i="1"/>
  <c r="U1797" i="1" s="1"/>
  <c r="V1797" i="1"/>
  <c r="F1789" i="1"/>
  <c r="U1789" i="1" s="1"/>
  <c r="V1789" i="1"/>
  <c r="F1781" i="1"/>
  <c r="U1781" i="1" s="1"/>
  <c r="V1781" i="1"/>
  <c r="F1773" i="1"/>
  <c r="U1773" i="1" s="1"/>
  <c r="V1773" i="1"/>
  <c r="F1765" i="1"/>
  <c r="U1765" i="1" s="1"/>
  <c r="V1765" i="1"/>
  <c r="F1757" i="1"/>
  <c r="U1757" i="1" s="1"/>
  <c r="V1757" i="1"/>
  <c r="F1749" i="1"/>
  <c r="U1749" i="1" s="1"/>
  <c r="V1749" i="1"/>
  <c r="F1741" i="1"/>
  <c r="U1741" i="1" s="1"/>
  <c r="V1741" i="1"/>
  <c r="F1733" i="1"/>
  <c r="U1733" i="1" s="1"/>
  <c r="V1733" i="1"/>
  <c r="F1725" i="1"/>
  <c r="U1725" i="1" s="1"/>
  <c r="V1725" i="1"/>
  <c r="F1717" i="1"/>
  <c r="U1717" i="1" s="1"/>
  <c r="V1717" i="1"/>
  <c r="F1709" i="1"/>
  <c r="U1709" i="1" s="1"/>
  <c r="V1709" i="1"/>
  <c r="F1701" i="1"/>
  <c r="U1701" i="1" s="1"/>
  <c r="V1701" i="1"/>
  <c r="F1693" i="1"/>
  <c r="U1693" i="1" s="1"/>
  <c r="V1693" i="1"/>
  <c r="F1685" i="1"/>
  <c r="U1685" i="1" s="1"/>
  <c r="V1685" i="1"/>
  <c r="F1677" i="1"/>
  <c r="U1677" i="1" s="1"/>
  <c r="V1677" i="1"/>
  <c r="F1669" i="1"/>
  <c r="U1669" i="1" s="1"/>
  <c r="V1669" i="1"/>
  <c r="F1661" i="1"/>
  <c r="U1661" i="1" s="1"/>
  <c r="V1661" i="1"/>
  <c r="F1653" i="1"/>
  <c r="U1653" i="1" s="1"/>
  <c r="V1653" i="1"/>
  <c r="F1645" i="1"/>
  <c r="U1645" i="1" s="1"/>
  <c r="V1645" i="1"/>
  <c r="F1637" i="1"/>
  <c r="U1637" i="1" s="1"/>
  <c r="V1637" i="1"/>
  <c r="F1629" i="1"/>
  <c r="U1629" i="1" s="1"/>
  <c r="V1629" i="1"/>
  <c r="F1621" i="1"/>
  <c r="U1621" i="1" s="1"/>
  <c r="V1621" i="1"/>
  <c r="F1613" i="1"/>
  <c r="U1613" i="1" s="1"/>
  <c r="V1613" i="1"/>
  <c r="F1605" i="1"/>
  <c r="U1605" i="1" s="1"/>
  <c r="V1605" i="1"/>
  <c r="F1597" i="1"/>
  <c r="U1597" i="1" s="1"/>
  <c r="V1597" i="1"/>
  <c r="F1589" i="1"/>
  <c r="U1589" i="1" s="1"/>
  <c r="V1589" i="1"/>
  <c r="F1581" i="1"/>
  <c r="U1581" i="1" s="1"/>
  <c r="V1581" i="1"/>
  <c r="F1573" i="1"/>
  <c r="U1573" i="1" s="1"/>
  <c r="V1573" i="1"/>
  <c r="F1565" i="1"/>
  <c r="U1565" i="1" s="1"/>
  <c r="V1565" i="1"/>
  <c r="F1557" i="1"/>
  <c r="U1557" i="1" s="1"/>
  <c r="V1557" i="1"/>
  <c r="F1549" i="1"/>
  <c r="U1549" i="1" s="1"/>
  <c r="V1549" i="1"/>
  <c r="F1541" i="1"/>
  <c r="U1541" i="1" s="1"/>
  <c r="V1541" i="1"/>
  <c r="F1533" i="1"/>
  <c r="U1533" i="1" s="1"/>
  <c r="V1533" i="1"/>
  <c r="F1525" i="1"/>
  <c r="U1525" i="1" s="1"/>
  <c r="V1525" i="1"/>
  <c r="F1517" i="1"/>
  <c r="U1517" i="1" s="1"/>
  <c r="V1517" i="1"/>
  <c r="F1509" i="1"/>
  <c r="U1509" i="1" s="1"/>
  <c r="V1509" i="1"/>
  <c r="F1501" i="1"/>
  <c r="U1501" i="1" s="1"/>
  <c r="V1501" i="1"/>
  <c r="F1493" i="1"/>
  <c r="U1493" i="1" s="1"/>
  <c r="V1493" i="1"/>
  <c r="F1485" i="1"/>
  <c r="U1485" i="1" s="1"/>
  <c r="V1485" i="1"/>
  <c r="F1477" i="1"/>
  <c r="U1477" i="1" s="1"/>
  <c r="V1477" i="1"/>
  <c r="F1469" i="1"/>
  <c r="U1469" i="1" s="1"/>
  <c r="V1469" i="1"/>
  <c r="F1461" i="1"/>
  <c r="U1461" i="1" s="1"/>
  <c r="V1461" i="1"/>
  <c r="F1453" i="1"/>
  <c r="U1453" i="1" s="1"/>
  <c r="V1453" i="1"/>
  <c r="F1445" i="1"/>
  <c r="U1445" i="1" s="1"/>
  <c r="V1445" i="1"/>
  <c r="F1437" i="1"/>
  <c r="U1437" i="1" s="1"/>
  <c r="V1437" i="1"/>
  <c r="F1429" i="1"/>
  <c r="U1429" i="1" s="1"/>
  <c r="V1429" i="1"/>
  <c r="F1421" i="1"/>
  <c r="U1421" i="1" s="1"/>
  <c r="V1421" i="1"/>
  <c r="F1413" i="1"/>
  <c r="U1413" i="1" s="1"/>
  <c r="V1413" i="1"/>
  <c r="F1405" i="1"/>
  <c r="U1405" i="1" s="1"/>
  <c r="V1405" i="1"/>
  <c r="F1397" i="1"/>
  <c r="U1397" i="1" s="1"/>
  <c r="V1397" i="1"/>
  <c r="F1389" i="1"/>
  <c r="U1389" i="1" s="1"/>
  <c r="V1389" i="1"/>
  <c r="F1381" i="1"/>
  <c r="U1381" i="1" s="1"/>
  <c r="V1381" i="1"/>
  <c r="F1373" i="1"/>
  <c r="U1373" i="1" s="1"/>
  <c r="V1373" i="1"/>
  <c r="F1365" i="1"/>
  <c r="U1365" i="1" s="1"/>
  <c r="V1365" i="1"/>
  <c r="F1357" i="1"/>
  <c r="U1357" i="1" s="1"/>
  <c r="V1357" i="1"/>
  <c r="F1349" i="1"/>
  <c r="U1349" i="1" s="1"/>
  <c r="V1349" i="1"/>
  <c r="F1341" i="1"/>
  <c r="U1341" i="1" s="1"/>
  <c r="V1341" i="1"/>
  <c r="F1333" i="1"/>
  <c r="U1333" i="1" s="1"/>
  <c r="V1333" i="1"/>
  <c r="F1325" i="1"/>
  <c r="U1325" i="1" s="1"/>
  <c r="V1325" i="1"/>
  <c r="F1317" i="1"/>
  <c r="U1317" i="1" s="1"/>
  <c r="V1317" i="1"/>
  <c r="F1309" i="1"/>
  <c r="U1309" i="1" s="1"/>
  <c r="V1309" i="1"/>
  <c r="F1301" i="1"/>
  <c r="U1301" i="1" s="1"/>
  <c r="V1301" i="1"/>
  <c r="F1293" i="1"/>
  <c r="U1293" i="1" s="1"/>
  <c r="V1293" i="1"/>
  <c r="F1285" i="1"/>
  <c r="U1285" i="1" s="1"/>
  <c r="V1285" i="1"/>
  <c r="F1277" i="1"/>
  <c r="U1277" i="1" s="1"/>
  <c r="V1277" i="1"/>
  <c r="F1269" i="1"/>
  <c r="U1269" i="1" s="1"/>
  <c r="V1269" i="1"/>
  <c r="F1261" i="1"/>
  <c r="U1261" i="1" s="1"/>
  <c r="V1261" i="1"/>
  <c r="F1253" i="1"/>
  <c r="U1253" i="1" s="1"/>
  <c r="V1253" i="1"/>
  <c r="F1245" i="1"/>
  <c r="U1245" i="1" s="1"/>
  <c r="V1245" i="1"/>
  <c r="F1237" i="1"/>
  <c r="U1237" i="1" s="1"/>
  <c r="V1237" i="1"/>
  <c r="F1229" i="1"/>
  <c r="U1229" i="1" s="1"/>
  <c r="V1229" i="1"/>
  <c r="F1221" i="1"/>
  <c r="U1221" i="1" s="1"/>
  <c r="V1221" i="1"/>
  <c r="F1213" i="1"/>
  <c r="U1213" i="1" s="1"/>
  <c r="V1213" i="1"/>
  <c r="F1205" i="1"/>
  <c r="U1205" i="1" s="1"/>
  <c r="V1205" i="1"/>
  <c r="F1197" i="1"/>
  <c r="U1197" i="1" s="1"/>
  <c r="V1197" i="1"/>
  <c r="F1189" i="1"/>
  <c r="U1189" i="1" s="1"/>
  <c r="V1189" i="1"/>
  <c r="F1181" i="1"/>
  <c r="U1181" i="1" s="1"/>
  <c r="V1181" i="1"/>
  <c r="F1173" i="1"/>
  <c r="U1173" i="1" s="1"/>
  <c r="V1173" i="1"/>
  <c r="F1165" i="1"/>
  <c r="U1165" i="1" s="1"/>
  <c r="V1165" i="1"/>
  <c r="F1157" i="1"/>
  <c r="U1157" i="1" s="1"/>
  <c r="V1157" i="1"/>
  <c r="F1149" i="1"/>
  <c r="U1149" i="1" s="1"/>
  <c r="V1149" i="1"/>
  <c r="F1141" i="1"/>
  <c r="U1141" i="1" s="1"/>
  <c r="V1141" i="1"/>
  <c r="F1133" i="1"/>
  <c r="U1133" i="1" s="1"/>
  <c r="V1133" i="1"/>
  <c r="F1125" i="1"/>
  <c r="U1125" i="1" s="1"/>
  <c r="V1125" i="1"/>
  <c r="F1117" i="1"/>
  <c r="U1117" i="1" s="1"/>
  <c r="V1117" i="1"/>
  <c r="F1109" i="1"/>
  <c r="U1109" i="1" s="1"/>
  <c r="V1109" i="1"/>
  <c r="F1101" i="1"/>
  <c r="U1101" i="1" s="1"/>
  <c r="V1101" i="1"/>
  <c r="F1093" i="1"/>
  <c r="U1093" i="1" s="1"/>
  <c r="V1093" i="1"/>
  <c r="F1085" i="1"/>
  <c r="U1085" i="1" s="1"/>
  <c r="V1085" i="1"/>
  <c r="F1077" i="1"/>
  <c r="U1077" i="1" s="1"/>
  <c r="V1077" i="1"/>
  <c r="F1069" i="1"/>
  <c r="U1069" i="1" s="1"/>
  <c r="V1069" i="1"/>
  <c r="F1061" i="1"/>
  <c r="U1061" i="1" s="1"/>
  <c r="V1061" i="1"/>
  <c r="F1053" i="1"/>
  <c r="U1053" i="1" s="1"/>
  <c r="V1053" i="1"/>
  <c r="F1045" i="1"/>
  <c r="U1045" i="1" s="1"/>
  <c r="V1045" i="1"/>
  <c r="F1037" i="1"/>
  <c r="U1037" i="1" s="1"/>
  <c r="V1037" i="1"/>
  <c r="F1029" i="1"/>
  <c r="U1029" i="1" s="1"/>
  <c r="V1029" i="1"/>
  <c r="F1021" i="1"/>
  <c r="U1021" i="1" s="1"/>
  <c r="V1021" i="1"/>
  <c r="F1013" i="1"/>
  <c r="U1013" i="1" s="1"/>
  <c r="V1013" i="1"/>
  <c r="F1005" i="1"/>
  <c r="U1005" i="1" s="1"/>
  <c r="V1005" i="1"/>
  <c r="F997" i="1"/>
  <c r="U997" i="1" s="1"/>
  <c r="V997" i="1"/>
  <c r="F989" i="1"/>
  <c r="U989" i="1" s="1"/>
  <c r="V989" i="1"/>
  <c r="F981" i="1"/>
  <c r="U981" i="1" s="1"/>
  <c r="V981" i="1"/>
  <c r="F973" i="1"/>
  <c r="U973" i="1" s="1"/>
  <c r="V973" i="1"/>
  <c r="F965" i="1"/>
  <c r="U965" i="1" s="1"/>
  <c r="V965" i="1"/>
  <c r="F957" i="1"/>
  <c r="U957" i="1" s="1"/>
  <c r="V957" i="1"/>
  <c r="F949" i="1"/>
  <c r="U949" i="1" s="1"/>
  <c r="V949" i="1"/>
  <c r="F941" i="1"/>
  <c r="U941" i="1" s="1"/>
  <c r="V941" i="1"/>
  <c r="F933" i="1"/>
  <c r="U933" i="1" s="1"/>
  <c r="V933" i="1"/>
  <c r="F925" i="1"/>
  <c r="U925" i="1" s="1"/>
  <c r="V925" i="1"/>
  <c r="F917" i="1"/>
  <c r="U917" i="1" s="1"/>
  <c r="V917" i="1"/>
  <c r="F909" i="1"/>
  <c r="U909" i="1" s="1"/>
  <c r="V909" i="1"/>
  <c r="F901" i="1"/>
  <c r="U901" i="1" s="1"/>
  <c r="V901" i="1"/>
  <c r="F893" i="1"/>
  <c r="U893" i="1" s="1"/>
  <c r="V893" i="1"/>
  <c r="F885" i="1"/>
  <c r="U885" i="1" s="1"/>
  <c r="V885" i="1"/>
  <c r="F877" i="1"/>
  <c r="U877" i="1" s="1"/>
  <c r="V877" i="1"/>
  <c r="F869" i="1"/>
  <c r="U869" i="1" s="1"/>
  <c r="V869" i="1"/>
  <c r="F861" i="1"/>
  <c r="U861" i="1" s="1"/>
  <c r="V861" i="1"/>
  <c r="F853" i="1"/>
  <c r="U853" i="1" s="1"/>
  <c r="V853" i="1"/>
  <c r="F845" i="1"/>
  <c r="U845" i="1" s="1"/>
  <c r="V845" i="1"/>
  <c r="F837" i="1"/>
  <c r="U837" i="1" s="1"/>
  <c r="V837" i="1"/>
  <c r="F829" i="1"/>
  <c r="U829" i="1" s="1"/>
  <c r="V829" i="1"/>
  <c r="F821" i="1"/>
  <c r="U821" i="1" s="1"/>
  <c r="V821" i="1"/>
  <c r="F813" i="1"/>
  <c r="U813" i="1" s="1"/>
  <c r="V813" i="1"/>
  <c r="F805" i="1"/>
  <c r="U805" i="1" s="1"/>
  <c r="V805" i="1"/>
  <c r="F797" i="1"/>
  <c r="U797" i="1" s="1"/>
  <c r="V797" i="1"/>
  <c r="F789" i="1"/>
  <c r="U789" i="1" s="1"/>
  <c r="V789" i="1"/>
  <c r="F781" i="1"/>
  <c r="U781" i="1" s="1"/>
  <c r="V781" i="1"/>
  <c r="F773" i="1"/>
  <c r="U773" i="1" s="1"/>
  <c r="V773" i="1"/>
  <c r="F765" i="1"/>
  <c r="U765" i="1" s="1"/>
  <c r="V765" i="1"/>
  <c r="F757" i="1"/>
  <c r="U757" i="1" s="1"/>
  <c r="V757" i="1"/>
  <c r="F749" i="1"/>
  <c r="U749" i="1" s="1"/>
  <c r="V749" i="1"/>
  <c r="F741" i="1"/>
  <c r="U741" i="1" s="1"/>
  <c r="V741" i="1"/>
  <c r="F733" i="1"/>
  <c r="U733" i="1" s="1"/>
  <c r="V733" i="1"/>
  <c r="F725" i="1"/>
  <c r="U725" i="1" s="1"/>
  <c r="V725" i="1"/>
  <c r="F717" i="1"/>
  <c r="U717" i="1" s="1"/>
  <c r="V717" i="1"/>
  <c r="F709" i="1"/>
  <c r="U709" i="1" s="1"/>
  <c r="V709" i="1"/>
  <c r="F701" i="1"/>
  <c r="U701" i="1" s="1"/>
  <c r="V701" i="1"/>
  <c r="F693" i="1"/>
  <c r="U693" i="1" s="1"/>
  <c r="V693" i="1"/>
  <c r="F685" i="1"/>
  <c r="U685" i="1" s="1"/>
  <c r="V685" i="1"/>
  <c r="F677" i="1"/>
  <c r="U677" i="1" s="1"/>
  <c r="V677" i="1"/>
  <c r="F669" i="1"/>
  <c r="U669" i="1" s="1"/>
  <c r="V669" i="1"/>
  <c r="F661" i="1"/>
  <c r="U661" i="1" s="1"/>
  <c r="V661" i="1"/>
  <c r="F653" i="1"/>
  <c r="U653" i="1" s="1"/>
  <c r="V653" i="1"/>
  <c r="F645" i="1"/>
  <c r="U645" i="1" s="1"/>
  <c r="V645" i="1"/>
  <c r="F637" i="1"/>
  <c r="U637" i="1" s="1"/>
  <c r="V637" i="1"/>
  <c r="F629" i="1"/>
  <c r="U629" i="1" s="1"/>
  <c r="V629" i="1"/>
  <c r="F621" i="1"/>
  <c r="U621" i="1" s="1"/>
  <c r="V621" i="1"/>
  <c r="F613" i="1"/>
  <c r="U613" i="1" s="1"/>
  <c r="V613" i="1"/>
  <c r="F605" i="1"/>
  <c r="U605" i="1" s="1"/>
  <c r="V605" i="1"/>
  <c r="F597" i="1"/>
  <c r="U597" i="1" s="1"/>
  <c r="V597" i="1"/>
  <c r="V1956" i="1"/>
  <c r="V1788" i="1"/>
  <c r="V1660" i="1"/>
  <c r="V1454" i="1"/>
  <c r="V703" i="1"/>
  <c r="V1955" i="1"/>
  <c r="V1937" i="1"/>
  <c r="V1891" i="1"/>
  <c r="V1873" i="1"/>
  <c r="V1843" i="1"/>
  <c r="V1803" i="1"/>
  <c r="V1787" i="1"/>
  <c r="V1771" i="1"/>
  <c r="V1755" i="1"/>
  <c r="V1739" i="1"/>
  <c r="V1723" i="1"/>
  <c r="V1707" i="1"/>
  <c r="V1691" i="1"/>
  <c r="V1675" i="1"/>
  <c r="V1659" i="1"/>
  <c r="V1643" i="1"/>
  <c r="V1627" i="1"/>
  <c r="V1489" i="1"/>
  <c r="V1409" i="1"/>
  <c r="V889" i="1"/>
  <c r="V697" i="1"/>
  <c r="F589" i="1"/>
  <c r="U589" i="1" s="1"/>
  <c r="V589" i="1"/>
  <c r="F581" i="1"/>
  <c r="U581" i="1" s="1"/>
  <c r="V581" i="1"/>
  <c r="F573" i="1"/>
  <c r="U573" i="1" s="1"/>
  <c r="V573" i="1"/>
  <c r="F565" i="1"/>
  <c r="U565" i="1" s="1"/>
  <c r="V565" i="1"/>
  <c r="F557" i="1"/>
  <c r="U557" i="1" s="1"/>
  <c r="V557" i="1"/>
  <c r="F549" i="1"/>
  <c r="U549" i="1" s="1"/>
  <c r="V549" i="1"/>
  <c r="F541" i="1"/>
  <c r="U541" i="1" s="1"/>
  <c r="V541" i="1"/>
  <c r="F533" i="1"/>
  <c r="U533" i="1" s="1"/>
  <c r="V533" i="1"/>
  <c r="F525" i="1"/>
  <c r="U525" i="1" s="1"/>
  <c r="V525" i="1"/>
  <c r="F517" i="1"/>
  <c r="U517" i="1" s="1"/>
  <c r="V517" i="1"/>
  <c r="F509" i="1"/>
  <c r="U509" i="1" s="1"/>
  <c r="V509" i="1"/>
  <c r="F501" i="1"/>
  <c r="U501" i="1" s="1"/>
  <c r="V501" i="1"/>
  <c r="F493" i="1"/>
  <c r="U493" i="1" s="1"/>
  <c r="V493" i="1"/>
  <c r="F477" i="1"/>
  <c r="U477" i="1" s="1"/>
  <c r="V477" i="1"/>
  <c r="F469" i="1"/>
  <c r="U469" i="1" s="1"/>
  <c r="V469" i="1"/>
  <c r="F461" i="1"/>
  <c r="U461" i="1" s="1"/>
  <c r="V461" i="1"/>
  <c r="F453" i="1"/>
  <c r="U453" i="1" s="1"/>
  <c r="V453" i="1"/>
  <c r="F445" i="1"/>
  <c r="U445" i="1" s="1"/>
  <c r="V445" i="1"/>
  <c r="F437" i="1"/>
  <c r="U437" i="1" s="1"/>
  <c r="V437" i="1"/>
  <c r="F429" i="1"/>
  <c r="U429" i="1" s="1"/>
  <c r="V429" i="1"/>
  <c r="F421" i="1"/>
  <c r="U421" i="1" s="1"/>
  <c r="V421" i="1"/>
  <c r="F413" i="1"/>
  <c r="U413" i="1" s="1"/>
  <c r="V413" i="1"/>
  <c r="F405" i="1"/>
  <c r="U405" i="1" s="1"/>
  <c r="V405" i="1"/>
  <c r="F397" i="1"/>
  <c r="U397" i="1" s="1"/>
  <c r="V397" i="1"/>
  <c r="F389" i="1"/>
  <c r="U389" i="1" s="1"/>
  <c r="V389" i="1"/>
  <c r="F381" i="1"/>
  <c r="U381" i="1" s="1"/>
  <c r="V381" i="1"/>
  <c r="F373" i="1"/>
  <c r="U373" i="1" s="1"/>
  <c r="V373" i="1"/>
  <c r="F357" i="1"/>
  <c r="U357" i="1" s="1"/>
  <c r="V357" i="1"/>
  <c r="F349" i="1"/>
  <c r="U349" i="1" s="1"/>
  <c r="V349" i="1"/>
  <c r="F341" i="1"/>
  <c r="U341" i="1" s="1"/>
  <c r="V341" i="1"/>
  <c r="F333" i="1"/>
  <c r="U333" i="1" s="1"/>
  <c r="V333" i="1"/>
  <c r="F325" i="1"/>
  <c r="U325" i="1" s="1"/>
  <c r="V325" i="1"/>
  <c r="F317" i="1"/>
  <c r="U317" i="1" s="1"/>
  <c r="V317" i="1"/>
  <c r="F309" i="1"/>
  <c r="U309" i="1" s="1"/>
  <c r="V309" i="1"/>
  <c r="F301" i="1"/>
  <c r="U301" i="1" s="1"/>
  <c r="V301" i="1"/>
  <c r="F293" i="1"/>
  <c r="U293" i="1" s="1"/>
  <c r="V293" i="1"/>
  <c r="F285" i="1"/>
  <c r="U285" i="1" s="1"/>
  <c r="V285" i="1"/>
  <c r="F277" i="1"/>
  <c r="U277" i="1" s="1"/>
  <c r="V277" i="1"/>
  <c r="F269" i="1"/>
  <c r="U269" i="1" s="1"/>
  <c r="V269" i="1"/>
  <c r="F261" i="1"/>
  <c r="U261" i="1" s="1"/>
  <c r="V261" i="1"/>
  <c r="F253" i="1"/>
  <c r="U253" i="1" s="1"/>
  <c r="V253" i="1"/>
  <c r="F245" i="1"/>
  <c r="U245" i="1" s="1"/>
  <c r="V245" i="1"/>
  <c r="F237" i="1"/>
  <c r="U237" i="1" s="1"/>
  <c r="V237" i="1"/>
  <c r="F229" i="1"/>
  <c r="U229" i="1" s="1"/>
  <c r="V229" i="1"/>
  <c r="F221" i="1"/>
  <c r="U221" i="1" s="1"/>
  <c r="V221" i="1"/>
  <c r="F213" i="1"/>
  <c r="U213" i="1" s="1"/>
  <c r="V213" i="1"/>
  <c r="F205" i="1"/>
  <c r="U205" i="1" s="1"/>
  <c r="V205" i="1"/>
  <c r="F197" i="1"/>
  <c r="U197" i="1" s="1"/>
  <c r="V197" i="1"/>
  <c r="F189" i="1"/>
  <c r="U189" i="1" s="1"/>
  <c r="V189" i="1"/>
  <c r="F181" i="1"/>
  <c r="U181" i="1" s="1"/>
  <c r="V181" i="1"/>
  <c r="F173" i="1"/>
  <c r="U173" i="1" s="1"/>
  <c r="V173" i="1"/>
  <c r="F165" i="1"/>
  <c r="U165" i="1" s="1"/>
  <c r="V165" i="1"/>
  <c r="F157" i="1"/>
  <c r="U157" i="1" s="1"/>
  <c r="V157" i="1"/>
  <c r="F149" i="1"/>
  <c r="U149" i="1" s="1"/>
  <c r="V149" i="1"/>
  <c r="F141" i="1"/>
  <c r="U141" i="1" s="1"/>
  <c r="V141" i="1"/>
  <c r="F133" i="1"/>
  <c r="U133" i="1" s="1"/>
  <c r="V133" i="1"/>
  <c r="F125" i="1"/>
  <c r="U125" i="1" s="1"/>
  <c r="V125" i="1"/>
  <c r="F117" i="1"/>
  <c r="U117" i="1" s="1"/>
  <c r="V117" i="1"/>
  <c r="F109" i="1"/>
  <c r="U109" i="1" s="1"/>
  <c r="V109" i="1"/>
  <c r="F101" i="1"/>
  <c r="U101" i="1" s="1"/>
  <c r="V101" i="1"/>
  <c r="F93" i="1"/>
  <c r="U93" i="1" s="1"/>
  <c r="V93" i="1"/>
  <c r="F85" i="1"/>
  <c r="U85" i="1" s="1"/>
  <c r="V85" i="1"/>
  <c r="F77" i="1"/>
  <c r="U77" i="1" s="1"/>
  <c r="V77" i="1"/>
  <c r="F69" i="1"/>
  <c r="U69" i="1" s="1"/>
  <c r="V69" i="1"/>
  <c r="F61" i="1"/>
  <c r="U61" i="1" s="1"/>
  <c r="V61" i="1"/>
  <c r="F53" i="1"/>
  <c r="U53" i="1" s="1"/>
  <c r="V53" i="1"/>
  <c r="F45" i="1"/>
  <c r="U45" i="1" s="1"/>
  <c r="V45" i="1"/>
  <c r="F37" i="1"/>
  <c r="U37" i="1" s="1"/>
  <c r="V37" i="1"/>
  <c r="F29" i="1"/>
  <c r="U29" i="1" s="1"/>
  <c r="V29" i="1"/>
  <c r="F21" i="1"/>
  <c r="U21" i="1" s="1"/>
  <c r="V21" i="1"/>
  <c r="F13" i="1"/>
  <c r="U13" i="1" s="1"/>
  <c r="V13" i="1"/>
  <c r="F5" i="1"/>
  <c r="U5" i="1" s="1"/>
  <c r="V5" i="1"/>
  <c r="V1963" i="1"/>
  <c r="V1945" i="1"/>
  <c r="V1899" i="1"/>
  <c r="V1881" i="1"/>
  <c r="V1817" i="1"/>
  <c r="V1579" i="1"/>
  <c r="V1547" i="1"/>
  <c r="V1515" i="1"/>
  <c r="V1481" i="1"/>
  <c r="V969" i="1"/>
  <c r="V1995" i="1"/>
  <c r="V1987" i="1"/>
  <c r="V1979" i="1"/>
  <c r="V1971" i="1"/>
  <c r="V1953" i="1"/>
  <c r="V1907" i="1"/>
  <c r="V1889" i="1"/>
  <c r="V1841" i="1"/>
  <c r="V1827" i="1"/>
  <c r="V1603" i="1"/>
  <c r="V1393" i="1"/>
  <c r="V963" i="1"/>
  <c r="V865" i="1"/>
  <c r="V625" i="1"/>
  <c r="F1483" i="1"/>
  <c r="U1483" i="1" s="1"/>
  <c r="V1483" i="1"/>
  <c r="F1475" i="1"/>
  <c r="U1475" i="1" s="1"/>
  <c r="V1475" i="1"/>
  <c r="F1467" i="1"/>
  <c r="U1467" i="1" s="1"/>
  <c r="V1467" i="1"/>
  <c r="F1459" i="1"/>
  <c r="U1459" i="1" s="1"/>
  <c r="V1459" i="1"/>
  <c r="F1451" i="1"/>
  <c r="U1451" i="1" s="1"/>
  <c r="V1451" i="1"/>
  <c r="F1443" i="1"/>
  <c r="U1443" i="1" s="1"/>
  <c r="V1443" i="1"/>
  <c r="F1419" i="1"/>
  <c r="U1419" i="1" s="1"/>
  <c r="V1419" i="1"/>
  <c r="F1411" i="1"/>
  <c r="U1411" i="1" s="1"/>
  <c r="V1411" i="1"/>
  <c r="F1403" i="1"/>
  <c r="U1403" i="1" s="1"/>
  <c r="V1403" i="1"/>
  <c r="F1395" i="1"/>
  <c r="U1395" i="1" s="1"/>
  <c r="V1395" i="1"/>
  <c r="F1387" i="1"/>
  <c r="U1387" i="1" s="1"/>
  <c r="V1387" i="1"/>
  <c r="F1379" i="1"/>
  <c r="U1379" i="1" s="1"/>
  <c r="V1379" i="1"/>
  <c r="F1371" i="1"/>
  <c r="U1371" i="1" s="1"/>
  <c r="V1371" i="1"/>
  <c r="F1363" i="1"/>
  <c r="U1363" i="1" s="1"/>
  <c r="V1363" i="1"/>
  <c r="F1355" i="1"/>
  <c r="U1355" i="1" s="1"/>
  <c r="V1355" i="1"/>
  <c r="F1347" i="1"/>
  <c r="U1347" i="1" s="1"/>
  <c r="V1347" i="1"/>
  <c r="F1339" i="1"/>
  <c r="U1339" i="1" s="1"/>
  <c r="V1339" i="1"/>
  <c r="F1331" i="1"/>
  <c r="U1331" i="1" s="1"/>
  <c r="V1331" i="1"/>
  <c r="F1323" i="1"/>
  <c r="U1323" i="1" s="1"/>
  <c r="V1323" i="1"/>
  <c r="F1315" i="1"/>
  <c r="U1315" i="1" s="1"/>
  <c r="V1315" i="1"/>
  <c r="F1307" i="1"/>
  <c r="U1307" i="1" s="1"/>
  <c r="V1307" i="1"/>
  <c r="F1299" i="1"/>
  <c r="U1299" i="1" s="1"/>
  <c r="V1299" i="1"/>
  <c r="F1291" i="1"/>
  <c r="U1291" i="1" s="1"/>
  <c r="V1291" i="1"/>
  <c r="F1283" i="1"/>
  <c r="U1283" i="1" s="1"/>
  <c r="V1283" i="1"/>
  <c r="F1275" i="1"/>
  <c r="U1275" i="1" s="1"/>
  <c r="V1275" i="1"/>
  <c r="F1267" i="1"/>
  <c r="U1267" i="1" s="1"/>
  <c r="V1267" i="1"/>
  <c r="F1259" i="1"/>
  <c r="U1259" i="1" s="1"/>
  <c r="V1259" i="1"/>
  <c r="F1251" i="1"/>
  <c r="U1251" i="1" s="1"/>
  <c r="V1251" i="1"/>
  <c r="F1243" i="1"/>
  <c r="U1243" i="1" s="1"/>
  <c r="V1243" i="1"/>
  <c r="F1235" i="1"/>
  <c r="U1235" i="1" s="1"/>
  <c r="V1235" i="1"/>
  <c r="F1227" i="1"/>
  <c r="U1227" i="1" s="1"/>
  <c r="V1227" i="1"/>
  <c r="F1219" i="1"/>
  <c r="U1219" i="1" s="1"/>
  <c r="V1219" i="1"/>
  <c r="F1211" i="1"/>
  <c r="U1211" i="1" s="1"/>
  <c r="V1211" i="1"/>
  <c r="F1203" i="1"/>
  <c r="U1203" i="1" s="1"/>
  <c r="V1203" i="1"/>
  <c r="F1195" i="1"/>
  <c r="U1195" i="1" s="1"/>
  <c r="V1195" i="1"/>
  <c r="F1187" i="1"/>
  <c r="U1187" i="1" s="1"/>
  <c r="V1187" i="1"/>
  <c r="F1179" i="1"/>
  <c r="U1179" i="1" s="1"/>
  <c r="V1179" i="1"/>
  <c r="F1171" i="1"/>
  <c r="U1171" i="1" s="1"/>
  <c r="V1171" i="1"/>
  <c r="F1163" i="1"/>
  <c r="U1163" i="1" s="1"/>
  <c r="V1163" i="1"/>
  <c r="F1155" i="1"/>
  <c r="U1155" i="1" s="1"/>
  <c r="V1155" i="1"/>
  <c r="F1147" i="1"/>
  <c r="U1147" i="1" s="1"/>
  <c r="V1147" i="1"/>
  <c r="F1139" i="1"/>
  <c r="U1139" i="1" s="1"/>
  <c r="V1139" i="1"/>
  <c r="F1131" i="1"/>
  <c r="U1131" i="1" s="1"/>
  <c r="V1131" i="1"/>
  <c r="F1123" i="1"/>
  <c r="U1123" i="1" s="1"/>
  <c r="V1123" i="1"/>
  <c r="F1115" i="1"/>
  <c r="U1115" i="1" s="1"/>
  <c r="V1115" i="1"/>
  <c r="F1107" i="1"/>
  <c r="U1107" i="1" s="1"/>
  <c r="V1107" i="1"/>
  <c r="F1099" i="1"/>
  <c r="U1099" i="1" s="1"/>
  <c r="V1099" i="1"/>
  <c r="F1091" i="1"/>
  <c r="U1091" i="1" s="1"/>
  <c r="V1091" i="1"/>
  <c r="F1083" i="1"/>
  <c r="U1083" i="1" s="1"/>
  <c r="V1083" i="1"/>
  <c r="F1075" i="1"/>
  <c r="U1075" i="1" s="1"/>
  <c r="V1075" i="1"/>
  <c r="F1067" i="1"/>
  <c r="U1067" i="1" s="1"/>
  <c r="V1067" i="1"/>
  <c r="F1059" i="1"/>
  <c r="U1059" i="1" s="1"/>
  <c r="V1059" i="1"/>
  <c r="F1051" i="1"/>
  <c r="U1051" i="1" s="1"/>
  <c r="V1051" i="1"/>
  <c r="F1035" i="1"/>
  <c r="U1035" i="1" s="1"/>
  <c r="V1035" i="1"/>
  <c r="F1027" i="1"/>
  <c r="U1027" i="1" s="1"/>
  <c r="V1027" i="1"/>
  <c r="F1019" i="1"/>
  <c r="U1019" i="1" s="1"/>
  <c r="V1019" i="1"/>
  <c r="F1011" i="1"/>
  <c r="U1011" i="1" s="1"/>
  <c r="V1011" i="1"/>
  <c r="F1003" i="1"/>
  <c r="U1003" i="1" s="1"/>
  <c r="V1003" i="1"/>
  <c r="F995" i="1"/>
  <c r="U995" i="1" s="1"/>
  <c r="V995" i="1"/>
  <c r="F987" i="1"/>
  <c r="U987" i="1" s="1"/>
  <c r="V987" i="1"/>
  <c r="F979" i="1"/>
  <c r="U979" i="1" s="1"/>
  <c r="V979" i="1"/>
  <c r="F971" i="1"/>
  <c r="U971" i="1" s="1"/>
  <c r="V971" i="1"/>
  <c r="F955" i="1"/>
  <c r="U955" i="1" s="1"/>
  <c r="V955" i="1"/>
  <c r="F947" i="1"/>
  <c r="U947" i="1" s="1"/>
  <c r="V947" i="1"/>
  <c r="F939" i="1"/>
  <c r="U939" i="1" s="1"/>
  <c r="V939" i="1"/>
  <c r="F931" i="1"/>
  <c r="U931" i="1" s="1"/>
  <c r="V931" i="1"/>
  <c r="F923" i="1"/>
  <c r="U923" i="1" s="1"/>
  <c r="V923" i="1"/>
  <c r="F915" i="1"/>
  <c r="U915" i="1" s="1"/>
  <c r="V915" i="1"/>
  <c r="F907" i="1"/>
  <c r="U907" i="1" s="1"/>
  <c r="V907" i="1"/>
  <c r="F899" i="1"/>
  <c r="U899" i="1" s="1"/>
  <c r="V899" i="1"/>
  <c r="F891" i="1"/>
  <c r="U891" i="1" s="1"/>
  <c r="V891" i="1"/>
  <c r="F883" i="1"/>
  <c r="U883" i="1" s="1"/>
  <c r="V883" i="1"/>
  <c r="F875" i="1"/>
  <c r="U875" i="1" s="1"/>
  <c r="V875" i="1"/>
  <c r="F867" i="1"/>
  <c r="U867" i="1" s="1"/>
  <c r="V867" i="1"/>
  <c r="F859" i="1"/>
  <c r="U859" i="1" s="1"/>
  <c r="V859" i="1"/>
  <c r="F851" i="1"/>
  <c r="U851" i="1" s="1"/>
  <c r="V851" i="1"/>
  <c r="F843" i="1"/>
  <c r="U843" i="1" s="1"/>
  <c r="V843" i="1"/>
  <c r="F835" i="1"/>
  <c r="U835" i="1" s="1"/>
  <c r="V835" i="1"/>
  <c r="F827" i="1"/>
  <c r="U827" i="1" s="1"/>
  <c r="V827" i="1"/>
  <c r="F819" i="1"/>
  <c r="U819" i="1" s="1"/>
  <c r="V819" i="1"/>
  <c r="F811" i="1"/>
  <c r="U811" i="1" s="1"/>
  <c r="V811" i="1"/>
  <c r="F803" i="1"/>
  <c r="U803" i="1" s="1"/>
  <c r="V803" i="1"/>
  <c r="F795" i="1"/>
  <c r="U795" i="1" s="1"/>
  <c r="V795" i="1"/>
  <c r="F787" i="1"/>
  <c r="U787" i="1" s="1"/>
  <c r="V787" i="1"/>
  <c r="F779" i="1"/>
  <c r="U779" i="1" s="1"/>
  <c r="V779" i="1"/>
  <c r="F771" i="1"/>
  <c r="U771" i="1" s="1"/>
  <c r="V771" i="1"/>
  <c r="F763" i="1"/>
  <c r="U763" i="1" s="1"/>
  <c r="V763" i="1"/>
  <c r="F755" i="1"/>
  <c r="U755" i="1" s="1"/>
  <c r="V755" i="1"/>
  <c r="F747" i="1"/>
  <c r="U747" i="1" s="1"/>
  <c r="V747" i="1"/>
  <c r="F739" i="1"/>
  <c r="U739" i="1" s="1"/>
  <c r="V739" i="1"/>
  <c r="F731" i="1"/>
  <c r="U731" i="1" s="1"/>
  <c r="V731" i="1"/>
  <c r="F723" i="1"/>
  <c r="U723" i="1" s="1"/>
  <c r="V723" i="1"/>
  <c r="F715" i="1"/>
  <c r="U715" i="1" s="1"/>
  <c r="V715" i="1"/>
  <c r="F707" i="1"/>
  <c r="U707" i="1" s="1"/>
  <c r="V707" i="1"/>
  <c r="F699" i="1"/>
  <c r="U699" i="1" s="1"/>
  <c r="V699" i="1"/>
  <c r="F691" i="1"/>
  <c r="U691" i="1" s="1"/>
  <c r="V691" i="1"/>
  <c r="F683" i="1"/>
  <c r="U683" i="1" s="1"/>
  <c r="V683" i="1"/>
  <c r="F675" i="1"/>
  <c r="U675" i="1" s="1"/>
  <c r="V675" i="1"/>
  <c r="F667" i="1"/>
  <c r="U667" i="1" s="1"/>
  <c r="V667" i="1"/>
  <c r="F659" i="1"/>
  <c r="U659" i="1" s="1"/>
  <c r="V659" i="1"/>
  <c r="F651" i="1"/>
  <c r="U651" i="1" s="1"/>
  <c r="V651" i="1"/>
  <c r="F643" i="1"/>
  <c r="U643" i="1" s="1"/>
  <c r="V643" i="1"/>
  <c r="F635" i="1"/>
  <c r="U635" i="1" s="1"/>
  <c r="V635" i="1"/>
  <c r="F627" i="1"/>
  <c r="U627" i="1" s="1"/>
  <c r="V627" i="1"/>
  <c r="F619" i="1"/>
  <c r="U619" i="1" s="1"/>
  <c r="V619" i="1"/>
  <c r="F611" i="1"/>
  <c r="U611" i="1" s="1"/>
  <c r="V611" i="1"/>
  <c r="F603" i="1"/>
  <c r="U603" i="1" s="1"/>
  <c r="V603" i="1"/>
  <c r="F595" i="1"/>
  <c r="U595" i="1" s="1"/>
  <c r="V595" i="1"/>
  <c r="F587" i="1"/>
  <c r="U587" i="1" s="1"/>
  <c r="V587" i="1"/>
  <c r="F579" i="1"/>
  <c r="U579" i="1" s="1"/>
  <c r="V579" i="1"/>
  <c r="F571" i="1"/>
  <c r="U571" i="1" s="1"/>
  <c r="V571" i="1"/>
  <c r="F563" i="1"/>
  <c r="U563" i="1" s="1"/>
  <c r="V563" i="1"/>
  <c r="F555" i="1"/>
  <c r="U555" i="1" s="1"/>
  <c r="V555" i="1"/>
  <c r="F547" i="1"/>
  <c r="U547" i="1" s="1"/>
  <c r="V547" i="1"/>
  <c r="F539" i="1"/>
  <c r="U539" i="1" s="1"/>
  <c r="V539" i="1"/>
  <c r="F531" i="1"/>
  <c r="U531" i="1" s="1"/>
  <c r="V531" i="1"/>
  <c r="F523" i="1"/>
  <c r="U523" i="1" s="1"/>
  <c r="V523" i="1"/>
  <c r="F515" i="1"/>
  <c r="U515" i="1" s="1"/>
  <c r="V515" i="1"/>
  <c r="F507" i="1"/>
  <c r="U507" i="1" s="1"/>
  <c r="V507" i="1"/>
  <c r="F499" i="1"/>
  <c r="U499" i="1" s="1"/>
  <c r="V499" i="1"/>
  <c r="F491" i="1"/>
  <c r="U491" i="1" s="1"/>
  <c r="V491" i="1"/>
  <c r="F483" i="1"/>
  <c r="U483" i="1" s="1"/>
  <c r="V483" i="1"/>
  <c r="F475" i="1"/>
  <c r="U475" i="1" s="1"/>
  <c r="V475" i="1"/>
  <c r="F467" i="1"/>
  <c r="U467" i="1" s="1"/>
  <c r="V467" i="1"/>
  <c r="F459" i="1"/>
  <c r="U459" i="1" s="1"/>
  <c r="V459" i="1"/>
  <c r="F451" i="1"/>
  <c r="U451" i="1" s="1"/>
  <c r="V451" i="1"/>
  <c r="F443" i="1"/>
  <c r="U443" i="1" s="1"/>
  <c r="V443" i="1"/>
  <c r="F435" i="1"/>
  <c r="U435" i="1" s="1"/>
  <c r="V435" i="1"/>
  <c r="F427" i="1"/>
  <c r="U427" i="1" s="1"/>
  <c r="V427" i="1"/>
  <c r="F419" i="1"/>
  <c r="U419" i="1" s="1"/>
  <c r="V419" i="1"/>
  <c r="F411" i="1"/>
  <c r="U411" i="1" s="1"/>
  <c r="V411" i="1"/>
  <c r="F403" i="1"/>
  <c r="U403" i="1" s="1"/>
  <c r="V403" i="1"/>
  <c r="F395" i="1"/>
  <c r="U395" i="1" s="1"/>
  <c r="V395" i="1"/>
  <c r="F387" i="1"/>
  <c r="U387" i="1" s="1"/>
  <c r="V387" i="1"/>
  <c r="F379" i="1"/>
  <c r="U379" i="1" s="1"/>
  <c r="V379" i="1"/>
  <c r="F371" i="1"/>
  <c r="U371" i="1" s="1"/>
  <c r="V371" i="1"/>
  <c r="F363" i="1"/>
  <c r="U363" i="1" s="1"/>
  <c r="V363" i="1"/>
  <c r="F355" i="1"/>
  <c r="U355" i="1" s="1"/>
  <c r="V355" i="1"/>
  <c r="F347" i="1"/>
  <c r="U347" i="1" s="1"/>
  <c r="V347" i="1"/>
  <c r="F339" i="1"/>
  <c r="U339" i="1" s="1"/>
  <c r="V339" i="1"/>
  <c r="F331" i="1"/>
  <c r="U331" i="1" s="1"/>
  <c r="V331" i="1"/>
  <c r="F323" i="1"/>
  <c r="U323" i="1" s="1"/>
  <c r="V323" i="1"/>
  <c r="F315" i="1"/>
  <c r="U315" i="1" s="1"/>
  <c r="V315" i="1"/>
  <c r="F307" i="1"/>
  <c r="U307" i="1" s="1"/>
  <c r="V307" i="1"/>
  <c r="F299" i="1"/>
  <c r="U299" i="1" s="1"/>
  <c r="V299" i="1"/>
  <c r="F291" i="1"/>
  <c r="U291" i="1" s="1"/>
  <c r="V291" i="1"/>
  <c r="F283" i="1"/>
  <c r="U283" i="1" s="1"/>
  <c r="V283" i="1"/>
  <c r="F275" i="1"/>
  <c r="U275" i="1" s="1"/>
  <c r="V275" i="1"/>
  <c r="F267" i="1"/>
  <c r="U267" i="1" s="1"/>
  <c r="V267" i="1"/>
  <c r="F259" i="1"/>
  <c r="U259" i="1" s="1"/>
  <c r="V259" i="1"/>
  <c r="F251" i="1"/>
  <c r="U251" i="1" s="1"/>
  <c r="V251" i="1"/>
  <c r="F243" i="1"/>
  <c r="U243" i="1" s="1"/>
  <c r="V243" i="1"/>
  <c r="F235" i="1"/>
  <c r="U235" i="1" s="1"/>
  <c r="V235" i="1"/>
  <c r="F227" i="1"/>
  <c r="U227" i="1" s="1"/>
  <c r="V227" i="1"/>
  <c r="F219" i="1"/>
  <c r="U219" i="1" s="1"/>
  <c r="V219" i="1"/>
  <c r="F211" i="1"/>
  <c r="U211" i="1" s="1"/>
  <c r="V211" i="1"/>
  <c r="F203" i="1"/>
  <c r="U203" i="1" s="1"/>
  <c r="V203" i="1"/>
  <c r="F195" i="1"/>
  <c r="U195" i="1" s="1"/>
  <c r="V195" i="1"/>
  <c r="F187" i="1"/>
  <c r="U187" i="1" s="1"/>
  <c r="V187" i="1"/>
  <c r="F179" i="1"/>
  <c r="U179" i="1" s="1"/>
  <c r="V179" i="1"/>
  <c r="F171" i="1"/>
  <c r="U171" i="1" s="1"/>
  <c r="V171" i="1"/>
  <c r="F163" i="1"/>
  <c r="U163" i="1" s="1"/>
  <c r="V163" i="1"/>
  <c r="F155" i="1"/>
  <c r="U155" i="1" s="1"/>
  <c r="V155" i="1"/>
  <c r="F147" i="1"/>
  <c r="U147" i="1" s="1"/>
  <c r="V147" i="1"/>
  <c r="F139" i="1"/>
  <c r="U139" i="1" s="1"/>
  <c r="V139" i="1"/>
  <c r="F131" i="1"/>
  <c r="U131" i="1" s="1"/>
  <c r="V131" i="1"/>
  <c r="F123" i="1"/>
  <c r="U123" i="1" s="1"/>
  <c r="V123" i="1"/>
  <c r="F115" i="1"/>
  <c r="U115" i="1" s="1"/>
  <c r="V115" i="1"/>
  <c r="F107" i="1"/>
  <c r="U107" i="1" s="1"/>
  <c r="V107" i="1"/>
  <c r="F99" i="1"/>
  <c r="U99" i="1" s="1"/>
  <c r="V99" i="1"/>
  <c r="F91" i="1"/>
  <c r="U91" i="1" s="1"/>
  <c r="V91" i="1"/>
  <c r="F83" i="1"/>
  <c r="U83" i="1" s="1"/>
  <c r="V83" i="1"/>
  <c r="F75" i="1"/>
  <c r="U75" i="1" s="1"/>
  <c r="V75" i="1"/>
  <c r="F67" i="1"/>
  <c r="U67" i="1" s="1"/>
  <c r="V67" i="1"/>
  <c r="F59" i="1"/>
  <c r="U59" i="1" s="1"/>
  <c r="V59" i="1"/>
  <c r="F51" i="1"/>
  <c r="U51" i="1" s="1"/>
  <c r="V51" i="1"/>
  <c r="F43" i="1"/>
  <c r="U43" i="1" s="1"/>
  <c r="V43" i="1"/>
  <c r="F35" i="1"/>
  <c r="U35" i="1" s="1"/>
  <c r="V35" i="1"/>
  <c r="F27" i="1"/>
  <c r="U27" i="1" s="1"/>
  <c r="V27" i="1"/>
  <c r="F19" i="1"/>
  <c r="U19" i="1" s="1"/>
  <c r="V19" i="1"/>
  <c r="F11" i="1"/>
  <c r="U11" i="1" s="1"/>
  <c r="V11" i="1"/>
  <c r="F3" i="1"/>
  <c r="U3" i="1" s="1"/>
  <c r="V3" i="1"/>
  <c r="V1961" i="1"/>
  <c r="V1915" i="1"/>
  <c r="V1897" i="1"/>
  <c r="V1851" i="1"/>
  <c r="V1571" i="1"/>
  <c r="V1539" i="1"/>
  <c r="V1507" i="1"/>
  <c r="V1043" i="1"/>
  <c r="V809" i="1"/>
  <c r="V2001" i="1"/>
  <c r="V1993" i="1"/>
  <c r="V1985" i="1"/>
  <c r="V1977" i="1"/>
  <c r="V1969" i="1"/>
  <c r="V1923" i="1"/>
  <c r="V1905" i="1"/>
  <c r="V1859" i="1"/>
  <c r="V1825" i="1"/>
  <c r="V1811" i="1"/>
  <c r="V1795" i="1"/>
  <c r="V1779" i="1"/>
  <c r="V1763" i="1"/>
  <c r="V1747" i="1"/>
  <c r="V1731" i="1"/>
  <c r="V1715" i="1"/>
  <c r="V1699" i="1"/>
  <c r="V1683" i="1"/>
  <c r="V1667" i="1"/>
  <c r="V1651" i="1"/>
  <c r="V1635" i="1"/>
  <c r="V1619" i="1"/>
  <c r="V1435" i="1"/>
  <c r="V1377" i="1"/>
  <c r="V808" i="1"/>
  <c r="V485" i="1"/>
  <c r="F1809" i="1"/>
  <c r="U1809" i="1" s="1"/>
  <c r="V1809" i="1"/>
  <c r="F1801" i="1"/>
  <c r="U1801" i="1" s="1"/>
  <c r="V1801" i="1"/>
  <c r="F1793" i="1"/>
  <c r="U1793" i="1" s="1"/>
  <c r="V1793" i="1"/>
  <c r="F1785" i="1"/>
  <c r="U1785" i="1" s="1"/>
  <c r="V1785" i="1"/>
  <c r="F1777" i="1"/>
  <c r="U1777" i="1" s="1"/>
  <c r="V1777" i="1"/>
  <c r="F1769" i="1"/>
  <c r="U1769" i="1" s="1"/>
  <c r="V1769" i="1"/>
  <c r="F1761" i="1"/>
  <c r="U1761" i="1" s="1"/>
  <c r="V1761" i="1"/>
  <c r="F1753" i="1"/>
  <c r="U1753" i="1" s="1"/>
  <c r="V1753" i="1"/>
  <c r="F1745" i="1"/>
  <c r="U1745" i="1" s="1"/>
  <c r="V1745" i="1"/>
  <c r="F1737" i="1"/>
  <c r="U1737" i="1" s="1"/>
  <c r="V1737" i="1"/>
  <c r="F1729" i="1"/>
  <c r="U1729" i="1" s="1"/>
  <c r="V1729" i="1"/>
  <c r="F1721" i="1"/>
  <c r="U1721" i="1" s="1"/>
  <c r="V1721" i="1"/>
  <c r="F1713" i="1"/>
  <c r="U1713" i="1" s="1"/>
  <c r="V1713" i="1"/>
  <c r="F1705" i="1"/>
  <c r="U1705" i="1" s="1"/>
  <c r="V1705" i="1"/>
  <c r="F1697" i="1"/>
  <c r="U1697" i="1" s="1"/>
  <c r="V1697" i="1"/>
  <c r="F1689" i="1"/>
  <c r="U1689" i="1" s="1"/>
  <c r="V1689" i="1"/>
  <c r="F1681" i="1"/>
  <c r="U1681" i="1" s="1"/>
  <c r="V1681" i="1"/>
  <c r="F1673" i="1"/>
  <c r="U1673" i="1" s="1"/>
  <c r="V1673" i="1"/>
  <c r="F1665" i="1"/>
  <c r="U1665" i="1" s="1"/>
  <c r="V1665" i="1"/>
  <c r="F1657" i="1"/>
  <c r="U1657" i="1" s="1"/>
  <c r="V1657" i="1"/>
  <c r="F1649" i="1"/>
  <c r="U1649" i="1" s="1"/>
  <c r="V1649" i="1"/>
  <c r="F1641" i="1"/>
  <c r="U1641" i="1" s="1"/>
  <c r="V1641" i="1"/>
  <c r="F1633" i="1"/>
  <c r="U1633" i="1" s="1"/>
  <c r="V1633" i="1"/>
  <c r="F1625" i="1"/>
  <c r="U1625" i="1" s="1"/>
  <c r="V1625" i="1"/>
  <c r="F1617" i="1"/>
  <c r="U1617" i="1" s="1"/>
  <c r="V1617" i="1"/>
  <c r="F1609" i="1"/>
  <c r="U1609" i="1" s="1"/>
  <c r="V1609" i="1"/>
  <c r="F1601" i="1"/>
  <c r="U1601" i="1" s="1"/>
  <c r="V1601" i="1"/>
  <c r="F1593" i="1"/>
  <c r="U1593" i="1" s="1"/>
  <c r="V1593" i="1"/>
  <c r="F1585" i="1"/>
  <c r="U1585" i="1" s="1"/>
  <c r="V1585" i="1"/>
  <c r="F1577" i="1"/>
  <c r="U1577" i="1" s="1"/>
  <c r="V1577" i="1"/>
  <c r="F1569" i="1"/>
  <c r="U1569" i="1" s="1"/>
  <c r="V1569" i="1"/>
  <c r="F1561" i="1"/>
  <c r="U1561" i="1" s="1"/>
  <c r="V1561" i="1"/>
  <c r="F1553" i="1"/>
  <c r="U1553" i="1" s="1"/>
  <c r="V1553" i="1"/>
  <c r="F1545" i="1"/>
  <c r="U1545" i="1" s="1"/>
  <c r="V1545" i="1"/>
  <c r="F1537" i="1"/>
  <c r="U1537" i="1" s="1"/>
  <c r="V1537" i="1"/>
  <c r="F1529" i="1"/>
  <c r="U1529" i="1" s="1"/>
  <c r="V1529" i="1"/>
  <c r="F1521" i="1"/>
  <c r="U1521" i="1" s="1"/>
  <c r="V1521" i="1"/>
  <c r="F1513" i="1"/>
  <c r="U1513" i="1" s="1"/>
  <c r="V1513" i="1"/>
  <c r="F1505" i="1"/>
  <c r="U1505" i="1" s="1"/>
  <c r="V1505" i="1"/>
  <c r="F1497" i="1"/>
  <c r="U1497" i="1" s="1"/>
  <c r="V1497" i="1"/>
  <c r="F1473" i="1"/>
  <c r="U1473" i="1" s="1"/>
  <c r="V1473" i="1"/>
  <c r="F1465" i="1"/>
  <c r="U1465" i="1" s="1"/>
  <c r="V1465" i="1"/>
  <c r="F1457" i="1"/>
  <c r="U1457" i="1" s="1"/>
  <c r="V1457" i="1"/>
  <c r="F1449" i="1"/>
  <c r="U1449" i="1" s="1"/>
  <c r="V1449" i="1"/>
  <c r="F1441" i="1"/>
  <c r="U1441" i="1" s="1"/>
  <c r="V1441" i="1"/>
  <c r="F1433" i="1"/>
  <c r="U1433" i="1" s="1"/>
  <c r="V1433" i="1"/>
  <c r="F1417" i="1"/>
  <c r="U1417" i="1" s="1"/>
  <c r="V1417" i="1"/>
  <c r="F1401" i="1"/>
  <c r="U1401" i="1" s="1"/>
  <c r="V1401" i="1"/>
  <c r="F1385" i="1"/>
  <c r="U1385" i="1" s="1"/>
  <c r="V1385" i="1"/>
  <c r="F1369" i="1"/>
  <c r="U1369" i="1" s="1"/>
  <c r="V1369" i="1"/>
  <c r="F1361" i="1"/>
  <c r="U1361" i="1" s="1"/>
  <c r="V1361" i="1"/>
  <c r="F1353" i="1"/>
  <c r="U1353" i="1" s="1"/>
  <c r="V1353" i="1"/>
  <c r="F1345" i="1"/>
  <c r="U1345" i="1" s="1"/>
  <c r="V1345" i="1"/>
  <c r="F1337" i="1"/>
  <c r="U1337" i="1" s="1"/>
  <c r="V1337" i="1"/>
  <c r="F1329" i="1"/>
  <c r="U1329" i="1" s="1"/>
  <c r="V1329" i="1"/>
  <c r="F1321" i="1"/>
  <c r="U1321" i="1" s="1"/>
  <c r="V1321" i="1"/>
  <c r="F1313" i="1"/>
  <c r="U1313" i="1" s="1"/>
  <c r="V1313" i="1"/>
  <c r="F1305" i="1"/>
  <c r="U1305" i="1" s="1"/>
  <c r="V1305" i="1"/>
  <c r="F1297" i="1"/>
  <c r="U1297" i="1" s="1"/>
  <c r="V1297" i="1"/>
  <c r="F1289" i="1"/>
  <c r="U1289" i="1" s="1"/>
  <c r="V1289" i="1"/>
  <c r="F1281" i="1"/>
  <c r="U1281" i="1" s="1"/>
  <c r="V1281" i="1"/>
  <c r="F1273" i="1"/>
  <c r="U1273" i="1" s="1"/>
  <c r="V1273" i="1"/>
  <c r="F1265" i="1"/>
  <c r="U1265" i="1" s="1"/>
  <c r="V1265" i="1"/>
  <c r="F1257" i="1"/>
  <c r="U1257" i="1" s="1"/>
  <c r="V1257" i="1"/>
  <c r="F1249" i="1"/>
  <c r="U1249" i="1" s="1"/>
  <c r="V1249" i="1"/>
  <c r="F1241" i="1"/>
  <c r="U1241" i="1" s="1"/>
  <c r="V1241" i="1"/>
  <c r="F1233" i="1"/>
  <c r="U1233" i="1" s="1"/>
  <c r="V1233" i="1"/>
  <c r="F1225" i="1"/>
  <c r="U1225" i="1" s="1"/>
  <c r="V1225" i="1"/>
  <c r="F1217" i="1"/>
  <c r="U1217" i="1" s="1"/>
  <c r="V1217" i="1"/>
  <c r="F1209" i="1"/>
  <c r="U1209" i="1" s="1"/>
  <c r="V1209" i="1"/>
  <c r="F1201" i="1"/>
  <c r="U1201" i="1" s="1"/>
  <c r="V1201" i="1"/>
  <c r="F1193" i="1"/>
  <c r="U1193" i="1" s="1"/>
  <c r="V1193" i="1"/>
  <c r="F1185" i="1"/>
  <c r="U1185" i="1" s="1"/>
  <c r="V1185" i="1"/>
  <c r="F1177" i="1"/>
  <c r="U1177" i="1" s="1"/>
  <c r="V1177" i="1"/>
  <c r="F1169" i="1"/>
  <c r="U1169" i="1" s="1"/>
  <c r="V1169" i="1"/>
  <c r="F1161" i="1"/>
  <c r="U1161" i="1" s="1"/>
  <c r="V1161" i="1"/>
  <c r="F1153" i="1"/>
  <c r="U1153" i="1" s="1"/>
  <c r="V1153" i="1"/>
  <c r="F1145" i="1"/>
  <c r="U1145" i="1" s="1"/>
  <c r="V1145" i="1"/>
  <c r="F1137" i="1"/>
  <c r="U1137" i="1" s="1"/>
  <c r="V1137" i="1"/>
  <c r="F1129" i="1"/>
  <c r="U1129" i="1" s="1"/>
  <c r="V1129" i="1"/>
  <c r="F1121" i="1"/>
  <c r="U1121" i="1" s="1"/>
  <c r="V1121" i="1"/>
  <c r="F1113" i="1"/>
  <c r="U1113" i="1" s="1"/>
  <c r="V1113" i="1"/>
  <c r="F1105" i="1"/>
  <c r="U1105" i="1" s="1"/>
  <c r="V1105" i="1"/>
  <c r="F1097" i="1"/>
  <c r="U1097" i="1" s="1"/>
  <c r="V1097" i="1"/>
  <c r="F1089" i="1"/>
  <c r="U1089" i="1" s="1"/>
  <c r="V1089" i="1"/>
  <c r="F1081" i="1"/>
  <c r="U1081" i="1" s="1"/>
  <c r="V1081" i="1"/>
  <c r="F1073" i="1"/>
  <c r="U1073" i="1" s="1"/>
  <c r="V1073" i="1"/>
  <c r="F1065" i="1"/>
  <c r="U1065" i="1" s="1"/>
  <c r="V1065" i="1"/>
  <c r="F1057" i="1"/>
  <c r="U1057" i="1" s="1"/>
  <c r="V1057" i="1"/>
  <c r="F1049" i="1"/>
  <c r="U1049" i="1" s="1"/>
  <c r="V1049" i="1"/>
  <c r="F1041" i="1"/>
  <c r="U1041" i="1" s="1"/>
  <c r="V1041" i="1"/>
  <c r="F1033" i="1"/>
  <c r="U1033" i="1" s="1"/>
  <c r="V1033" i="1"/>
  <c r="F1025" i="1"/>
  <c r="U1025" i="1" s="1"/>
  <c r="V1025" i="1"/>
  <c r="F1017" i="1"/>
  <c r="U1017" i="1" s="1"/>
  <c r="V1017" i="1"/>
  <c r="F1009" i="1"/>
  <c r="U1009" i="1" s="1"/>
  <c r="V1009" i="1"/>
  <c r="F1001" i="1"/>
  <c r="U1001" i="1" s="1"/>
  <c r="V1001" i="1"/>
  <c r="F993" i="1"/>
  <c r="U993" i="1" s="1"/>
  <c r="V993" i="1"/>
  <c r="F985" i="1"/>
  <c r="U985" i="1" s="1"/>
  <c r="V985" i="1"/>
  <c r="F977" i="1"/>
  <c r="U977" i="1" s="1"/>
  <c r="V977" i="1"/>
  <c r="F961" i="1"/>
  <c r="U961" i="1" s="1"/>
  <c r="V961" i="1"/>
  <c r="F953" i="1"/>
  <c r="U953" i="1" s="1"/>
  <c r="V953" i="1"/>
  <c r="F945" i="1"/>
  <c r="U945" i="1" s="1"/>
  <c r="V945" i="1"/>
  <c r="F937" i="1"/>
  <c r="U937" i="1" s="1"/>
  <c r="V937" i="1"/>
  <c r="F929" i="1"/>
  <c r="U929" i="1" s="1"/>
  <c r="V929" i="1"/>
  <c r="F921" i="1"/>
  <c r="U921" i="1" s="1"/>
  <c r="V921" i="1"/>
  <c r="F913" i="1"/>
  <c r="U913" i="1" s="1"/>
  <c r="V913" i="1"/>
  <c r="F905" i="1"/>
  <c r="U905" i="1" s="1"/>
  <c r="V905" i="1"/>
  <c r="F897" i="1"/>
  <c r="U897" i="1" s="1"/>
  <c r="V897" i="1"/>
  <c r="F881" i="1"/>
  <c r="U881" i="1" s="1"/>
  <c r="V881" i="1"/>
  <c r="F873" i="1"/>
  <c r="U873" i="1" s="1"/>
  <c r="V873" i="1"/>
  <c r="F857" i="1"/>
  <c r="U857" i="1" s="1"/>
  <c r="V857" i="1"/>
  <c r="F849" i="1"/>
  <c r="U849" i="1" s="1"/>
  <c r="V849" i="1"/>
  <c r="F841" i="1"/>
  <c r="U841" i="1" s="1"/>
  <c r="V841" i="1"/>
  <c r="F833" i="1"/>
  <c r="U833" i="1" s="1"/>
  <c r="V833" i="1"/>
  <c r="F825" i="1"/>
  <c r="U825" i="1" s="1"/>
  <c r="V825" i="1"/>
  <c r="F817" i="1"/>
  <c r="U817" i="1" s="1"/>
  <c r="V817" i="1"/>
  <c r="F801" i="1"/>
  <c r="U801" i="1" s="1"/>
  <c r="V801" i="1"/>
  <c r="F793" i="1"/>
  <c r="U793" i="1" s="1"/>
  <c r="V793" i="1"/>
  <c r="F785" i="1"/>
  <c r="U785" i="1" s="1"/>
  <c r="V785" i="1"/>
  <c r="F777" i="1"/>
  <c r="U777" i="1" s="1"/>
  <c r="V777" i="1"/>
  <c r="F769" i="1"/>
  <c r="U769" i="1" s="1"/>
  <c r="V769" i="1"/>
  <c r="F753" i="1"/>
  <c r="U753" i="1" s="1"/>
  <c r="V753" i="1"/>
  <c r="F737" i="1"/>
  <c r="U737" i="1" s="1"/>
  <c r="V737" i="1"/>
  <c r="F729" i="1"/>
  <c r="U729" i="1" s="1"/>
  <c r="V729" i="1"/>
  <c r="F721" i="1"/>
  <c r="U721" i="1" s="1"/>
  <c r="V721" i="1"/>
  <c r="F713" i="1"/>
  <c r="U713" i="1" s="1"/>
  <c r="V713" i="1"/>
  <c r="F705" i="1"/>
  <c r="U705" i="1" s="1"/>
  <c r="V705" i="1"/>
  <c r="F689" i="1"/>
  <c r="U689" i="1" s="1"/>
  <c r="V689" i="1"/>
  <c r="F681" i="1"/>
  <c r="U681" i="1" s="1"/>
  <c r="V681" i="1"/>
  <c r="F673" i="1"/>
  <c r="U673" i="1" s="1"/>
  <c r="V673" i="1"/>
  <c r="F665" i="1"/>
  <c r="U665" i="1" s="1"/>
  <c r="V665" i="1"/>
  <c r="F657" i="1"/>
  <c r="U657" i="1" s="1"/>
  <c r="V657" i="1"/>
  <c r="F649" i="1"/>
  <c r="U649" i="1" s="1"/>
  <c r="V649" i="1"/>
  <c r="F641" i="1"/>
  <c r="U641" i="1" s="1"/>
  <c r="V641" i="1"/>
  <c r="F633" i="1"/>
  <c r="U633" i="1" s="1"/>
  <c r="V633" i="1"/>
  <c r="F617" i="1"/>
  <c r="U617" i="1" s="1"/>
  <c r="V617" i="1"/>
  <c r="F609" i="1"/>
  <c r="U609" i="1" s="1"/>
  <c r="V609" i="1"/>
  <c r="F601" i="1"/>
  <c r="U601" i="1" s="1"/>
  <c r="V601" i="1"/>
  <c r="F593" i="1"/>
  <c r="U593" i="1" s="1"/>
  <c r="V593" i="1"/>
  <c r="F585" i="1"/>
  <c r="U585" i="1" s="1"/>
  <c r="V585" i="1"/>
  <c r="F577" i="1"/>
  <c r="U577" i="1" s="1"/>
  <c r="V577" i="1"/>
  <c r="F569" i="1"/>
  <c r="U569" i="1" s="1"/>
  <c r="V569" i="1"/>
  <c r="F561" i="1"/>
  <c r="U561" i="1" s="1"/>
  <c r="V561" i="1"/>
  <c r="F553" i="1"/>
  <c r="U553" i="1" s="1"/>
  <c r="V553" i="1"/>
  <c r="F545" i="1"/>
  <c r="U545" i="1" s="1"/>
  <c r="V545" i="1"/>
  <c r="F537" i="1"/>
  <c r="U537" i="1" s="1"/>
  <c r="V537" i="1"/>
  <c r="F529" i="1"/>
  <c r="U529" i="1" s="1"/>
  <c r="V529" i="1"/>
  <c r="F521" i="1"/>
  <c r="U521" i="1" s="1"/>
  <c r="V521" i="1"/>
  <c r="F513" i="1"/>
  <c r="U513" i="1" s="1"/>
  <c r="V513" i="1"/>
  <c r="F505" i="1"/>
  <c r="U505" i="1" s="1"/>
  <c r="V505" i="1"/>
  <c r="F497" i="1"/>
  <c r="U497" i="1" s="1"/>
  <c r="V497" i="1"/>
  <c r="F489" i="1"/>
  <c r="U489" i="1" s="1"/>
  <c r="V489" i="1"/>
  <c r="F481" i="1"/>
  <c r="U481" i="1" s="1"/>
  <c r="V481" i="1"/>
  <c r="F473" i="1"/>
  <c r="U473" i="1" s="1"/>
  <c r="V473" i="1"/>
  <c r="F465" i="1"/>
  <c r="U465" i="1" s="1"/>
  <c r="V465" i="1"/>
  <c r="F457" i="1"/>
  <c r="U457" i="1" s="1"/>
  <c r="V457" i="1"/>
  <c r="F449" i="1"/>
  <c r="U449" i="1" s="1"/>
  <c r="V449" i="1"/>
  <c r="F441" i="1"/>
  <c r="U441" i="1" s="1"/>
  <c r="V441" i="1"/>
  <c r="F433" i="1"/>
  <c r="U433" i="1" s="1"/>
  <c r="V433" i="1"/>
  <c r="F425" i="1"/>
  <c r="U425" i="1" s="1"/>
  <c r="V425" i="1"/>
  <c r="F417" i="1"/>
  <c r="U417" i="1" s="1"/>
  <c r="V417" i="1"/>
  <c r="F409" i="1"/>
  <c r="U409" i="1" s="1"/>
  <c r="V409" i="1"/>
  <c r="F401" i="1"/>
  <c r="U401" i="1" s="1"/>
  <c r="V401" i="1"/>
  <c r="F393" i="1"/>
  <c r="U393" i="1" s="1"/>
  <c r="V393" i="1"/>
  <c r="F385" i="1"/>
  <c r="U385" i="1" s="1"/>
  <c r="V385" i="1"/>
  <c r="F377" i="1"/>
  <c r="U377" i="1" s="1"/>
  <c r="V377" i="1"/>
  <c r="F369" i="1"/>
  <c r="U369" i="1" s="1"/>
  <c r="V369" i="1"/>
  <c r="F361" i="1"/>
  <c r="U361" i="1" s="1"/>
  <c r="V361" i="1"/>
  <c r="F345" i="1"/>
  <c r="U345" i="1" s="1"/>
  <c r="V345" i="1"/>
  <c r="F337" i="1"/>
  <c r="U337" i="1" s="1"/>
  <c r="V337" i="1"/>
  <c r="F329" i="1"/>
  <c r="U329" i="1" s="1"/>
  <c r="V329" i="1"/>
  <c r="F321" i="1"/>
  <c r="U321" i="1" s="1"/>
  <c r="V321" i="1"/>
  <c r="F313" i="1"/>
  <c r="U313" i="1" s="1"/>
  <c r="V313" i="1"/>
  <c r="F305" i="1"/>
  <c r="U305" i="1" s="1"/>
  <c r="V305" i="1"/>
  <c r="F297" i="1"/>
  <c r="U297" i="1" s="1"/>
  <c r="V297" i="1"/>
  <c r="F289" i="1"/>
  <c r="U289" i="1" s="1"/>
  <c r="V289" i="1"/>
  <c r="F281" i="1"/>
  <c r="U281" i="1" s="1"/>
  <c r="V281" i="1"/>
  <c r="F273" i="1"/>
  <c r="U273" i="1" s="1"/>
  <c r="V273" i="1"/>
  <c r="F265" i="1"/>
  <c r="U265" i="1" s="1"/>
  <c r="V265" i="1"/>
  <c r="F257" i="1"/>
  <c r="U257" i="1" s="1"/>
  <c r="V257" i="1"/>
  <c r="F249" i="1"/>
  <c r="U249" i="1" s="1"/>
  <c r="V249" i="1"/>
  <c r="F241" i="1"/>
  <c r="U241" i="1" s="1"/>
  <c r="V241" i="1"/>
  <c r="F233" i="1"/>
  <c r="U233" i="1" s="1"/>
  <c r="V233" i="1"/>
  <c r="F225" i="1"/>
  <c r="U225" i="1" s="1"/>
  <c r="V225" i="1"/>
  <c r="F217" i="1"/>
  <c r="U217" i="1" s="1"/>
  <c r="V217" i="1"/>
  <c r="F209" i="1"/>
  <c r="U209" i="1" s="1"/>
  <c r="V209" i="1"/>
  <c r="F201" i="1"/>
  <c r="U201" i="1" s="1"/>
  <c r="V201" i="1"/>
  <c r="F193" i="1"/>
  <c r="U193" i="1" s="1"/>
  <c r="V193" i="1"/>
  <c r="F185" i="1"/>
  <c r="U185" i="1" s="1"/>
  <c r="V185" i="1"/>
  <c r="F177" i="1"/>
  <c r="U177" i="1" s="1"/>
  <c r="V177" i="1"/>
  <c r="F169" i="1"/>
  <c r="U169" i="1" s="1"/>
  <c r="V169" i="1"/>
  <c r="F161" i="1"/>
  <c r="U161" i="1" s="1"/>
  <c r="V161" i="1"/>
  <c r="F153" i="1"/>
  <c r="U153" i="1" s="1"/>
  <c r="V153" i="1"/>
  <c r="F145" i="1"/>
  <c r="U145" i="1" s="1"/>
  <c r="V145" i="1"/>
  <c r="F137" i="1"/>
  <c r="U137" i="1" s="1"/>
  <c r="V137" i="1"/>
  <c r="F129" i="1"/>
  <c r="U129" i="1" s="1"/>
  <c r="V129" i="1"/>
  <c r="F121" i="1"/>
  <c r="U121" i="1" s="1"/>
  <c r="V121" i="1"/>
  <c r="F113" i="1"/>
  <c r="U113" i="1" s="1"/>
  <c r="V113" i="1"/>
  <c r="F105" i="1"/>
  <c r="U105" i="1" s="1"/>
  <c r="V105" i="1"/>
  <c r="F97" i="1"/>
  <c r="U97" i="1" s="1"/>
  <c r="V97" i="1"/>
  <c r="F89" i="1"/>
  <c r="U89" i="1" s="1"/>
  <c r="V89" i="1"/>
  <c r="F81" i="1"/>
  <c r="U81" i="1" s="1"/>
  <c r="V81" i="1"/>
  <c r="F73" i="1"/>
  <c r="U73" i="1" s="1"/>
  <c r="V73" i="1"/>
  <c r="F65" i="1"/>
  <c r="U65" i="1" s="1"/>
  <c r="V65" i="1"/>
  <c r="F57" i="1"/>
  <c r="U57" i="1" s="1"/>
  <c r="V57" i="1"/>
  <c r="F49" i="1"/>
  <c r="U49" i="1" s="1"/>
  <c r="V49" i="1"/>
  <c r="F41" i="1"/>
  <c r="U41" i="1" s="1"/>
  <c r="V41" i="1"/>
  <c r="F33" i="1"/>
  <c r="U33" i="1" s="1"/>
  <c r="V33" i="1"/>
  <c r="F25" i="1"/>
  <c r="U25" i="1" s="1"/>
  <c r="V25" i="1"/>
  <c r="F17" i="1"/>
  <c r="U17" i="1" s="1"/>
  <c r="V17" i="1"/>
  <c r="F9" i="1"/>
  <c r="U9" i="1" s="1"/>
  <c r="V9" i="1"/>
  <c r="V1931" i="1"/>
  <c r="V1913" i="1"/>
  <c r="V1867" i="1"/>
  <c r="V1849" i="1"/>
  <c r="V1835" i="1"/>
  <c r="V1595" i="1"/>
  <c r="V1563" i="1"/>
  <c r="V1531" i="1"/>
  <c r="V1499" i="1"/>
  <c r="V1427" i="1"/>
  <c r="V761" i="1"/>
  <c r="V365" i="1"/>
  <c r="F888" i="1"/>
  <c r="U888" i="1" s="1"/>
  <c r="V888" i="1"/>
  <c r="F880" i="1"/>
  <c r="U880" i="1" s="1"/>
  <c r="V880" i="1"/>
  <c r="F872" i="1"/>
  <c r="U872" i="1" s="1"/>
  <c r="V872" i="1"/>
  <c r="F864" i="1"/>
  <c r="U864" i="1" s="1"/>
  <c r="V864" i="1"/>
  <c r="F856" i="1"/>
  <c r="U856" i="1" s="1"/>
  <c r="V856" i="1"/>
  <c r="F848" i="1"/>
  <c r="U848" i="1" s="1"/>
  <c r="V848" i="1"/>
  <c r="F840" i="1"/>
  <c r="U840" i="1" s="1"/>
  <c r="V840" i="1"/>
  <c r="F832" i="1"/>
  <c r="U832" i="1" s="1"/>
  <c r="V832" i="1"/>
  <c r="F824" i="1"/>
  <c r="U824" i="1" s="1"/>
  <c r="V824" i="1"/>
  <c r="F816" i="1"/>
  <c r="U816" i="1" s="1"/>
  <c r="V816" i="1"/>
  <c r="F800" i="1"/>
  <c r="U800" i="1" s="1"/>
  <c r="V800" i="1"/>
  <c r="F792" i="1"/>
  <c r="U792" i="1" s="1"/>
  <c r="V792" i="1"/>
  <c r="F784" i="1"/>
  <c r="U784" i="1" s="1"/>
  <c r="V784" i="1"/>
  <c r="F776" i="1"/>
  <c r="U776" i="1" s="1"/>
  <c r="V776" i="1"/>
  <c r="F768" i="1"/>
  <c r="U768" i="1" s="1"/>
  <c r="V768" i="1"/>
  <c r="F760" i="1"/>
  <c r="U760" i="1" s="1"/>
  <c r="V760" i="1"/>
  <c r="F752" i="1"/>
  <c r="U752" i="1" s="1"/>
  <c r="V752" i="1"/>
  <c r="F744" i="1"/>
  <c r="U744" i="1" s="1"/>
  <c r="V744" i="1"/>
  <c r="F736" i="1"/>
  <c r="U736" i="1" s="1"/>
  <c r="V736" i="1"/>
  <c r="F728" i="1"/>
  <c r="U728" i="1" s="1"/>
  <c r="V728" i="1"/>
  <c r="F720" i="1"/>
  <c r="U720" i="1" s="1"/>
  <c r="V720" i="1"/>
  <c r="F712" i="1"/>
  <c r="U712" i="1" s="1"/>
  <c r="V712" i="1"/>
  <c r="F704" i="1"/>
  <c r="U704" i="1" s="1"/>
  <c r="V704" i="1"/>
  <c r="F696" i="1"/>
  <c r="U696" i="1" s="1"/>
  <c r="V696" i="1"/>
  <c r="F688" i="1"/>
  <c r="U688" i="1" s="1"/>
  <c r="V688" i="1"/>
  <c r="F680" i="1"/>
  <c r="U680" i="1" s="1"/>
  <c r="V680" i="1"/>
  <c r="F672" i="1"/>
  <c r="U672" i="1" s="1"/>
  <c r="V672" i="1"/>
  <c r="F664" i="1"/>
  <c r="U664" i="1" s="1"/>
  <c r="V664" i="1"/>
  <c r="F656" i="1"/>
  <c r="U656" i="1" s="1"/>
  <c r="V656" i="1"/>
  <c r="F648" i="1"/>
  <c r="U648" i="1" s="1"/>
  <c r="V648" i="1"/>
  <c r="F640" i="1"/>
  <c r="U640" i="1" s="1"/>
  <c r="V640" i="1"/>
  <c r="F632" i="1"/>
  <c r="U632" i="1" s="1"/>
  <c r="V632" i="1"/>
  <c r="F624" i="1"/>
  <c r="U624" i="1" s="1"/>
  <c r="V624" i="1"/>
  <c r="F616" i="1"/>
  <c r="U616" i="1" s="1"/>
  <c r="V616" i="1"/>
  <c r="F608" i="1"/>
  <c r="U608" i="1" s="1"/>
  <c r="V608" i="1"/>
  <c r="F600" i="1"/>
  <c r="U600" i="1" s="1"/>
  <c r="V600" i="1"/>
  <c r="F592" i="1"/>
  <c r="U592" i="1" s="1"/>
  <c r="V592" i="1"/>
  <c r="F584" i="1"/>
  <c r="U584" i="1" s="1"/>
  <c r="V584" i="1"/>
  <c r="F576" i="1"/>
  <c r="U576" i="1" s="1"/>
  <c r="V576" i="1"/>
  <c r="F568" i="1"/>
  <c r="U568" i="1" s="1"/>
  <c r="V568" i="1"/>
  <c r="F560" i="1"/>
  <c r="U560" i="1" s="1"/>
  <c r="V560" i="1"/>
  <c r="F552" i="1"/>
  <c r="U552" i="1" s="1"/>
  <c r="V552" i="1"/>
  <c r="F544" i="1"/>
  <c r="U544" i="1" s="1"/>
  <c r="V544" i="1"/>
  <c r="F536" i="1"/>
  <c r="U536" i="1" s="1"/>
  <c r="V536" i="1"/>
  <c r="F528" i="1"/>
  <c r="U528" i="1" s="1"/>
  <c r="V528" i="1"/>
  <c r="F520" i="1"/>
  <c r="U520" i="1" s="1"/>
  <c r="V520" i="1"/>
  <c r="F512" i="1"/>
  <c r="U512" i="1" s="1"/>
  <c r="V512" i="1"/>
  <c r="F504" i="1"/>
  <c r="U504" i="1" s="1"/>
  <c r="V504" i="1"/>
  <c r="F496" i="1"/>
  <c r="U496" i="1" s="1"/>
  <c r="V496" i="1"/>
  <c r="F488" i="1"/>
  <c r="U488" i="1" s="1"/>
  <c r="V488" i="1"/>
  <c r="F480" i="1"/>
  <c r="U480" i="1" s="1"/>
  <c r="V480" i="1"/>
  <c r="F472" i="1"/>
  <c r="U472" i="1" s="1"/>
  <c r="V472" i="1"/>
  <c r="F464" i="1"/>
  <c r="U464" i="1" s="1"/>
  <c r="V464" i="1"/>
  <c r="F456" i="1"/>
  <c r="U456" i="1" s="1"/>
  <c r="V456" i="1"/>
  <c r="F448" i="1"/>
  <c r="U448" i="1" s="1"/>
  <c r="V448" i="1"/>
  <c r="F440" i="1"/>
  <c r="U440" i="1" s="1"/>
  <c r="V440" i="1"/>
  <c r="F432" i="1"/>
  <c r="U432" i="1" s="1"/>
  <c r="V432" i="1"/>
  <c r="F424" i="1"/>
  <c r="U424" i="1" s="1"/>
  <c r="V424" i="1"/>
  <c r="F416" i="1"/>
  <c r="U416" i="1" s="1"/>
  <c r="V416" i="1"/>
  <c r="F408" i="1"/>
  <c r="U408" i="1" s="1"/>
  <c r="V408" i="1"/>
  <c r="F400" i="1"/>
  <c r="U400" i="1" s="1"/>
  <c r="V400" i="1"/>
  <c r="F392" i="1"/>
  <c r="U392" i="1" s="1"/>
  <c r="V392" i="1"/>
  <c r="F384" i="1"/>
  <c r="U384" i="1" s="1"/>
  <c r="V384" i="1"/>
  <c r="F376" i="1"/>
  <c r="U376" i="1" s="1"/>
  <c r="V376" i="1"/>
  <c r="F368" i="1"/>
  <c r="U368" i="1" s="1"/>
  <c r="V368" i="1"/>
  <c r="F360" i="1"/>
  <c r="U360" i="1" s="1"/>
  <c r="V360" i="1"/>
  <c r="F352" i="1"/>
  <c r="U352" i="1" s="1"/>
  <c r="V352" i="1"/>
  <c r="F344" i="1"/>
  <c r="U344" i="1" s="1"/>
  <c r="V344" i="1"/>
  <c r="F336" i="1"/>
  <c r="U336" i="1" s="1"/>
  <c r="V336" i="1"/>
  <c r="F328" i="1"/>
  <c r="U328" i="1" s="1"/>
  <c r="V328" i="1"/>
  <c r="F320" i="1"/>
  <c r="U320" i="1" s="1"/>
  <c r="V320" i="1"/>
  <c r="F312" i="1"/>
  <c r="U312" i="1" s="1"/>
  <c r="V312" i="1"/>
  <c r="F304" i="1"/>
  <c r="U304" i="1" s="1"/>
  <c r="V304" i="1"/>
  <c r="F296" i="1"/>
  <c r="U296" i="1" s="1"/>
  <c r="V296" i="1"/>
  <c r="F288" i="1"/>
  <c r="U288" i="1" s="1"/>
  <c r="V288" i="1"/>
  <c r="F280" i="1"/>
  <c r="U280" i="1" s="1"/>
  <c r="V280" i="1"/>
  <c r="F272" i="1"/>
  <c r="U272" i="1" s="1"/>
  <c r="V272" i="1"/>
  <c r="F264" i="1"/>
  <c r="U264" i="1" s="1"/>
  <c r="V264" i="1"/>
  <c r="F256" i="1"/>
  <c r="U256" i="1" s="1"/>
  <c r="V256" i="1"/>
  <c r="F248" i="1"/>
  <c r="U248" i="1" s="1"/>
  <c r="V248" i="1"/>
  <c r="F240" i="1"/>
  <c r="U240" i="1" s="1"/>
  <c r="V240" i="1"/>
  <c r="F232" i="1"/>
  <c r="U232" i="1" s="1"/>
  <c r="V232" i="1"/>
  <c r="F224" i="1"/>
  <c r="U224" i="1" s="1"/>
  <c r="V224" i="1"/>
  <c r="F216" i="1"/>
  <c r="U216" i="1" s="1"/>
  <c r="V216" i="1"/>
  <c r="F208" i="1"/>
  <c r="U208" i="1" s="1"/>
  <c r="V208" i="1"/>
  <c r="F200" i="1"/>
  <c r="U200" i="1" s="1"/>
  <c r="V200" i="1"/>
  <c r="F192" i="1"/>
  <c r="U192" i="1" s="1"/>
  <c r="V192" i="1"/>
  <c r="F184" i="1"/>
  <c r="U184" i="1" s="1"/>
  <c r="V184" i="1"/>
  <c r="F176" i="1"/>
  <c r="U176" i="1" s="1"/>
  <c r="V176" i="1"/>
  <c r="F168" i="1"/>
  <c r="U168" i="1" s="1"/>
  <c r="V168" i="1"/>
  <c r="F160" i="1"/>
  <c r="U160" i="1" s="1"/>
  <c r="V160" i="1"/>
  <c r="F152" i="1"/>
  <c r="U152" i="1" s="1"/>
  <c r="V152" i="1"/>
  <c r="F144" i="1"/>
  <c r="U144" i="1" s="1"/>
  <c r="V144" i="1"/>
  <c r="F136" i="1"/>
  <c r="U136" i="1" s="1"/>
  <c r="V136" i="1"/>
  <c r="F128" i="1"/>
  <c r="U128" i="1" s="1"/>
  <c r="V128" i="1"/>
  <c r="F120" i="1"/>
  <c r="U120" i="1" s="1"/>
  <c r="V120" i="1"/>
  <c r="F112" i="1"/>
  <c r="U112" i="1" s="1"/>
  <c r="V112" i="1"/>
  <c r="F104" i="1"/>
  <c r="U104" i="1" s="1"/>
  <c r="V104" i="1"/>
  <c r="F96" i="1"/>
  <c r="U96" i="1" s="1"/>
  <c r="V96" i="1"/>
  <c r="F88" i="1"/>
  <c r="U88" i="1" s="1"/>
  <c r="V88" i="1"/>
  <c r="F80" i="1"/>
  <c r="U80" i="1" s="1"/>
  <c r="V80" i="1"/>
  <c r="F72" i="1"/>
  <c r="U72" i="1" s="1"/>
  <c r="V72" i="1"/>
  <c r="F64" i="1"/>
  <c r="U64" i="1" s="1"/>
  <c r="V64" i="1"/>
  <c r="F56" i="1"/>
  <c r="U56" i="1" s="1"/>
  <c r="V56" i="1"/>
  <c r="F48" i="1"/>
  <c r="U48" i="1" s="1"/>
  <c r="V48" i="1"/>
  <c r="F40" i="1"/>
  <c r="U40" i="1" s="1"/>
  <c r="V40" i="1"/>
  <c r="F32" i="1"/>
  <c r="U32" i="1" s="1"/>
  <c r="V32" i="1"/>
  <c r="F24" i="1"/>
  <c r="U24" i="1" s="1"/>
  <c r="V24" i="1"/>
  <c r="F16" i="1"/>
  <c r="U16" i="1" s="1"/>
  <c r="V16" i="1"/>
  <c r="F8" i="1"/>
  <c r="U8" i="1" s="1"/>
  <c r="V8" i="1"/>
  <c r="V1939" i="1"/>
  <c r="V1921" i="1"/>
  <c r="V1875" i="1"/>
  <c r="V1857" i="1"/>
  <c r="V1425" i="1"/>
  <c r="V745" i="1"/>
  <c r="V353" i="1"/>
  <c r="W2" i="1" l="1"/>
  <c r="W3" i="1"/>
  <c r="W11" i="1"/>
  <c r="W19" i="1"/>
  <c r="W27" i="1"/>
  <c r="W35" i="1"/>
  <c r="W43" i="1"/>
  <c r="W51" i="1"/>
  <c r="W59" i="1"/>
  <c r="W67" i="1"/>
  <c r="W75" i="1"/>
  <c r="W83" i="1"/>
  <c r="W91" i="1"/>
  <c r="W99" i="1"/>
  <c r="W107" i="1"/>
  <c r="W115" i="1"/>
  <c r="W123" i="1"/>
  <c r="W131" i="1"/>
  <c r="W139" i="1"/>
  <c r="W147" i="1"/>
  <c r="W155" i="1"/>
  <c r="W163" i="1"/>
  <c r="W171" i="1"/>
  <c r="W179" i="1"/>
  <c r="W187" i="1"/>
  <c r="W195" i="1"/>
  <c r="W203" i="1"/>
  <c r="W211" i="1"/>
  <c r="W219" i="1"/>
  <c r="W227" i="1"/>
  <c r="W235" i="1"/>
  <c r="W243" i="1"/>
  <c r="W251" i="1"/>
  <c r="W259" i="1"/>
  <c r="W267" i="1"/>
  <c r="W275" i="1"/>
  <c r="W283" i="1"/>
  <c r="W291" i="1"/>
  <c r="W299" i="1"/>
  <c r="W307" i="1"/>
  <c r="W315" i="1"/>
  <c r="W323" i="1"/>
  <c r="W331" i="1"/>
  <c r="W339" i="1"/>
  <c r="W347" i="1"/>
  <c r="W355" i="1"/>
  <c r="W363" i="1"/>
  <c r="W371" i="1"/>
  <c r="W379" i="1"/>
  <c r="W387" i="1"/>
  <c r="W395" i="1"/>
  <c r="W403" i="1"/>
  <c r="W411" i="1"/>
  <c r="W419" i="1"/>
  <c r="W427" i="1"/>
  <c r="W435" i="1"/>
  <c r="W443" i="1"/>
  <c r="W451" i="1"/>
  <c r="W459" i="1"/>
  <c r="W467" i="1"/>
  <c r="W475" i="1"/>
  <c r="W483" i="1"/>
  <c r="W491" i="1"/>
  <c r="W499" i="1"/>
  <c r="W507" i="1"/>
  <c r="W515" i="1"/>
  <c r="W523" i="1"/>
  <c r="W531" i="1"/>
  <c r="W539" i="1"/>
  <c r="W547" i="1"/>
  <c r="W555" i="1"/>
  <c r="W563" i="1"/>
  <c r="W571" i="1"/>
  <c r="W579" i="1"/>
  <c r="W587" i="1"/>
  <c r="W595" i="1"/>
  <c r="W603" i="1"/>
  <c r="W4" i="1"/>
  <c r="W5" i="1"/>
  <c r="W13" i="1"/>
  <c r="W21" i="1"/>
  <c r="W29" i="1"/>
  <c r="W37" i="1"/>
  <c r="W45" i="1"/>
  <c r="W53" i="1"/>
  <c r="W61" i="1"/>
  <c r="W69" i="1"/>
  <c r="W77" i="1"/>
  <c r="W85" i="1"/>
  <c r="W93" i="1"/>
  <c r="W101" i="1"/>
  <c r="W109" i="1"/>
  <c r="W117" i="1"/>
  <c r="W125" i="1"/>
  <c r="W133" i="1"/>
  <c r="W141" i="1"/>
  <c r="W149" i="1"/>
  <c r="W157" i="1"/>
  <c r="W165" i="1"/>
  <c r="W173" i="1"/>
  <c r="W181" i="1"/>
  <c r="W189" i="1"/>
  <c r="W197" i="1"/>
  <c r="W205" i="1"/>
  <c r="W213" i="1"/>
  <c r="W221" i="1"/>
  <c r="W229" i="1"/>
  <c r="W237" i="1"/>
  <c r="W245" i="1"/>
  <c r="W253" i="1"/>
  <c r="W261" i="1"/>
  <c r="W269" i="1"/>
  <c r="W277" i="1"/>
  <c r="W285" i="1"/>
  <c r="W293" i="1"/>
  <c r="W301" i="1"/>
  <c r="W309" i="1"/>
  <c r="W317" i="1"/>
  <c r="W325" i="1"/>
  <c r="W333" i="1"/>
  <c r="W6" i="1"/>
  <c r="W14" i="1"/>
  <c r="W22" i="1"/>
  <c r="W7" i="1"/>
  <c r="W15" i="1"/>
  <c r="W23" i="1"/>
  <c r="W31" i="1"/>
  <c r="W39" i="1"/>
  <c r="W47" i="1"/>
  <c r="W55" i="1"/>
  <c r="W63" i="1"/>
  <c r="W71" i="1"/>
  <c r="W79" i="1"/>
  <c r="W87" i="1"/>
  <c r="W95" i="1"/>
  <c r="W103" i="1"/>
  <c r="W111" i="1"/>
  <c r="W119" i="1"/>
  <c r="W127" i="1"/>
  <c r="W135" i="1"/>
  <c r="W143" i="1"/>
  <c r="W151" i="1"/>
  <c r="W159" i="1"/>
  <c r="W167" i="1"/>
  <c r="W175" i="1"/>
  <c r="W183" i="1"/>
  <c r="W191" i="1"/>
  <c r="W199" i="1"/>
  <c r="W207" i="1"/>
  <c r="W215" i="1"/>
  <c r="W223" i="1"/>
  <c r="W231" i="1"/>
  <c r="W239" i="1"/>
  <c r="W247" i="1"/>
  <c r="W255" i="1"/>
  <c r="W263" i="1"/>
  <c r="W271" i="1"/>
  <c r="W279" i="1"/>
  <c r="W287" i="1"/>
  <c r="W295" i="1"/>
  <c r="W303" i="1"/>
  <c r="W311" i="1"/>
  <c r="W319" i="1"/>
  <c r="W327" i="1"/>
  <c r="W335" i="1"/>
  <c r="W343" i="1"/>
  <c r="W351" i="1"/>
  <c r="W359" i="1"/>
  <c r="W367" i="1"/>
  <c r="W375" i="1"/>
  <c r="W383" i="1"/>
  <c r="W391" i="1"/>
  <c r="W399" i="1"/>
  <c r="W407" i="1"/>
  <c r="W415" i="1"/>
  <c r="W423" i="1"/>
  <c r="W431" i="1"/>
  <c r="W439" i="1"/>
  <c r="W447" i="1"/>
  <c r="W455" i="1"/>
  <c r="W463" i="1"/>
  <c r="W471" i="1"/>
  <c r="W479" i="1"/>
  <c r="W487" i="1"/>
  <c r="W495" i="1"/>
  <c r="W503" i="1"/>
  <c r="W8" i="1"/>
  <c r="W16" i="1"/>
  <c r="W24" i="1"/>
  <c r="W32" i="1"/>
  <c r="W40" i="1"/>
  <c r="W48" i="1"/>
  <c r="W56" i="1"/>
  <c r="W64" i="1"/>
  <c r="W72" i="1"/>
  <c r="W80" i="1"/>
  <c r="W88" i="1"/>
  <c r="W96" i="1"/>
  <c r="W104" i="1"/>
  <c r="W112" i="1"/>
  <c r="W120" i="1"/>
  <c r="W128" i="1"/>
  <c r="W136" i="1"/>
  <c r="W144" i="1"/>
  <c r="W152" i="1"/>
  <c r="W160" i="1"/>
  <c r="W168" i="1"/>
  <c r="W176" i="1"/>
  <c r="W184" i="1"/>
  <c r="W192" i="1"/>
  <c r="W200" i="1"/>
  <c r="W208" i="1"/>
  <c r="W216" i="1"/>
  <c r="W224" i="1"/>
  <c r="W232" i="1"/>
  <c r="W240" i="1"/>
  <c r="W248" i="1"/>
  <c r="W256" i="1"/>
  <c r="W264" i="1"/>
  <c r="W272" i="1"/>
  <c r="W280" i="1"/>
  <c r="W288" i="1"/>
  <c r="W296" i="1"/>
  <c r="W304" i="1"/>
  <c r="W312" i="1"/>
  <c r="W320" i="1"/>
  <c r="W328" i="1"/>
  <c r="W336" i="1"/>
  <c r="W344" i="1"/>
  <c r="W352" i="1"/>
  <c r="W360" i="1"/>
  <c r="W368" i="1"/>
  <c r="W376" i="1"/>
  <c r="W384" i="1"/>
  <c r="W392" i="1"/>
  <c r="W400" i="1"/>
  <c r="W408" i="1"/>
  <c r="W416" i="1"/>
  <c r="W424" i="1"/>
  <c r="W432" i="1"/>
  <c r="W440" i="1"/>
  <c r="W448" i="1"/>
  <c r="W456" i="1"/>
  <c r="W464" i="1"/>
  <c r="W472" i="1"/>
  <c r="W480" i="1"/>
  <c r="W488" i="1"/>
  <c r="W496" i="1"/>
  <c r="W504" i="1"/>
  <c r="W512" i="1"/>
  <c r="W520" i="1"/>
  <c r="W528" i="1"/>
  <c r="W536" i="1"/>
  <c r="W544" i="1"/>
  <c r="W552" i="1"/>
  <c r="W560" i="1"/>
  <c r="W568" i="1"/>
  <c r="W576" i="1"/>
  <c r="W584" i="1"/>
  <c r="W592" i="1"/>
  <c r="W600" i="1"/>
  <c r="W608" i="1"/>
  <c r="W616" i="1"/>
  <c r="W624" i="1"/>
  <c r="W632" i="1"/>
  <c r="W640" i="1"/>
  <c r="W648" i="1"/>
  <c r="W656" i="1"/>
  <c r="W664" i="1"/>
  <c r="W672" i="1"/>
  <c r="W680" i="1"/>
  <c r="W9" i="1"/>
  <c r="W28" i="1"/>
  <c r="W44" i="1"/>
  <c r="W60" i="1"/>
  <c r="W76" i="1"/>
  <c r="W92" i="1"/>
  <c r="W108" i="1"/>
  <c r="W124" i="1"/>
  <c r="W140" i="1"/>
  <c r="W156" i="1"/>
  <c r="W172" i="1"/>
  <c r="W188" i="1"/>
  <c r="W204" i="1"/>
  <c r="W220" i="1"/>
  <c r="W236" i="1"/>
  <c r="W252" i="1"/>
  <c r="W268" i="1"/>
  <c r="W284" i="1"/>
  <c r="W300" i="1"/>
  <c r="W316" i="1"/>
  <c r="W332" i="1"/>
  <c r="W346" i="1"/>
  <c r="W358" i="1"/>
  <c r="W372" i="1"/>
  <c r="W385" i="1"/>
  <c r="W397" i="1"/>
  <c r="W410" i="1"/>
  <c r="W422" i="1"/>
  <c r="W436" i="1"/>
  <c r="W449" i="1"/>
  <c r="W461" i="1"/>
  <c r="W474" i="1"/>
  <c r="W486" i="1"/>
  <c r="W500" i="1"/>
  <c r="W511" i="1"/>
  <c r="W522" i="1"/>
  <c r="W533" i="1"/>
  <c r="W543" i="1"/>
  <c r="W554" i="1"/>
  <c r="W565" i="1"/>
  <c r="W575" i="1"/>
  <c r="W586" i="1"/>
  <c r="W597" i="1"/>
  <c r="W607" i="1"/>
  <c r="W617" i="1"/>
  <c r="W626" i="1"/>
  <c r="W635" i="1"/>
  <c r="W644" i="1"/>
  <c r="W653" i="1"/>
  <c r="W662" i="1"/>
  <c r="W671" i="1"/>
  <c r="W681" i="1"/>
  <c r="W689" i="1"/>
  <c r="W697" i="1"/>
  <c r="W705" i="1"/>
  <c r="W713" i="1"/>
  <c r="W721" i="1"/>
  <c r="W10" i="1"/>
  <c r="W30" i="1"/>
  <c r="W46" i="1"/>
  <c r="W62" i="1"/>
  <c r="W78" i="1"/>
  <c r="W94" i="1"/>
  <c r="W110" i="1"/>
  <c r="W126" i="1"/>
  <c r="W142" i="1"/>
  <c r="W158" i="1"/>
  <c r="W174" i="1"/>
  <c r="W190" i="1"/>
  <c r="W206" i="1"/>
  <c r="W222" i="1"/>
  <c r="W238" i="1"/>
  <c r="W254" i="1"/>
  <c r="W270" i="1"/>
  <c r="W286" i="1"/>
  <c r="W302" i="1"/>
  <c r="W318" i="1"/>
  <c r="W334" i="1"/>
  <c r="W348" i="1"/>
  <c r="W361" i="1"/>
  <c r="W373" i="1"/>
  <c r="W386" i="1"/>
  <c r="W398" i="1"/>
  <c r="W412" i="1"/>
  <c r="W425" i="1"/>
  <c r="W437" i="1"/>
  <c r="W450" i="1"/>
  <c r="W462" i="1"/>
  <c r="W476" i="1"/>
  <c r="W489" i="1"/>
  <c r="W501" i="1"/>
  <c r="W513" i="1"/>
  <c r="W524" i="1"/>
  <c r="W534" i="1"/>
  <c r="W545" i="1"/>
  <c r="W556" i="1"/>
  <c r="W566" i="1"/>
  <c r="W577" i="1"/>
  <c r="W588" i="1"/>
  <c r="W598" i="1"/>
  <c r="W609" i="1"/>
  <c r="W618" i="1"/>
  <c r="W627" i="1"/>
  <c r="W636" i="1"/>
  <c r="W645" i="1"/>
  <c r="W654" i="1"/>
  <c r="W663" i="1"/>
  <c r="W673" i="1"/>
  <c r="W682" i="1"/>
  <c r="W690" i="1"/>
  <c r="W698" i="1"/>
  <c r="W706" i="1"/>
  <c r="W714" i="1"/>
  <c r="W722" i="1"/>
  <c r="W730" i="1"/>
  <c r="W738" i="1"/>
  <c r="W746" i="1"/>
  <c r="W754" i="1"/>
  <c r="W762" i="1"/>
  <c r="W770" i="1"/>
  <c r="W12" i="1"/>
  <c r="W33" i="1"/>
  <c r="W49" i="1"/>
  <c r="W65" i="1"/>
  <c r="W81" i="1"/>
  <c r="W97" i="1"/>
  <c r="W113" i="1"/>
  <c r="W129" i="1"/>
  <c r="W145" i="1"/>
  <c r="W161" i="1"/>
  <c r="W177" i="1"/>
  <c r="W193" i="1"/>
  <c r="W209" i="1"/>
  <c r="W225" i="1"/>
  <c r="W241" i="1"/>
  <c r="W257" i="1"/>
  <c r="W273" i="1"/>
  <c r="W289" i="1"/>
  <c r="W305" i="1"/>
  <c r="W321" i="1"/>
  <c r="W337" i="1"/>
  <c r="W349" i="1"/>
  <c r="W362" i="1"/>
  <c r="W374" i="1"/>
  <c r="W388" i="1"/>
  <c r="W401" i="1"/>
  <c r="W413" i="1"/>
  <c r="W426" i="1"/>
  <c r="W438" i="1"/>
  <c r="W452" i="1"/>
  <c r="W465" i="1"/>
  <c r="W477" i="1"/>
  <c r="W490" i="1"/>
  <c r="W502" i="1"/>
  <c r="W514" i="1"/>
  <c r="W525" i="1"/>
  <c r="W535" i="1"/>
  <c r="W546" i="1"/>
  <c r="W557" i="1"/>
  <c r="W567" i="1"/>
  <c r="W578" i="1"/>
  <c r="W589" i="1"/>
  <c r="W599" i="1"/>
  <c r="W610" i="1"/>
  <c r="W619" i="1"/>
  <c r="W628" i="1"/>
  <c r="W637" i="1"/>
  <c r="W646" i="1"/>
  <c r="W655" i="1"/>
  <c r="W665" i="1"/>
  <c r="W674" i="1"/>
  <c r="W683" i="1"/>
  <c r="W691" i="1"/>
  <c r="W699" i="1"/>
  <c r="W707" i="1"/>
  <c r="W715" i="1"/>
  <c r="W723" i="1"/>
  <c r="W731" i="1"/>
  <c r="W739" i="1"/>
  <c r="W747" i="1"/>
  <c r="W755" i="1"/>
  <c r="W763" i="1"/>
  <c r="W771" i="1"/>
  <c r="W779" i="1"/>
  <c r="W787" i="1"/>
  <c r="W795" i="1"/>
  <c r="W803" i="1"/>
  <c r="W811" i="1"/>
  <c r="W819" i="1"/>
  <c r="W827" i="1"/>
  <c r="W835" i="1"/>
  <c r="W843" i="1"/>
  <c r="W851" i="1"/>
  <c r="W859" i="1"/>
  <c r="W867" i="1"/>
  <c r="W875" i="1"/>
  <c r="W883" i="1"/>
  <c r="W891" i="1"/>
  <c r="W899" i="1"/>
  <c r="W907" i="1"/>
  <c r="W915" i="1"/>
  <c r="W923" i="1"/>
  <c r="W931" i="1"/>
  <c r="W939" i="1"/>
  <c r="W947" i="1"/>
  <c r="W17" i="1"/>
  <c r="W34" i="1"/>
  <c r="W50" i="1"/>
  <c r="W66" i="1"/>
  <c r="W82" i="1"/>
  <c r="W98" i="1"/>
  <c r="W114" i="1"/>
  <c r="W130" i="1"/>
  <c r="W146" i="1"/>
  <c r="W162" i="1"/>
  <c r="W178" i="1"/>
  <c r="W194" i="1"/>
  <c r="W210" i="1"/>
  <c r="W226" i="1"/>
  <c r="W242" i="1"/>
  <c r="W258" i="1"/>
  <c r="W274" i="1"/>
  <c r="W290" i="1"/>
  <c r="W306" i="1"/>
  <c r="W322" i="1"/>
  <c r="W338" i="1"/>
  <c r="W350" i="1"/>
  <c r="W364" i="1"/>
  <c r="W377" i="1"/>
  <c r="W389" i="1"/>
  <c r="W402" i="1"/>
  <c r="W414" i="1"/>
  <c r="W428" i="1"/>
  <c r="W441" i="1"/>
  <c r="W453" i="1"/>
  <c r="W466" i="1"/>
  <c r="W478" i="1"/>
  <c r="W492" i="1"/>
  <c r="W505" i="1"/>
  <c r="W516" i="1"/>
  <c r="W526" i="1"/>
  <c r="W537" i="1"/>
  <c r="W548" i="1"/>
  <c r="W558" i="1"/>
  <c r="W569" i="1"/>
  <c r="W580" i="1"/>
  <c r="W590" i="1"/>
  <c r="W601" i="1"/>
  <c r="W611" i="1"/>
  <c r="W620" i="1"/>
  <c r="W629" i="1"/>
  <c r="W638" i="1"/>
  <c r="W647" i="1"/>
  <c r="W657" i="1"/>
  <c r="W666" i="1"/>
  <c r="W675" i="1"/>
  <c r="W684" i="1"/>
  <c r="W692" i="1"/>
  <c r="W700" i="1"/>
  <c r="W708" i="1"/>
  <c r="W716" i="1"/>
  <c r="W724" i="1"/>
  <c r="W732" i="1"/>
  <c r="W740" i="1"/>
  <c r="W748" i="1"/>
  <c r="W756" i="1"/>
  <c r="W764" i="1"/>
  <c r="W25" i="1"/>
  <c r="W41" i="1"/>
  <c r="W57" i="1"/>
  <c r="W73" i="1"/>
  <c r="W89" i="1"/>
  <c r="W105" i="1"/>
  <c r="W121" i="1"/>
  <c r="W137" i="1"/>
  <c r="W153" i="1"/>
  <c r="W169" i="1"/>
  <c r="W185" i="1"/>
  <c r="W201" i="1"/>
  <c r="W217" i="1"/>
  <c r="W233" i="1"/>
  <c r="W249" i="1"/>
  <c r="W265" i="1"/>
  <c r="W281" i="1"/>
  <c r="W297" i="1"/>
  <c r="W313" i="1"/>
  <c r="W329" i="1"/>
  <c r="W342" i="1"/>
  <c r="W356" i="1"/>
  <c r="W369" i="1"/>
  <c r="W381" i="1"/>
  <c r="W394" i="1"/>
  <c r="W406" i="1"/>
  <c r="W420" i="1"/>
  <c r="W433" i="1"/>
  <c r="W445" i="1"/>
  <c r="W458" i="1"/>
  <c r="W470" i="1"/>
  <c r="W484" i="1"/>
  <c r="W497" i="1"/>
  <c r="W509" i="1"/>
  <c r="W519" i="1"/>
  <c r="W530" i="1"/>
  <c r="W541" i="1"/>
  <c r="W551" i="1"/>
  <c r="W562" i="1"/>
  <c r="W573" i="1"/>
  <c r="W583" i="1"/>
  <c r="W594" i="1"/>
  <c r="W605" i="1"/>
  <c r="W614" i="1"/>
  <c r="W623" i="1"/>
  <c r="W633" i="1"/>
  <c r="W642" i="1"/>
  <c r="W651" i="1"/>
  <c r="W660" i="1"/>
  <c r="W669" i="1"/>
  <c r="W678" i="1"/>
  <c r="W687" i="1"/>
  <c r="W695" i="1"/>
  <c r="W703" i="1"/>
  <c r="W711" i="1"/>
  <c r="W719" i="1"/>
  <c r="W727" i="1"/>
  <c r="W735" i="1"/>
  <c r="W743" i="1"/>
  <c r="W751" i="1"/>
  <c r="W759" i="1"/>
  <c r="W767" i="1"/>
  <c r="W775" i="1"/>
  <c r="W783" i="1"/>
  <c r="W791" i="1"/>
  <c r="W799" i="1"/>
  <c r="W807" i="1"/>
  <c r="W815" i="1"/>
  <c r="W823" i="1"/>
  <c r="W831" i="1"/>
  <c r="W839" i="1"/>
  <c r="W847" i="1"/>
  <c r="W855" i="1"/>
  <c r="W863" i="1"/>
  <c r="W871" i="1"/>
  <c r="W879" i="1"/>
  <c r="W887" i="1"/>
  <c r="W895" i="1"/>
  <c r="W903" i="1"/>
  <c r="W911" i="1"/>
  <c r="W919" i="1"/>
  <c r="W26" i="1"/>
  <c r="W42" i="1"/>
  <c r="W58" i="1"/>
  <c r="W74" i="1"/>
  <c r="W90" i="1"/>
  <c r="W106" i="1"/>
  <c r="W122" i="1"/>
  <c r="W138" i="1"/>
  <c r="W154" i="1"/>
  <c r="W170" i="1"/>
  <c r="W186" i="1"/>
  <c r="W202" i="1"/>
  <c r="W218" i="1"/>
  <c r="W234" i="1"/>
  <c r="W250" i="1"/>
  <c r="W266" i="1"/>
  <c r="W282" i="1"/>
  <c r="W298" i="1"/>
  <c r="W314" i="1"/>
  <c r="W330" i="1"/>
  <c r="W345" i="1"/>
  <c r="W357" i="1"/>
  <c r="W370" i="1"/>
  <c r="W382" i="1"/>
  <c r="W396" i="1"/>
  <c r="W409" i="1"/>
  <c r="W421" i="1"/>
  <c r="W434" i="1"/>
  <c r="W446" i="1"/>
  <c r="W460" i="1"/>
  <c r="W473" i="1"/>
  <c r="W485" i="1"/>
  <c r="W498" i="1"/>
  <c r="W510" i="1"/>
  <c r="W521" i="1"/>
  <c r="W532" i="1"/>
  <c r="W542" i="1"/>
  <c r="W553" i="1"/>
  <c r="W564" i="1"/>
  <c r="W574" i="1"/>
  <c r="W585" i="1"/>
  <c r="W596" i="1"/>
  <c r="W606" i="1"/>
  <c r="W615" i="1"/>
  <c r="W625" i="1"/>
  <c r="W634" i="1"/>
  <c r="W643" i="1"/>
  <c r="W652" i="1"/>
  <c r="W18" i="1"/>
  <c r="W84" i="1"/>
  <c r="W148" i="1"/>
  <c r="W212" i="1"/>
  <c r="W276" i="1"/>
  <c r="W340" i="1"/>
  <c r="W390" i="1"/>
  <c r="W442" i="1"/>
  <c r="W493" i="1"/>
  <c r="W538" i="1"/>
  <c r="W581" i="1"/>
  <c r="W621" i="1"/>
  <c r="W658" i="1"/>
  <c r="W679" i="1"/>
  <c r="W702" i="1"/>
  <c r="W725" i="1"/>
  <c r="W741" i="1"/>
  <c r="W757" i="1"/>
  <c r="W772" i="1"/>
  <c r="W782" i="1"/>
  <c r="W793" i="1"/>
  <c r="W804" i="1"/>
  <c r="W814" i="1"/>
  <c r="W825" i="1"/>
  <c r="W836" i="1"/>
  <c r="W846" i="1"/>
  <c r="W857" i="1"/>
  <c r="W868" i="1"/>
  <c r="W878" i="1"/>
  <c r="W889" i="1"/>
  <c r="W900" i="1"/>
  <c r="W910" i="1"/>
  <c r="W921" i="1"/>
  <c r="W930" i="1"/>
  <c r="W940" i="1"/>
  <c r="W949" i="1"/>
  <c r="W957" i="1"/>
  <c r="W965" i="1"/>
  <c r="W973" i="1"/>
  <c r="W981" i="1"/>
  <c r="W989" i="1"/>
  <c r="W997" i="1"/>
  <c r="W1005" i="1"/>
  <c r="W1013" i="1"/>
  <c r="W1021" i="1"/>
  <c r="W1029" i="1"/>
  <c r="W1037" i="1"/>
  <c r="W1045" i="1"/>
  <c r="W1053" i="1"/>
  <c r="W1061" i="1"/>
  <c r="W1069" i="1"/>
  <c r="W1077" i="1"/>
  <c r="W1085" i="1"/>
  <c r="W1093" i="1"/>
  <c r="W1101" i="1"/>
  <c r="W1109" i="1"/>
  <c r="W1117" i="1"/>
  <c r="W1125" i="1"/>
  <c r="W1133" i="1"/>
  <c r="W1141" i="1"/>
  <c r="W1149" i="1"/>
  <c r="W1157" i="1"/>
  <c r="W1165" i="1"/>
  <c r="W1173" i="1"/>
  <c r="W1181" i="1"/>
  <c r="W1189" i="1"/>
  <c r="W1197" i="1"/>
  <c r="W1205" i="1"/>
  <c r="W20" i="1"/>
  <c r="W86" i="1"/>
  <c r="W150" i="1"/>
  <c r="W214" i="1"/>
  <c r="W278" i="1"/>
  <c r="W341" i="1"/>
  <c r="W393" i="1"/>
  <c r="W444" i="1"/>
  <c r="W494" i="1"/>
  <c r="W540" i="1"/>
  <c r="W582" i="1"/>
  <c r="W622" i="1"/>
  <c r="W659" i="1"/>
  <c r="W685" i="1"/>
  <c r="W704" i="1"/>
  <c r="W726" i="1"/>
  <c r="W742" i="1"/>
  <c r="W758" i="1"/>
  <c r="W773" i="1"/>
  <c r="W784" i="1"/>
  <c r="W794" i="1"/>
  <c r="W805" i="1"/>
  <c r="W816" i="1"/>
  <c r="W826" i="1"/>
  <c r="W837" i="1"/>
  <c r="W848" i="1"/>
  <c r="W858" i="1"/>
  <c r="W869" i="1"/>
  <c r="W880" i="1"/>
  <c r="W890" i="1"/>
  <c r="W901" i="1"/>
  <c r="W912" i="1"/>
  <c r="W922" i="1"/>
  <c r="W932" i="1"/>
  <c r="W941" i="1"/>
  <c r="W950" i="1"/>
  <c r="W958" i="1"/>
  <c r="W966" i="1"/>
  <c r="W974" i="1"/>
  <c r="W982" i="1"/>
  <c r="W990" i="1"/>
  <c r="W998" i="1"/>
  <c r="W1006" i="1"/>
  <c r="W1014" i="1"/>
  <c r="W1022" i="1"/>
  <c r="W1030" i="1"/>
  <c r="W1038" i="1"/>
  <c r="W1046" i="1"/>
  <c r="W1054" i="1"/>
  <c r="W1062" i="1"/>
  <c r="W1070" i="1"/>
  <c r="W1078" i="1"/>
  <c r="W1086" i="1"/>
  <c r="W1094" i="1"/>
  <c r="W1102" i="1"/>
  <c r="W1110" i="1"/>
  <c r="W1118" i="1"/>
  <c r="W1126" i="1"/>
  <c r="W1134" i="1"/>
  <c r="W1142" i="1"/>
  <c r="W1150" i="1"/>
  <c r="W1158" i="1"/>
  <c r="W1166" i="1"/>
  <c r="W1174" i="1"/>
  <c r="W1182" i="1"/>
  <c r="W1190" i="1"/>
  <c r="W1198" i="1"/>
  <c r="W1206" i="1"/>
  <c r="W1214" i="1"/>
  <c r="W1222" i="1"/>
  <c r="W1230" i="1"/>
  <c r="W1238" i="1"/>
  <c r="W1246" i="1"/>
  <c r="W1254" i="1"/>
  <c r="W1262" i="1"/>
  <c r="W1270" i="1"/>
  <c r="W1278" i="1"/>
  <c r="W36" i="1"/>
  <c r="W100" i="1"/>
  <c r="W164" i="1"/>
  <c r="W228" i="1"/>
  <c r="W292" i="1"/>
  <c r="W353" i="1"/>
  <c r="W404" i="1"/>
  <c r="W454" i="1"/>
  <c r="W506" i="1"/>
  <c r="W549" i="1"/>
  <c r="W591" i="1"/>
  <c r="W630" i="1"/>
  <c r="W661" i="1"/>
  <c r="W686" i="1"/>
  <c r="W709" i="1"/>
  <c r="W728" i="1"/>
  <c r="W744" i="1"/>
  <c r="W760" i="1"/>
  <c r="W774" i="1"/>
  <c r="W785" i="1"/>
  <c r="W796" i="1"/>
  <c r="W806" i="1"/>
  <c r="W817" i="1"/>
  <c r="W828" i="1"/>
  <c r="W838" i="1"/>
  <c r="W849" i="1"/>
  <c r="W860" i="1"/>
  <c r="W870" i="1"/>
  <c r="W881" i="1"/>
  <c r="W892" i="1"/>
  <c r="W902" i="1"/>
  <c r="W913" i="1"/>
  <c r="W924" i="1"/>
  <c r="W933" i="1"/>
  <c r="W942" i="1"/>
  <c r="W951" i="1"/>
  <c r="W959" i="1"/>
  <c r="W967" i="1"/>
  <c r="W975" i="1"/>
  <c r="W983" i="1"/>
  <c r="W991" i="1"/>
  <c r="W999" i="1"/>
  <c r="W1007" i="1"/>
  <c r="W1015" i="1"/>
  <c r="W1023" i="1"/>
  <c r="W1031" i="1"/>
  <c r="W1039" i="1"/>
  <c r="W1047" i="1"/>
  <c r="W1055" i="1"/>
  <c r="W1063" i="1"/>
  <c r="W1071" i="1"/>
  <c r="W1079" i="1"/>
  <c r="W1087" i="1"/>
  <c r="W1095" i="1"/>
  <c r="W1103" i="1"/>
  <c r="W1111" i="1"/>
  <c r="W1119" i="1"/>
  <c r="W1127" i="1"/>
  <c r="W1135" i="1"/>
  <c r="W1143" i="1"/>
  <c r="W1151" i="1"/>
  <c r="W1159" i="1"/>
  <c r="W1167" i="1"/>
  <c r="W1175" i="1"/>
  <c r="W1183" i="1"/>
  <c r="W1191" i="1"/>
  <c r="W1199" i="1"/>
  <c r="W1207" i="1"/>
  <c r="W1215" i="1"/>
  <c r="W1223" i="1"/>
  <c r="W1231" i="1"/>
  <c r="W1239" i="1"/>
  <c r="W1247" i="1"/>
  <c r="W1255" i="1"/>
  <c r="W1263" i="1"/>
  <c r="W1271" i="1"/>
  <c r="W1279" i="1"/>
  <c r="W1287" i="1"/>
  <c r="W1295" i="1"/>
  <c r="W1303" i="1"/>
  <c r="W1311" i="1"/>
  <c r="W1319" i="1"/>
  <c r="W1327" i="1"/>
  <c r="W1335" i="1"/>
  <c r="W1343" i="1"/>
  <c r="W1351" i="1"/>
  <c r="W1359" i="1"/>
  <c r="W38" i="1"/>
  <c r="W102" i="1"/>
  <c r="W166" i="1"/>
  <c r="W230" i="1"/>
  <c r="W294" i="1"/>
  <c r="W354" i="1"/>
  <c r="W405" i="1"/>
  <c r="W457" i="1"/>
  <c r="W508" i="1"/>
  <c r="W550" i="1"/>
  <c r="W593" i="1"/>
  <c r="W631" i="1"/>
  <c r="W667" i="1"/>
  <c r="W688" i="1"/>
  <c r="W710" i="1"/>
  <c r="W729" i="1"/>
  <c r="W745" i="1"/>
  <c r="W761" i="1"/>
  <c r="W776" i="1"/>
  <c r="W786" i="1"/>
  <c r="W797" i="1"/>
  <c r="W808" i="1"/>
  <c r="W818" i="1"/>
  <c r="W829" i="1"/>
  <c r="W840" i="1"/>
  <c r="W850" i="1"/>
  <c r="W861" i="1"/>
  <c r="W872" i="1"/>
  <c r="W882" i="1"/>
  <c r="W893" i="1"/>
  <c r="W904" i="1"/>
  <c r="W914" i="1"/>
  <c r="W925" i="1"/>
  <c r="W934" i="1"/>
  <c r="W943" i="1"/>
  <c r="W952" i="1"/>
  <c r="W960" i="1"/>
  <c r="W968" i="1"/>
  <c r="W976" i="1"/>
  <c r="W984" i="1"/>
  <c r="W992" i="1"/>
  <c r="W1000" i="1"/>
  <c r="W1008" i="1"/>
  <c r="W1016" i="1"/>
  <c r="W1024" i="1"/>
  <c r="W1032" i="1"/>
  <c r="W1040" i="1"/>
  <c r="W1048" i="1"/>
  <c r="W1056" i="1"/>
  <c r="W1064" i="1"/>
  <c r="W1072" i="1"/>
  <c r="W1080" i="1"/>
  <c r="W1088" i="1"/>
  <c r="W1096" i="1"/>
  <c r="W1104" i="1"/>
  <c r="W1112" i="1"/>
  <c r="W1120" i="1"/>
  <c r="W1128" i="1"/>
  <c r="W1136" i="1"/>
  <c r="W1144" i="1"/>
  <c r="W1152" i="1"/>
  <c r="W1160" i="1"/>
  <c r="W1168" i="1"/>
  <c r="W1176" i="1"/>
  <c r="W1184" i="1"/>
  <c r="W1192" i="1"/>
  <c r="W1200" i="1"/>
  <c r="W1208" i="1"/>
  <c r="W1216" i="1"/>
  <c r="W1224" i="1"/>
  <c r="W1232" i="1"/>
  <c r="W1240" i="1"/>
  <c r="W1248" i="1"/>
  <c r="W1256" i="1"/>
  <c r="W1264" i="1"/>
  <c r="W1272" i="1"/>
  <c r="W1280" i="1"/>
  <c r="W1288" i="1"/>
  <c r="W1296" i="1"/>
  <c r="W1304" i="1"/>
  <c r="W1312" i="1"/>
  <c r="W1320" i="1"/>
  <c r="W1328" i="1"/>
  <c r="W1336" i="1"/>
  <c r="W1344" i="1"/>
  <c r="W68" i="1"/>
  <c r="W132" i="1"/>
  <c r="W196" i="1"/>
  <c r="W260" i="1"/>
  <c r="W324" i="1"/>
  <c r="W378" i="1"/>
  <c r="W429" i="1"/>
  <c r="W481" i="1"/>
  <c r="W527" i="1"/>
  <c r="W570" i="1"/>
  <c r="W612" i="1"/>
  <c r="W649" i="1"/>
  <c r="W676" i="1"/>
  <c r="W696" i="1"/>
  <c r="W718" i="1"/>
  <c r="W736" i="1"/>
  <c r="W752" i="1"/>
  <c r="W768" i="1"/>
  <c r="W780" i="1"/>
  <c r="W790" i="1"/>
  <c r="W801" i="1"/>
  <c r="W812" i="1"/>
  <c r="W822" i="1"/>
  <c r="W833" i="1"/>
  <c r="W844" i="1"/>
  <c r="W854" i="1"/>
  <c r="W865" i="1"/>
  <c r="W876" i="1"/>
  <c r="W886" i="1"/>
  <c r="W897" i="1"/>
  <c r="W908" i="1"/>
  <c r="W918" i="1"/>
  <c r="W928" i="1"/>
  <c r="W937" i="1"/>
  <c r="W946" i="1"/>
  <c r="W955" i="1"/>
  <c r="W963" i="1"/>
  <c r="W971" i="1"/>
  <c r="W979" i="1"/>
  <c r="W987" i="1"/>
  <c r="W995" i="1"/>
  <c r="W1003" i="1"/>
  <c r="W1011" i="1"/>
  <c r="W1019" i="1"/>
  <c r="W1027" i="1"/>
  <c r="W1035" i="1"/>
  <c r="W1043" i="1"/>
  <c r="W1051" i="1"/>
  <c r="W1059" i="1"/>
  <c r="W1067" i="1"/>
  <c r="W1075" i="1"/>
  <c r="W1083" i="1"/>
  <c r="W1091" i="1"/>
  <c r="W1099" i="1"/>
  <c r="W1107" i="1"/>
  <c r="W1115" i="1"/>
  <c r="W1123" i="1"/>
  <c r="W1131" i="1"/>
  <c r="W1139" i="1"/>
  <c r="W1147" i="1"/>
  <c r="W1155" i="1"/>
  <c r="W1163" i="1"/>
  <c r="W1171" i="1"/>
  <c r="W1179" i="1"/>
  <c r="W1187" i="1"/>
  <c r="W1195" i="1"/>
  <c r="W1203" i="1"/>
  <c r="W1211" i="1"/>
  <c r="W1219" i="1"/>
  <c r="W1227" i="1"/>
  <c r="W1235" i="1"/>
  <c r="W1243" i="1"/>
  <c r="W1251" i="1"/>
  <c r="W1259" i="1"/>
  <c r="W1267" i="1"/>
  <c r="W1275" i="1"/>
  <c r="W1283" i="1"/>
  <c r="W1291" i="1"/>
  <c r="W1299" i="1"/>
  <c r="W1307" i="1"/>
  <c r="W1315" i="1"/>
  <c r="W1323" i="1"/>
  <c r="W1331" i="1"/>
  <c r="W1339" i="1"/>
  <c r="W1347" i="1"/>
  <c r="W1355" i="1"/>
  <c r="W1363" i="1"/>
  <c r="W1371" i="1"/>
  <c r="W1379" i="1"/>
  <c r="W70" i="1"/>
  <c r="W134" i="1"/>
  <c r="W198" i="1"/>
  <c r="W262" i="1"/>
  <c r="W326" i="1"/>
  <c r="W380" i="1"/>
  <c r="W430" i="1"/>
  <c r="W482" i="1"/>
  <c r="W529" i="1"/>
  <c r="W572" i="1"/>
  <c r="W613" i="1"/>
  <c r="W650" i="1"/>
  <c r="W677" i="1"/>
  <c r="W701" i="1"/>
  <c r="W720" i="1"/>
  <c r="W737" i="1"/>
  <c r="W753" i="1"/>
  <c r="W769" i="1"/>
  <c r="W781" i="1"/>
  <c r="W792" i="1"/>
  <c r="W802" i="1"/>
  <c r="W813" i="1"/>
  <c r="W824" i="1"/>
  <c r="W834" i="1"/>
  <c r="W845" i="1"/>
  <c r="W856" i="1"/>
  <c r="W866" i="1"/>
  <c r="W877" i="1"/>
  <c r="W888" i="1"/>
  <c r="W898" i="1"/>
  <c r="W909" i="1"/>
  <c r="W920" i="1"/>
  <c r="W929" i="1"/>
  <c r="W938" i="1"/>
  <c r="W948" i="1"/>
  <c r="W956" i="1"/>
  <c r="W964" i="1"/>
  <c r="W972" i="1"/>
  <c r="W980" i="1"/>
  <c r="W988" i="1"/>
  <c r="W996" i="1"/>
  <c r="W1004" i="1"/>
  <c r="W1012" i="1"/>
  <c r="W1020" i="1"/>
  <c r="W1028" i="1"/>
  <c r="W1036" i="1"/>
  <c r="W1044" i="1"/>
  <c r="W1052" i="1"/>
  <c r="W1060" i="1"/>
  <c r="W1068" i="1"/>
  <c r="W1076" i="1"/>
  <c r="W1084" i="1"/>
  <c r="W1092" i="1"/>
  <c r="W1100" i="1"/>
  <c r="W1108" i="1"/>
  <c r="W1116" i="1"/>
  <c r="W1124" i="1"/>
  <c r="W1132" i="1"/>
  <c r="W1140" i="1"/>
  <c r="W1148" i="1"/>
  <c r="W1156" i="1"/>
  <c r="W1164" i="1"/>
  <c r="W1172" i="1"/>
  <c r="W1180" i="1"/>
  <c r="W1188" i="1"/>
  <c r="W1196" i="1"/>
  <c r="W1204" i="1"/>
  <c r="W1212" i="1"/>
  <c r="W1220" i="1"/>
  <c r="W1228" i="1"/>
  <c r="W1236" i="1"/>
  <c r="W1244" i="1"/>
  <c r="W1252" i="1"/>
  <c r="W1260" i="1"/>
  <c r="W1268" i="1"/>
  <c r="W1276" i="1"/>
  <c r="W1284" i="1"/>
  <c r="W1292" i="1"/>
  <c r="W1300" i="1"/>
  <c r="W1308" i="1"/>
  <c r="W1316" i="1"/>
  <c r="W1324" i="1"/>
  <c r="W1332" i="1"/>
  <c r="W1340" i="1"/>
  <c r="W1348" i="1"/>
  <c r="W52" i="1"/>
  <c r="W308" i="1"/>
  <c r="W517" i="1"/>
  <c r="W668" i="1"/>
  <c r="W749" i="1"/>
  <c r="W798" i="1"/>
  <c r="W841" i="1"/>
  <c r="W884" i="1"/>
  <c r="W926" i="1"/>
  <c r="W961" i="1"/>
  <c r="W993" i="1"/>
  <c r="W1025" i="1"/>
  <c r="W1057" i="1"/>
  <c r="W1089" i="1"/>
  <c r="W1121" i="1"/>
  <c r="W1153" i="1"/>
  <c r="W1185" i="1"/>
  <c r="W1213" i="1"/>
  <c r="W1234" i="1"/>
  <c r="W1257" i="1"/>
  <c r="W1277" i="1"/>
  <c r="W1294" i="1"/>
  <c r="W1310" i="1"/>
  <c r="W1326" i="1"/>
  <c r="W1342" i="1"/>
  <c r="W1356" i="1"/>
  <c r="W1366" i="1"/>
  <c r="W1375" i="1"/>
  <c r="W1384" i="1"/>
  <c r="W1392" i="1"/>
  <c r="W1400" i="1"/>
  <c r="W1408" i="1"/>
  <c r="W1416" i="1"/>
  <c r="W1424" i="1"/>
  <c r="W1432" i="1"/>
  <c r="W1440" i="1"/>
  <c r="W1448" i="1"/>
  <c r="W1456" i="1"/>
  <c r="W1464" i="1"/>
  <c r="W1472" i="1"/>
  <c r="W1480" i="1"/>
  <c r="W1488" i="1"/>
  <c r="W1496" i="1"/>
  <c r="W1504" i="1"/>
  <c r="W1512" i="1"/>
  <c r="W1520" i="1"/>
  <c r="W1528" i="1"/>
  <c r="W1536" i="1"/>
  <c r="W1544" i="1"/>
  <c r="W1552" i="1"/>
  <c r="W1560" i="1"/>
  <c r="W1568" i="1"/>
  <c r="W1576" i="1"/>
  <c r="W1584" i="1"/>
  <c r="W1592" i="1"/>
  <c r="W1600" i="1"/>
  <c r="W1608" i="1"/>
  <c r="W1616" i="1"/>
  <c r="W1624" i="1"/>
  <c r="W1632" i="1"/>
  <c r="W1640" i="1"/>
  <c r="W1648" i="1"/>
  <c r="W1656" i="1"/>
  <c r="W1664" i="1"/>
  <c r="W1672" i="1"/>
  <c r="W1680" i="1"/>
  <c r="W1688" i="1"/>
  <c r="W1696" i="1"/>
  <c r="W1704" i="1"/>
  <c r="W1712" i="1"/>
  <c r="W1720" i="1"/>
  <c r="W1728" i="1"/>
  <c r="W1736" i="1"/>
  <c r="W54" i="1"/>
  <c r="W310" i="1"/>
  <c r="W518" i="1"/>
  <c r="W670" i="1"/>
  <c r="W750" i="1"/>
  <c r="W800" i="1"/>
  <c r="W842" i="1"/>
  <c r="W885" i="1"/>
  <c r="W927" i="1"/>
  <c r="W962" i="1"/>
  <c r="W994" i="1"/>
  <c r="W1026" i="1"/>
  <c r="W1058" i="1"/>
  <c r="W1090" i="1"/>
  <c r="W1122" i="1"/>
  <c r="W1154" i="1"/>
  <c r="W1186" i="1"/>
  <c r="W1217" i="1"/>
  <c r="W1237" i="1"/>
  <c r="W1258" i="1"/>
  <c r="W1281" i="1"/>
  <c r="W1297" i="1"/>
  <c r="W1313" i="1"/>
  <c r="W1329" i="1"/>
  <c r="W1345" i="1"/>
  <c r="W1357" i="1"/>
  <c r="W1367" i="1"/>
  <c r="W1376" i="1"/>
  <c r="W1385" i="1"/>
  <c r="W1393" i="1"/>
  <c r="W1401" i="1"/>
  <c r="W1409" i="1"/>
  <c r="W1417" i="1"/>
  <c r="W1425" i="1"/>
  <c r="W1433" i="1"/>
  <c r="W1441" i="1"/>
  <c r="W1449" i="1"/>
  <c r="W1457" i="1"/>
  <c r="W1465" i="1"/>
  <c r="W1473" i="1"/>
  <c r="W1481" i="1"/>
  <c r="W1489" i="1"/>
  <c r="W1497" i="1"/>
  <c r="W1505" i="1"/>
  <c r="W1513" i="1"/>
  <c r="W1521" i="1"/>
  <c r="W1529" i="1"/>
  <c r="W1537" i="1"/>
  <c r="W1545" i="1"/>
  <c r="W1553" i="1"/>
  <c r="W1561" i="1"/>
  <c r="W1569" i="1"/>
  <c r="W1577" i="1"/>
  <c r="W1585" i="1"/>
  <c r="W1593" i="1"/>
  <c r="W1601" i="1"/>
  <c r="W1609" i="1"/>
  <c r="W1617" i="1"/>
  <c r="W1625" i="1"/>
  <c r="W1633" i="1"/>
  <c r="W1641" i="1"/>
  <c r="W1649" i="1"/>
  <c r="W1657" i="1"/>
  <c r="W1665" i="1"/>
  <c r="W1673" i="1"/>
  <c r="W1681" i="1"/>
  <c r="W1689" i="1"/>
  <c r="W1697" i="1"/>
  <c r="W1705" i="1"/>
  <c r="W1713" i="1"/>
  <c r="W1721" i="1"/>
  <c r="W1729" i="1"/>
  <c r="W1737" i="1"/>
  <c r="W1745" i="1"/>
  <c r="W1753" i="1"/>
  <c r="W1761" i="1"/>
  <c r="W1769" i="1"/>
  <c r="W1777" i="1"/>
  <c r="W1785" i="1"/>
  <c r="W1793" i="1"/>
  <c r="W1801" i="1"/>
  <c r="W1809" i="1"/>
  <c r="W1817" i="1"/>
  <c r="W1825" i="1"/>
  <c r="W1833" i="1"/>
  <c r="W116" i="1"/>
  <c r="W365" i="1"/>
  <c r="W559" i="1"/>
  <c r="W693" i="1"/>
  <c r="W765" i="1"/>
  <c r="W809" i="1"/>
  <c r="W852" i="1"/>
  <c r="W894" i="1"/>
  <c r="W935" i="1"/>
  <c r="W969" i="1"/>
  <c r="W1001" i="1"/>
  <c r="W1033" i="1"/>
  <c r="W1065" i="1"/>
  <c r="W1097" i="1"/>
  <c r="W1129" i="1"/>
  <c r="W1161" i="1"/>
  <c r="W1193" i="1"/>
  <c r="W1218" i="1"/>
  <c r="W1241" i="1"/>
  <c r="W1261" i="1"/>
  <c r="W1282" i="1"/>
  <c r="W1298" i="1"/>
  <c r="W1314" i="1"/>
  <c r="W1330" i="1"/>
  <c r="W1346" i="1"/>
  <c r="W1358" i="1"/>
  <c r="W1368" i="1"/>
  <c r="W1377" i="1"/>
  <c r="W1386" i="1"/>
  <c r="W1394" i="1"/>
  <c r="W1402" i="1"/>
  <c r="W1410" i="1"/>
  <c r="W1418" i="1"/>
  <c r="W1426" i="1"/>
  <c r="W1434" i="1"/>
  <c r="W1442" i="1"/>
  <c r="W1450" i="1"/>
  <c r="W1458" i="1"/>
  <c r="W1466" i="1"/>
  <c r="W1474" i="1"/>
  <c r="W1482" i="1"/>
  <c r="W1490" i="1"/>
  <c r="W1498" i="1"/>
  <c r="W1506" i="1"/>
  <c r="W1514" i="1"/>
  <c r="W1522" i="1"/>
  <c r="W1530" i="1"/>
  <c r="W1538" i="1"/>
  <c r="W1546" i="1"/>
  <c r="W1554" i="1"/>
  <c r="W1562" i="1"/>
  <c r="W1570" i="1"/>
  <c r="W1578" i="1"/>
  <c r="W1586" i="1"/>
  <c r="W1594" i="1"/>
  <c r="W1602" i="1"/>
  <c r="W1610" i="1"/>
  <c r="W1618" i="1"/>
  <c r="W1626" i="1"/>
  <c r="W1634" i="1"/>
  <c r="W1642" i="1"/>
  <c r="W1650" i="1"/>
  <c r="W1658" i="1"/>
  <c r="W1666" i="1"/>
  <c r="W1674" i="1"/>
  <c r="W1682" i="1"/>
  <c r="W1690" i="1"/>
  <c r="W1698" i="1"/>
  <c r="W1706" i="1"/>
  <c r="W1714" i="1"/>
  <c r="W1722" i="1"/>
  <c r="W1730" i="1"/>
  <c r="W1738" i="1"/>
  <c r="W1746" i="1"/>
  <c r="W1754" i="1"/>
  <c r="W1762" i="1"/>
  <c r="W1770" i="1"/>
  <c r="W1778" i="1"/>
  <c r="W1786" i="1"/>
  <c r="W1794" i="1"/>
  <c r="W1802" i="1"/>
  <c r="W1810" i="1"/>
  <c r="W1818" i="1"/>
  <c r="W1826" i="1"/>
  <c r="W1834" i="1"/>
  <c r="W1842" i="1"/>
  <c r="W1850" i="1"/>
  <c r="W1858" i="1"/>
  <c r="W1866" i="1"/>
  <c r="W1874" i="1"/>
  <c r="W1882" i="1"/>
  <c r="W1890" i="1"/>
  <c r="W1898" i="1"/>
  <c r="W1906" i="1"/>
  <c r="W1914" i="1"/>
  <c r="W1922" i="1"/>
  <c r="W1930" i="1"/>
  <c r="W1938" i="1"/>
  <c r="W1946" i="1"/>
  <c r="W1954" i="1"/>
  <c r="W1962" i="1"/>
  <c r="W1970" i="1"/>
  <c r="W1978" i="1"/>
  <c r="W1986" i="1"/>
  <c r="W1994" i="1"/>
  <c r="W118" i="1"/>
  <c r="W366" i="1"/>
  <c r="W561" i="1"/>
  <c r="W694" i="1"/>
  <c r="W766" i="1"/>
  <c r="W810" i="1"/>
  <c r="W853" i="1"/>
  <c r="W896" i="1"/>
  <c r="W936" i="1"/>
  <c r="W970" i="1"/>
  <c r="W1002" i="1"/>
  <c r="W1034" i="1"/>
  <c r="W1066" i="1"/>
  <c r="W1098" i="1"/>
  <c r="W1130" i="1"/>
  <c r="W1162" i="1"/>
  <c r="W1194" i="1"/>
  <c r="W1221" i="1"/>
  <c r="W1242" i="1"/>
  <c r="W1265" i="1"/>
  <c r="W1285" i="1"/>
  <c r="W1301" i="1"/>
  <c r="W1317" i="1"/>
  <c r="W1333" i="1"/>
  <c r="W1349" i="1"/>
  <c r="W1360" i="1"/>
  <c r="W1369" i="1"/>
  <c r="W1378" i="1"/>
  <c r="W1387" i="1"/>
  <c r="W1395" i="1"/>
  <c r="W1403" i="1"/>
  <c r="W1411" i="1"/>
  <c r="W1419" i="1"/>
  <c r="W1427" i="1"/>
  <c r="W1435" i="1"/>
  <c r="W1443" i="1"/>
  <c r="W1451" i="1"/>
  <c r="W1459" i="1"/>
  <c r="W1467" i="1"/>
  <c r="W1475" i="1"/>
  <c r="W1483" i="1"/>
  <c r="W1491" i="1"/>
  <c r="W1499" i="1"/>
  <c r="W1507" i="1"/>
  <c r="W1515" i="1"/>
  <c r="W1523" i="1"/>
  <c r="W1531" i="1"/>
  <c r="W1539" i="1"/>
  <c r="W1547" i="1"/>
  <c r="W1555" i="1"/>
  <c r="W1563" i="1"/>
  <c r="W1571" i="1"/>
  <c r="W1579" i="1"/>
  <c r="W1587" i="1"/>
  <c r="W1595" i="1"/>
  <c r="W1603" i="1"/>
  <c r="W1611" i="1"/>
  <c r="W1619" i="1"/>
  <c r="W1627" i="1"/>
  <c r="W1635" i="1"/>
  <c r="W1643" i="1"/>
  <c r="W1651" i="1"/>
  <c r="W1659" i="1"/>
  <c r="W1667" i="1"/>
  <c r="W1675" i="1"/>
  <c r="W1683" i="1"/>
  <c r="W1691" i="1"/>
  <c r="W1699" i="1"/>
  <c r="W1707" i="1"/>
  <c r="W1715" i="1"/>
  <c r="W1723" i="1"/>
  <c r="W1731" i="1"/>
  <c r="W1739" i="1"/>
  <c r="W1747" i="1"/>
  <c r="W1755" i="1"/>
  <c r="W1763" i="1"/>
  <c r="W1771" i="1"/>
  <c r="W1779" i="1"/>
  <c r="W1787" i="1"/>
  <c r="W1795" i="1"/>
  <c r="W1803" i="1"/>
  <c r="W1811" i="1"/>
  <c r="W1819" i="1"/>
  <c r="W1827" i="1"/>
  <c r="W1835" i="1"/>
  <c r="W1843" i="1"/>
  <c r="W1851" i="1"/>
  <c r="W1859" i="1"/>
  <c r="W1867" i="1"/>
  <c r="W1875" i="1"/>
  <c r="W1883" i="1"/>
  <c r="W1891" i="1"/>
  <c r="W1899" i="1"/>
  <c r="W1907" i="1"/>
  <c r="W244" i="1"/>
  <c r="W468" i="1"/>
  <c r="W639" i="1"/>
  <c r="W733" i="1"/>
  <c r="W788" i="1"/>
  <c r="W830" i="1"/>
  <c r="W873" i="1"/>
  <c r="W916" i="1"/>
  <c r="W953" i="1"/>
  <c r="W985" i="1"/>
  <c r="W1017" i="1"/>
  <c r="W1049" i="1"/>
  <c r="W1081" i="1"/>
  <c r="W1113" i="1"/>
  <c r="W1145" i="1"/>
  <c r="W1177" i="1"/>
  <c r="W1209" i="1"/>
  <c r="W1229" i="1"/>
  <c r="W1250" i="1"/>
  <c r="W1273" i="1"/>
  <c r="W1290" i="1"/>
  <c r="W1306" i="1"/>
  <c r="W1322" i="1"/>
  <c r="W1338" i="1"/>
  <c r="W1353" i="1"/>
  <c r="W1364" i="1"/>
  <c r="W1373" i="1"/>
  <c r="W1382" i="1"/>
  <c r="W1390" i="1"/>
  <c r="W1398" i="1"/>
  <c r="W1406" i="1"/>
  <c r="W1414" i="1"/>
  <c r="W1422" i="1"/>
  <c r="W1430" i="1"/>
  <c r="W1438" i="1"/>
  <c r="W1446" i="1"/>
  <c r="W1454" i="1"/>
  <c r="W1462" i="1"/>
  <c r="W1470" i="1"/>
  <c r="W1478" i="1"/>
  <c r="W1486" i="1"/>
  <c r="W1494" i="1"/>
  <c r="W1502" i="1"/>
  <c r="W1510" i="1"/>
  <c r="W1518" i="1"/>
  <c r="W1526" i="1"/>
  <c r="W1534" i="1"/>
  <c r="W1542" i="1"/>
  <c r="W1550" i="1"/>
  <c r="W1558" i="1"/>
  <c r="W1566" i="1"/>
  <c r="W1574" i="1"/>
  <c r="W1582" i="1"/>
  <c r="W1590" i="1"/>
  <c r="W1598" i="1"/>
  <c r="W1606" i="1"/>
  <c r="W1614" i="1"/>
  <c r="W1622" i="1"/>
  <c r="W1630" i="1"/>
  <c r="W1638" i="1"/>
  <c r="W1646" i="1"/>
  <c r="W1654" i="1"/>
  <c r="W1662" i="1"/>
  <c r="W1670" i="1"/>
  <c r="W1678" i="1"/>
  <c r="W1686" i="1"/>
  <c r="W1694" i="1"/>
  <c r="W1702" i="1"/>
  <c r="W1710" i="1"/>
  <c r="W1718" i="1"/>
  <c r="W1726" i="1"/>
  <c r="W1734" i="1"/>
  <c r="W1742" i="1"/>
  <c r="W1750" i="1"/>
  <c r="W1758" i="1"/>
  <c r="W1766" i="1"/>
  <c r="W1774" i="1"/>
  <c r="W1782" i="1"/>
  <c r="W1790" i="1"/>
  <c r="W1798" i="1"/>
  <c r="W1806" i="1"/>
  <c r="W1814" i="1"/>
  <c r="W1822" i="1"/>
  <c r="W1830" i="1"/>
  <c r="W1838" i="1"/>
  <c r="W1846" i="1"/>
  <c r="W1854" i="1"/>
  <c r="W1862" i="1"/>
  <c r="W1870" i="1"/>
  <c r="W1878" i="1"/>
  <c r="W246" i="1"/>
  <c r="W469" i="1"/>
  <c r="W641" i="1"/>
  <c r="W734" i="1"/>
  <c r="W789" i="1"/>
  <c r="W832" i="1"/>
  <c r="W874" i="1"/>
  <c r="W917" i="1"/>
  <c r="W954" i="1"/>
  <c r="W986" i="1"/>
  <c r="W1018" i="1"/>
  <c r="W1050" i="1"/>
  <c r="W1082" i="1"/>
  <c r="W1114" i="1"/>
  <c r="W1146" i="1"/>
  <c r="W1178" i="1"/>
  <c r="W1210" i="1"/>
  <c r="W1233" i="1"/>
  <c r="W1253" i="1"/>
  <c r="W1274" i="1"/>
  <c r="W1293" i="1"/>
  <c r="W1309" i="1"/>
  <c r="W1325" i="1"/>
  <c r="W1341" i="1"/>
  <c r="W1354" i="1"/>
  <c r="W1365" i="1"/>
  <c r="W1374" i="1"/>
  <c r="W1383" i="1"/>
  <c r="W1391" i="1"/>
  <c r="W1399" i="1"/>
  <c r="W1407" i="1"/>
  <c r="W1415" i="1"/>
  <c r="W1423" i="1"/>
  <c r="W1431" i="1"/>
  <c r="W1439" i="1"/>
  <c r="W1447" i="1"/>
  <c r="W1455" i="1"/>
  <c r="W1463" i="1"/>
  <c r="W1471" i="1"/>
  <c r="W1479" i="1"/>
  <c r="W1487" i="1"/>
  <c r="W1495" i="1"/>
  <c r="W1503" i="1"/>
  <c r="W1511" i="1"/>
  <c r="W1519" i="1"/>
  <c r="W1527" i="1"/>
  <c r="W1535" i="1"/>
  <c r="W1543" i="1"/>
  <c r="W1551" i="1"/>
  <c r="W1559" i="1"/>
  <c r="W1567" i="1"/>
  <c r="W1575" i="1"/>
  <c r="W1583" i="1"/>
  <c r="W1591" i="1"/>
  <c r="W1599" i="1"/>
  <c r="W1607" i="1"/>
  <c r="W1615" i="1"/>
  <c r="W1623" i="1"/>
  <c r="W1631" i="1"/>
  <c r="W1639" i="1"/>
  <c r="W1647" i="1"/>
  <c r="W1655" i="1"/>
  <c r="W1663" i="1"/>
  <c r="W1671" i="1"/>
  <c r="W1679" i="1"/>
  <c r="W1687" i="1"/>
  <c r="W1695" i="1"/>
  <c r="W1703" i="1"/>
  <c r="W1711" i="1"/>
  <c r="W1719" i="1"/>
  <c r="W1727" i="1"/>
  <c r="W1735" i="1"/>
  <c r="W1743" i="1"/>
  <c r="W1751" i="1"/>
  <c r="W1759" i="1"/>
  <c r="W1767" i="1"/>
  <c r="W1775" i="1"/>
  <c r="W1783" i="1"/>
  <c r="W1791" i="1"/>
  <c r="W1799" i="1"/>
  <c r="W1807" i="1"/>
  <c r="W1815" i="1"/>
  <c r="W1823" i="1"/>
  <c r="W1831" i="1"/>
  <c r="W1839" i="1"/>
  <c r="W1847" i="1"/>
  <c r="W1855" i="1"/>
  <c r="W1863" i="1"/>
  <c r="W1871" i="1"/>
  <c r="W1879" i="1"/>
  <c r="W1887" i="1"/>
  <c r="W1895" i="1"/>
  <c r="W1903" i="1"/>
  <c r="W1911" i="1"/>
  <c r="W1919" i="1"/>
  <c r="W1927" i="1"/>
  <c r="W1935" i="1"/>
  <c r="W1943" i="1"/>
  <c r="W180" i="1"/>
  <c r="W777" i="1"/>
  <c r="W944" i="1"/>
  <c r="W1073" i="1"/>
  <c r="W1201" i="1"/>
  <c r="W1286" i="1"/>
  <c r="W1350" i="1"/>
  <c r="W1388" i="1"/>
  <c r="W1420" i="1"/>
  <c r="W1452" i="1"/>
  <c r="W1484" i="1"/>
  <c r="W1516" i="1"/>
  <c r="W1548" i="1"/>
  <c r="W1580" i="1"/>
  <c r="W1612" i="1"/>
  <c r="W1644" i="1"/>
  <c r="W1676" i="1"/>
  <c r="W1708" i="1"/>
  <c r="W1740" i="1"/>
  <c r="W1760" i="1"/>
  <c r="W1781" i="1"/>
  <c r="W1804" i="1"/>
  <c r="W1824" i="1"/>
  <c r="W1844" i="1"/>
  <c r="W1860" i="1"/>
  <c r="W1876" i="1"/>
  <c r="W1889" i="1"/>
  <c r="W1902" i="1"/>
  <c r="W1915" i="1"/>
  <c r="W1925" i="1"/>
  <c r="W1936" i="1"/>
  <c r="W1947" i="1"/>
  <c r="W1956" i="1"/>
  <c r="W1965" i="1"/>
  <c r="W1974" i="1"/>
  <c r="W1983" i="1"/>
  <c r="W1992" i="1"/>
  <c r="W2001" i="1"/>
  <c r="W182" i="1"/>
  <c r="W778" i="1"/>
  <c r="W945" i="1"/>
  <c r="W1074" i="1"/>
  <c r="W1202" i="1"/>
  <c r="W1289" i="1"/>
  <c r="W1352" i="1"/>
  <c r="W1389" i="1"/>
  <c r="W1421" i="1"/>
  <c r="W1453" i="1"/>
  <c r="W1485" i="1"/>
  <c r="W1517" i="1"/>
  <c r="W1549" i="1"/>
  <c r="W1581" i="1"/>
  <c r="W1613" i="1"/>
  <c r="W1645" i="1"/>
  <c r="W1677" i="1"/>
  <c r="W1709" i="1"/>
  <c r="W1741" i="1"/>
  <c r="W1764" i="1"/>
  <c r="W1784" i="1"/>
  <c r="W1805" i="1"/>
  <c r="W1828" i="1"/>
  <c r="W1845" i="1"/>
  <c r="W1861" i="1"/>
  <c r="W1877" i="1"/>
  <c r="W1892" i="1"/>
  <c r="W1904" i="1"/>
  <c r="W1916" i="1"/>
  <c r="W1926" i="1"/>
  <c r="W1937" i="1"/>
  <c r="W1948" i="1"/>
  <c r="W1957" i="1"/>
  <c r="W1966" i="1"/>
  <c r="W1975" i="1"/>
  <c r="W1984" i="1"/>
  <c r="W1993" i="1"/>
  <c r="W417" i="1"/>
  <c r="W820" i="1"/>
  <c r="W977" i="1"/>
  <c r="W1105" i="1"/>
  <c r="W1225" i="1"/>
  <c r="W1302" i="1"/>
  <c r="W1361" i="1"/>
  <c r="W1396" i="1"/>
  <c r="W1428" i="1"/>
  <c r="W1460" i="1"/>
  <c r="W1492" i="1"/>
  <c r="W1524" i="1"/>
  <c r="W1556" i="1"/>
  <c r="W1588" i="1"/>
  <c r="W1620" i="1"/>
  <c r="W1652" i="1"/>
  <c r="W1684" i="1"/>
  <c r="W1716" i="1"/>
  <c r="W1744" i="1"/>
  <c r="W1765" i="1"/>
  <c r="W1788" i="1"/>
  <c r="W1808" i="1"/>
  <c r="W1829" i="1"/>
  <c r="W1848" i="1"/>
  <c r="W1864" i="1"/>
  <c r="W1880" i="1"/>
  <c r="W1893" i="1"/>
  <c r="W1905" i="1"/>
  <c r="W1917" i="1"/>
  <c r="W1928" i="1"/>
  <c r="W1939" i="1"/>
  <c r="W1949" i="1"/>
  <c r="W1958" i="1"/>
  <c r="W1967" i="1"/>
  <c r="W1976" i="1"/>
  <c r="W1985" i="1"/>
  <c r="W1995" i="1"/>
  <c r="W418" i="1"/>
  <c r="W821" i="1"/>
  <c r="W978" i="1"/>
  <c r="W1106" i="1"/>
  <c r="W1226" i="1"/>
  <c r="W1305" i="1"/>
  <c r="W1362" i="1"/>
  <c r="W1397" i="1"/>
  <c r="W1429" i="1"/>
  <c r="W1461" i="1"/>
  <c r="W1493" i="1"/>
  <c r="W1525" i="1"/>
  <c r="W1557" i="1"/>
  <c r="W1589" i="1"/>
  <c r="W1621" i="1"/>
  <c r="W1653" i="1"/>
  <c r="W1685" i="1"/>
  <c r="W1717" i="1"/>
  <c r="W1748" i="1"/>
  <c r="W1768" i="1"/>
  <c r="W1789" i="1"/>
  <c r="W1812" i="1"/>
  <c r="W1832" i="1"/>
  <c r="W1849" i="1"/>
  <c r="W1865" i="1"/>
  <c r="W1881" i="1"/>
  <c r="W1894" i="1"/>
  <c r="W1908" i="1"/>
  <c r="W1918" i="1"/>
  <c r="W1929" i="1"/>
  <c r="W1940" i="1"/>
  <c r="W1950" i="1"/>
  <c r="W1959" i="1"/>
  <c r="W1968" i="1"/>
  <c r="W1977" i="1"/>
  <c r="W1987" i="1"/>
  <c r="W1996" i="1"/>
  <c r="W602" i="1"/>
  <c r="W862" i="1"/>
  <c r="W1009" i="1"/>
  <c r="W1137" i="1"/>
  <c r="W1245" i="1"/>
  <c r="W1318" i="1"/>
  <c r="W1370" i="1"/>
  <c r="W1404" i="1"/>
  <c r="W1436" i="1"/>
  <c r="W1468" i="1"/>
  <c r="W1500" i="1"/>
  <c r="W1532" i="1"/>
  <c r="W1564" i="1"/>
  <c r="W1596" i="1"/>
  <c r="W1628" i="1"/>
  <c r="W1660" i="1"/>
  <c r="W1692" i="1"/>
  <c r="W1724" i="1"/>
  <c r="W1749" i="1"/>
  <c r="W1772" i="1"/>
  <c r="W1792" i="1"/>
  <c r="W1813" i="1"/>
  <c r="W1836" i="1"/>
  <c r="W1852" i="1"/>
  <c r="W1868" i="1"/>
  <c r="W1884" i="1"/>
  <c r="W1896" i="1"/>
  <c r="W1909" i="1"/>
  <c r="W1920" i="1"/>
  <c r="W1931" i="1"/>
  <c r="W1941" i="1"/>
  <c r="W1951" i="1"/>
  <c r="W1960" i="1"/>
  <c r="W1969" i="1"/>
  <c r="W1979" i="1"/>
  <c r="W1988" i="1"/>
  <c r="W1997" i="1"/>
  <c r="W604" i="1"/>
  <c r="W864" i="1"/>
  <c r="W1010" i="1"/>
  <c r="W1138" i="1"/>
  <c r="W1249" i="1"/>
  <c r="W1321" i="1"/>
  <c r="W1372" i="1"/>
  <c r="W1405" i="1"/>
  <c r="W1437" i="1"/>
  <c r="W1469" i="1"/>
  <c r="W1501" i="1"/>
  <c r="W1533" i="1"/>
  <c r="W1565" i="1"/>
  <c r="W1597" i="1"/>
  <c r="W1629" i="1"/>
  <c r="W1661" i="1"/>
  <c r="W1693" i="1"/>
  <c r="W1725" i="1"/>
  <c r="W1752" i="1"/>
  <c r="W1773" i="1"/>
  <c r="W1796" i="1"/>
  <c r="W1816" i="1"/>
  <c r="W1837" i="1"/>
  <c r="W1853" i="1"/>
  <c r="W1869" i="1"/>
  <c r="W1885" i="1"/>
  <c r="W1897" i="1"/>
  <c r="W1910" i="1"/>
  <c r="W1921" i="1"/>
  <c r="W1932" i="1"/>
  <c r="W1942" i="1"/>
  <c r="W1952" i="1"/>
  <c r="W1961" i="1"/>
  <c r="W1971" i="1"/>
  <c r="W1980" i="1"/>
  <c r="W1989" i="1"/>
  <c r="W1998" i="1"/>
  <c r="W712" i="1"/>
  <c r="W905" i="1"/>
  <c r="W1041" i="1"/>
  <c r="W1169" i="1"/>
  <c r="W1266" i="1"/>
  <c r="W1334" i="1"/>
  <c r="W1380" i="1"/>
  <c r="W1412" i="1"/>
  <c r="W1444" i="1"/>
  <c r="W1476" i="1"/>
  <c r="W1508" i="1"/>
  <c r="W1540" i="1"/>
  <c r="W1572" i="1"/>
  <c r="W1604" i="1"/>
  <c r="W1636" i="1"/>
  <c r="W1668" i="1"/>
  <c r="W1700" i="1"/>
  <c r="W1732" i="1"/>
  <c r="W1756" i="1"/>
  <c r="W1776" i="1"/>
  <c r="W1797" i="1"/>
  <c r="W1820" i="1"/>
  <c r="W1840" i="1"/>
  <c r="W1856" i="1"/>
  <c r="W1872" i="1"/>
  <c r="W1886" i="1"/>
  <c r="W1900" i="1"/>
  <c r="W1912" i="1"/>
  <c r="W1923" i="1"/>
  <c r="W1933" i="1"/>
  <c r="W1944" i="1"/>
  <c r="W1953" i="1"/>
  <c r="W1963" i="1"/>
  <c r="W1972" i="1"/>
  <c r="W1981" i="1"/>
  <c r="W1990" i="1"/>
  <c r="W1999" i="1"/>
  <c r="W717" i="1"/>
  <c r="W906" i="1"/>
  <c r="W1042" i="1"/>
  <c r="W1170" i="1"/>
  <c r="W1269" i="1"/>
  <c r="W1337" i="1"/>
  <c r="W1381" i="1"/>
  <c r="W1413" i="1"/>
  <c r="W1445" i="1"/>
  <c r="W1477" i="1"/>
  <c r="W1509" i="1"/>
  <c r="W1541" i="1"/>
  <c r="W1573" i="1"/>
  <c r="W1605" i="1"/>
  <c r="W1637" i="1"/>
  <c r="W1669" i="1"/>
  <c r="W1701" i="1"/>
  <c r="W1733" i="1"/>
  <c r="W1757" i="1"/>
  <c r="W1780" i="1"/>
  <c r="W1800" i="1"/>
  <c r="W1821" i="1"/>
  <c r="W1841" i="1"/>
  <c r="W1857" i="1"/>
  <c r="W1873" i="1"/>
  <c r="W1888" i="1"/>
  <c r="W1901" i="1"/>
  <c r="W1913" i="1"/>
  <c r="W1924" i="1"/>
  <c r="W1934" i="1"/>
  <c r="W1945" i="1"/>
  <c r="W1955" i="1"/>
  <c r="W1964" i="1"/>
  <c r="W1973" i="1"/>
  <c r="W1982" i="1"/>
  <c r="W1991" i="1"/>
  <c r="W20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FDE31D-195C-4F2A-9AF9-33A33F87B9B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3B2B716-27FF-4ACE-9018-781DF7D3B1A1}" name="WorksheetConnection_kovun Project.xlsx!Table1" type="102" refreshedVersion="7" minRefreshableVersion="5">
    <extLst>
      <ext xmlns:x15="http://schemas.microsoft.com/office/spreadsheetml/2010/11/main" uri="{DE250136-89BD-433C-8126-D09CA5730AF9}">
        <x15:connection id="Table1">
          <x15:rangePr sourceName="_xlcn.WorksheetConnection_kovunProject.xlsxTable11"/>
        </x15:connection>
      </ext>
    </extLst>
  </connection>
</connections>
</file>

<file path=xl/sharedStrings.xml><?xml version="1.0" encoding="utf-8"?>
<sst xmlns="http://schemas.openxmlformats.org/spreadsheetml/2006/main" count="22086" uniqueCount="3891">
  <si>
    <t>Order ID</t>
  </si>
  <si>
    <t>Customer ID</t>
  </si>
  <si>
    <t>Sales</t>
  </si>
  <si>
    <t>Discount</t>
  </si>
  <si>
    <t>Profit</t>
  </si>
  <si>
    <t>Order Date</t>
  </si>
  <si>
    <t>Ship Date</t>
  </si>
  <si>
    <t>Shipping Mode</t>
  </si>
  <si>
    <t>Payment Method</t>
  </si>
  <si>
    <t>Delivery Status</t>
  </si>
  <si>
    <t>Province</t>
  </si>
  <si>
    <t>Customer Segment</t>
  </si>
  <si>
    <t>Product Category</t>
  </si>
  <si>
    <t>Product Sub-Category</t>
  </si>
  <si>
    <t>Product</t>
  </si>
  <si>
    <t>Quantity</t>
  </si>
  <si>
    <t>ORD-100000</t>
  </si>
  <si>
    <t>CUST-1986</t>
  </si>
  <si>
    <t>DHL</t>
  </si>
  <si>
    <t>POS</t>
  </si>
  <si>
    <t>Cancelled</t>
  </si>
  <si>
    <t>Abuja</t>
  </si>
  <si>
    <t>Home Office</t>
  </si>
  <si>
    <t>Furniture</t>
  </si>
  <si>
    <t>Desks</t>
  </si>
  <si>
    <t>Desk</t>
  </si>
  <si>
    <t>ORD-100001</t>
  </si>
  <si>
    <t>CUST-6518</t>
  </si>
  <si>
    <t>GIG Logistics</t>
  </si>
  <si>
    <t>Cash on Delivery</t>
  </si>
  <si>
    <t>Oyo</t>
  </si>
  <si>
    <t>Corporate</t>
  </si>
  <si>
    <t>Technology</t>
  </si>
  <si>
    <t>Printers &amp; Scanners</t>
  </si>
  <si>
    <t>Printer</t>
  </si>
  <si>
    <t>ORD-100002</t>
  </si>
  <si>
    <t>CUST-8292</t>
  </si>
  <si>
    <t>Credit Card</t>
  </si>
  <si>
    <t>In Transit</t>
  </si>
  <si>
    <t>Kano</t>
  </si>
  <si>
    <t>ORD-100003</t>
  </si>
  <si>
    <t>CUST-3535</t>
  </si>
  <si>
    <t>Jumia Express</t>
  </si>
  <si>
    <t>Delivered</t>
  </si>
  <si>
    <t>Kaduna</t>
  </si>
  <si>
    <t>Consumer</t>
  </si>
  <si>
    <t>ORD-100004</t>
  </si>
  <si>
    <t>CUST-5037</t>
  </si>
  <si>
    <t>Konga Express</t>
  </si>
  <si>
    <t>Bank Transfer</t>
  </si>
  <si>
    <t>Rivers</t>
  </si>
  <si>
    <t>Storage</t>
  </si>
  <si>
    <t>Cabinet</t>
  </si>
  <si>
    <t>ORD-100005</t>
  </si>
  <si>
    <t>CUST-4162</t>
  </si>
  <si>
    <t>Lagos</t>
  </si>
  <si>
    <t>Seating</t>
  </si>
  <si>
    <t>Chair</t>
  </si>
  <si>
    <t>ORD-100006</t>
  </si>
  <si>
    <t>CUST-4598</t>
  </si>
  <si>
    <t>Pending</t>
  </si>
  <si>
    <t>Office Supplies</t>
  </si>
  <si>
    <t>Stationery</t>
  </si>
  <si>
    <t>Pen</t>
  </si>
  <si>
    <t>ORD-100007</t>
  </si>
  <si>
    <t>CUST-5133</t>
  </si>
  <si>
    <t>ORD-100008</t>
  </si>
  <si>
    <t>CUST-5664</t>
  </si>
  <si>
    <t>Mobile Devices</t>
  </si>
  <si>
    <t>Phone</t>
  </si>
  <si>
    <t>ORD-100009</t>
  </si>
  <si>
    <t>CUST-9589</t>
  </si>
  <si>
    <t>Displays</t>
  </si>
  <si>
    <t>Monitor</t>
  </si>
  <si>
    <t>ORD-100010</t>
  </si>
  <si>
    <t>CUST-4696</t>
  </si>
  <si>
    <t>ORD-100011</t>
  </si>
  <si>
    <t>CUST-9026</t>
  </si>
  <si>
    <t>ORD-100012</t>
  </si>
  <si>
    <t>CUST-7097</t>
  </si>
  <si>
    <t>Computers</t>
  </si>
  <si>
    <t>Laptop</t>
  </si>
  <si>
    <t>ORD-100013</t>
  </si>
  <si>
    <t>CUST-2066</t>
  </si>
  <si>
    <t>ORD-100014</t>
  </si>
  <si>
    <t>CUST-7048</t>
  </si>
  <si>
    <t>NIPOST</t>
  </si>
  <si>
    <t>ORD-100015</t>
  </si>
  <si>
    <t>CUST-7397</t>
  </si>
  <si>
    <t>ORD-100016</t>
  </si>
  <si>
    <t>CUST-1239</t>
  </si>
  <si>
    <t>ORD-100017</t>
  </si>
  <si>
    <t>CUST-9632</t>
  </si>
  <si>
    <t>ORD-100018</t>
  </si>
  <si>
    <t>CUST-4428</t>
  </si>
  <si>
    <t>ORD-100019</t>
  </si>
  <si>
    <t>CUST-4442</t>
  </si>
  <si>
    <t>ORD-100020</t>
  </si>
  <si>
    <t>CUST-5472</t>
  </si>
  <si>
    <t>ORD-100021</t>
  </si>
  <si>
    <t>CUST-4201</t>
  </si>
  <si>
    <t>ORD-100022</t>
  </si>
  <si>
    <t>CUST-3911</t>
  </si>
  <si>
    <t>ORD-100023</t>
  </si>
  <si>
    <t>CUST-4876</t>
  </si>
  <si>
    <t>ORD-100024</t>
  </si>
  <si>
    <t>CUST-6948</t>
  </si>
  <si>
    <t>ORD-100025</t>
  </si>
  <si>
    <t>CUST-3779</t>
  </si>
  <si>
    <t>ORD-100026</t>
  </si>
  <si>
    <t>CUST-1374</t>
  </si>
  <si>
    <t>ORD-100027</t>
  </si>
  <si>
    <t>CUST-7828</t>
  </si>
  <si>
    <t>ORD-100028</t>
  </si>
  <si>
    <t>CUST-1822</t>
  </si>
  <si>
    <t>ORD-100029</t>
  </si>
  <si>
    <t>CUST-3102</t>
  </si>
  <si>
    <t>ORD-100030</t>
  </si>
  <si>
    <t>CUST-4245</t>
  </si>
  <si>
    <t>ORD-100031</t>
  </si>
  <si>
    <t>CUST-8125</t>
  </si>
  <si>
    <t>ORD-100032</t>
  </si>
  <si>
    <t>CUST-9366</t>
  </si>
  <si>
    <t>ORD-100033</t>
  </si>
  <si>
    <t>CUST-6128</t>
  </si>
  <si>
    <t>ORD-100034</t>
  </si>
  <si>
    <t>CUST-1804</t>
  </si>
  <si>
    <t>ORD-100035</t>
  </si>
  <si>
    <t>CUST-4053</t>
  </si>
  <si>
    <t>ORD-100036</t>
  </si>
  <si>
    <t>CUST-5583</t>
  </si>
  <si>
    <t>ORD-100037</t>
  </si>
  <si>
    <t>CUST-1466</t>
  </si>
  <si>
    <t>ORD-100038</t>
  </si>
  <si>
    <t>CUST-4770</t>
  </si>
  <si>
    <t>ORD-100039</t>
  </si>
  <si>
    <t>CUST-3986</t>
  </si>
  <si>
    <t>ORD-100040</t>
  </si>
  <si>
    <t>CUST-1217</t>
  </si>
  <si>
    <t>ORD-100041</t>
  </si>
  <si>
    <t>CUST-8674</t>
  </si>
  <si>
    <t>ORD-100042</t>
  </si>
  <si>
    <t>CUST-4736</t>
  </si>
  <si>
    <t>ORD-100043</t>
  </si>
  <si>
    <t>CUST-8438</t>
  </si>
  <si>
    <t>ORD-100044</t>
  </si>
  <si>
    <t>CUST-5840</t>
  </si>
  <si>
    <t>ORD-100045</t>
  </si>
  <si>
    <t>CUST-2680</t>
  </si>
  <si>
    <t>ORD-100046</t>
  </si>
  <si>
    <t>CUST-8036</t>
  </si>
  <si>
    <t>ORD-100047</t>
  </si>
  <si>
    <t>CUST-3865</t>
  </si>
  <si>
    <t>ORD-100048</t>
  </si>
  <si>
    <t>CUST-2469</t>
  </si>
  <si>
    <t>ORD-100049</t>
  </si>
  <si>
    <t>CUST-5374</t>
  </si>
  <si>
    <t>ORD-100050</t>
  </si>
  <si>
    <t>CUST-4131</t>
  </si>
  <si>
    <t>ORD-100051</t>
  </si>
  <si>
    <t>CUST-4508</t>
  </si>
  <si>
    <t>ORD-100052</t>
  </si>
  <si>
    <t>CUST-4815</t>
  </si>
  <si>
    <t>ORD-100053</t>
  </si>
  <si>
    <t>CUST-8655</t>
  </si>
  <si>
    <t>ORD-100054</t>
  </si>
  <si>
    <t>CUST-9285</t>
  </si>
  <si>
    <t>ORD-100055</t>
  </si>
  <si>
    <t>CUST-7529</t>
  </si>
  <si>
    <t>ORD-100056</t>
  </si>
  <si>
    <t>CUST-4751</t>
  </si>
  <si>
    <t>ORD-100057</t>
  </si>
  <si>
    <t>CUST-2028</t>
  </si>
  <si>
    <t>ORD-100058</t>
  </si>
  <si>
    <t>CUST-3762</t>
  </si>
  <si>
    <t>ORD-100059</t>
  </si>
  <si>
    <t>CUST-5491</t>
  </si>
  <si>
    <t>ORD-100060</t>
  </si>
  <si>
    <t>CUST-5931</t>
  </si>
  <si>
    <t>ORD-100061</t>
  </si>
  <si>
    <t>CUST-1628</t>
  </si>
  <si>
    <t>ORD-100062</t>
  </si>
  <si>
    <t>CUST-7303</t>
  </si>
  <si>
    <t>ORD-100063</t>
  </si>
  <si>
    <t>CUST-5466</t>
  </si>
  <si>
    <t>ORD-100064</t>
  </si>
  <si>
    <t>CUST-8890</t>
  </si>
  <si>
    <t>ORD-100065</t>
  </si>
  <si>
    <t>CUST-8853</t>
  </si>
  <si>
    <t>ORD-100066</t>
  </si>
  <si>
    <t>CUST-8835</t>
  </si>
  <si>
    <t>ORD-100067</t>
  </si>
  <si>
    <t>CUST-5092</t>
  </si>
  <si>
    <t>ORD-100068</t>
  </si>
  <si>
    <t>CUST-5911</t>
  </si>
  <si>
    <t>ORD-100069</t>
  </si>
  <si>
    <t>CUST-4307</t>
  </si>
  <si>
    <t>ORD-100070</t>
  </si>
  <si>
    <t>CUST-4356</t>
  </si>
  <si>
    <t>ORD-100071</t>
  </si>
  <si>
    <t>CUST-9139</t>
  </si>
  <si>
    <t>ORD-100072</t>
  </si>
  <si>
    <t>CUST-3843</t>
  </si>
  <si>
    <t>ORD-100073</t>
  </si>
  <si>
    <t>CUST-4580</t>
  </si>
  <si>
    <t>ORD-100074</t>
  </si>
  <si>
    <t>CUST-5789</t>
  </si>
  <si>
    <t>ORD-100075</t>
  </si>
  <si>
    <t>CUST-6418</t>
  </si>
  <si>
    <t>ORD-100076</t>
  </si>
  <si>
    <t>CUST-5712</t>
  </si>
  <si>
    <t>ORD-100077</t>
  </si>
  <si>
    <t>CUST-4278</t>
  </si>
  <si>
    <t>ORD-100078</t>
  </si>
  <si>
    <t>CUST-7702</t>
  </si>
  <si>
    <t>ORD-100079</t>
  </si>
  <si>
    <t>CUST-1483</t>
  </si>
  <si>
    <t>ORD-100080</t>
  </si>
  <si>
    <t>CUST-3069</t>
  </si>
  <si>
    <t>ORD-100081</t>
  </si>
  <si>
    <t>CUST-6308</t>
  </si>
  <si>
    <t>ORD-100082</t>
  </si>
  <si>
    <t>CUST-5616</t>
  </si>
  <si>
    <t>ORD-100083</t>
  </si>
  <si>
    <t>CUST-6369</t>
  </si>
  <si>
    <t>ORD-100084</t>
  </si>
  <si>
    <t>CUST-2267</t>
  </si>
  <si>
    <t>ORD-100085</t>
  </si>
  <si>
    <t>CUST-1879</t>
  </si>
  <si>
    <t>ORD-100086</t>
  </si>
  <si>
    <t>CUST-6714</t>
  </si>
  <si>
    <t>ORD-100087</t>
  </si>
  <si>
    <t>CUST-7680</t>
  </si>
  <si>
    <t>ORD-100088</t>
  </si>
  <si>
    <t>CUST-3425</t>
  </si>
  <si>
    <t>ORD-100089</t>
  </si>
  <si>
    <t>CUST-7920</t>
  </si>
  <si>
    <t>ORD-100090</t>
  </si>
  <si>
    <t>CUST-3090</t>
  </si>
  <si>
    <t>ORD-100091</t>
  </si>
  <si>
    <t>CUST-1441</t>
  </si>
  <si>
    <t>ORD-100092</t>
  </si>
  <si>
    <t>CUST-5523</t>
  </si>
  <si>
    <t>ORD-100093</t>
  </si>
  <si>
    <t>CUST-6800</t>
  </si>
  <si>
    <t>ORD-100094</t>
  </si>
  <si>
    <t>CUST-8957</t>
  </si>
  <si>
    <t>ORD-100095</t>
  </si>
  <si>
    <t>CUST-1006</t>
  </si>
  <si>
    <t>ORD-100096</t>
  </si>
  <si>
    <t>CUST-2040</t>
  </si>
  <si>
    <t>ORD-100097</t>
  </si>
  <si>
    <t>CUST-2945</t>
  </si>
  <si>
    <t>ORD-100098</t>
  </si>
  <si>
    <t>CUST-8992</t>
  </si>
  <si>
    <t>ORD-100099</t>
  </si>
  <si>
    <t>CUST-7461</t>
  </si>
  <si>
    <t>ORD-100100</t>
  </si>
  <si>
    <t>CUST-1929</t>
  </si>
  <si>
    <t>ORD-100101</t>
  </si>
  <si>
    <t>CUST-2627</t>
  </si>
  <si>
    <t>ORD-100102</t>
  </si>
  <si>
    <t>CUST-5012</t>
  </si>
  <si>
    <t>ORD-100103</t>
  </si>
  <si>
    <t>CUST-1361</t>
  </si>
  <si>
    <t>ORD-100104</t>
  </si>
  <si>
    <t>CUST-9155</t>
  </si>
  <si>
    <t>ORD-100105</t>
  </si>
  <si>
    <t>CUST-2326</t>
  </si>
  <si>
    <t>ORD-100106</t>
  </si>
  <si>
    <t>CUST-6046</t>
  </si>
  <si>
    <t>ORD-100107</t>
  </si>
  <si>
    <t>CUST-4483</t>
  </si>
  <si>
    <t>ORD-100108</t>
  </si>
  <si>
    <t>CUST-7384</t>
  </si>
  <si>
    <t>ORD-100109</t>
  </si>
  <si>
    <t>CUST-4317</t>
  </si>
  <si>
    <t>ORD-100110</t>
  </si>
  <si>
    <t>CUST-8962</t>
  </si>
  <si>
    <t>ORD-100111</t>
  </si>
  <si>
    <t>CUST-4070</t>
  </si>
  <si>
    <t>ORD-100112</t>
  </si>
  <si>
    <t>CUST-9857</t>
  </si>
  <si>
    <t>ORD-100113</t>
  </si>
  <si>
    <t>CUST-9379</t>
  </si>
  <si>
    <t>ORD-100114</t>
  </si>
  <si>
    <t>CUST-6627</t>
  </si>
  <si>
    <t>ORD-100115</t>
  </si>
  <si>
    <t>CUST-9621</t>
  </si>
  <si>
    <t>ORD-100116</t>
  </si>
  <si>
    <t>CUST-1457</t>
  </si>
  <si>
    <t>ORD-100117</t>
  </si>
  <si>
    <t>CUST-7895</t>
  </si>
  <si>
    <t>ORD-100118</t>
  </si>
  <si>
    <t>CUST-7987</t>
  </si>
  <si>
    <t>ORD-100119</t>
  </si>
  <si>
    <t>CUST-6618</t>
  </si>
  <si>
    <t>ORD-100120</t>
  </si>
  <si>
    <t>CUST-1213</t>
  </si>
  <si>
    <t>ORD-100121</t>
  </si>
  <si>
    <t>CUST-2165</t>
  </si>
  <si>
    <t>ORD-100122</t>
  </si>
  <si>
    <t>CUST-7954</t>
  </si>
  <si>
    <t>ORD-100123</t>
  </si>
  <si>
    <t>CUST-5867</t>
  </si>
  <si>
    <t>ORD-100124</t>
  </si>
  <si>
    <t>CUST-1536</t>
  </si>
  <si>
    <t>ORD-100125</t>
  </si>
  <si>
    <t>CUST-9449</t>
  </si>
  <si>
    <t>ORD-100126</t>
  </si>
  <si>
    <t>CUST-9182</t>
  </si>
  <si>
    <t>ORD-100127</t>
  </si>
  <si>
    <t>CUST-7314</t>
  </si>
  <si>
    <t>ORD-100128</t>
  </si>
  <si>
    <t>CUST-1059</t>
  </si>
  <si>
    <t>ORD-100129</t>
  </si>
  <si>
    <t>CUST-7251</t>
  </si>
  <si>
    <t>ORD-100130</t>
  </si>
  <si>
    <t>CUST-8135</t>
  </si>
  <si>
    <t>ORD-100131</t>
  </si>
  <si>
    <t>CUST-1553</t>
  </si>
  <si>
    <t>ORD-100132</t>
  </si>
  <si>
    <t>CUST-4417</t>
  </si>
  <si>
    <t>ORD-100133</t>
  </si>
  <si>
    <t>CUST-7657</t>
  </si>
  <si>
    <t>ORD-100134</t>
  </si>
  <si>
    <t>CUST-6886</t>
  </si>
  <si>
    <t>ORD-100135</t>
  </si>
  <si>
    <t>CUST-5173</t>
  </si>
  <si>
    <t>ORD-100136</t>
  </si>
  <si>
    <t>CUST-4153</t>
  </si>
  <si>
    <t>ORD-100137</t>
  </si>
  <si>
    <t>CUST-5034</t>
  </si>
  <si>
    <t>ORD-100138</t>
  </si>
  <si>
    <t>CUST-2243</t>
  </si>
  <si>
    <t>ORD-100139</t>
  </si>
  <si>
    <t>CUST-6012</t>
  </si>
  <si>
    <t>ORD-100140</t>
  </si>
  <si>
    <t>CUST-2148</t>
  </si>
  <si>
    <t>ORD-100141</t>
  </si>
  <si>
    <t>ORD-100142</t>
  </si>
  <si>
    <t>CUST-2774</t>
  </si>
  <si>
    <t>ORD-100143</t>
  </si>
  <si>
    <t>CUST-5340</t>
  </si>
  <si>
    <t>ORD-100144</t>
  </si>
  <si>
    <t>CUST-6058</t>
  </si>
  <si>
    <t>ORD-100145</t>
  </si>
  <si>
    <t>CUST-2271</t>
  </si>
  <si>
    <t>ORD-100146</t>
  </si>
  <si>
    <t>CUST-2100</t>
  </si>
  <si>
    <t>ORD-100147</t>
  </si>
  <si>
    <t>CUST-4632</t>
  </si>
  <si>
    <t>ORD-100148</t>
  </si>
  <si>
    <t>CUST-5174</t>
  </si>
  <si>
    <t>ORD-100149</t>
  </si>
  <si>
    <t>CUST-4925</t>
  </si>
  <si>
    <t>ORD-100150</t>
  </si>
  <si>
    <t>CUST-4018</t>
  </si>
  <si>
    <t>ORD-100151</t>
  </si>
  <si>
    <t>CUST-9464</t>
  </si>
  <si>
    <t>ORD-100152</t>
  </si>
  <si>
    <t>CUST-9304</t>
  </si>
  <si>
    <t>ORD-100153</t>
  </si>
  <si>
    <t>CUST-8306</t>
  </si>
  <si>
    <t>ORD-100154</t>
  </si>
  <si>
    <t>CUST-5434</t>
  </si>
  <si>
    <t>ORD-100155</t>
  </si>
  <si>
    <t>CUST-1052</t>
  </si>
  <si>
    <t>ORD-100156</t>
  </si>
  <si>
    <t>ORD-100157</t>
  </si>
  <si>
    <t>CUST-9665</t>
  </si>
  <si>
    <t>ORD-100158</t>
  </si>
  <si>
    <t>CUST-2008</t>
  </si>
  <si>
    <t>ORD-100159</t>
  </si>
  <si>
    <t>CUST-6125</t>
  </si>
  <si>
    <t>ORD-100160</t>
  </si>
  <si>
    <t>CUST-6646</t>
  </si>
  <si>
    <t>ORD-100161</t>
  </si>
  <si>
    <t>CUST-6655</t>
  </si>
  <si>
    <t>ORD-100162</t>
  </si>
  <si>
    <t>CUST-8231</t>
  </si>
  <si>
    <t>ORD-100163</t>
  </si>
  <si>
    <t>CUST-7332</t>
  </si>
  <si>
    <t>ORD-100164</t>
  </si>
  <si>
    <t>CUST-2530</t>
  </si>
  <si>
    <t>ORD-100165</t>
  </si>
  <si>
    <t>CUST-4449</t>
  </si>
  <si>
    <t>ORD-100166</t>
  </si>
  <si>
    <t>CUST-9278</t>
  </si>
  <si>
    <t>ORD-100167</t>
  </si>
  <si>
    <t>CUST-7755</t>
  </si>
  <si>
    <t>ORD-100168</t>
  </si>
  <si>
    <t>CUST-1612</t>
  </si>
  <si>
    <t>ORD-100169</t>
  </si>
  <si>
    <t>CUST-4718</t>
  </si>
  <si>
    <t>ORD-100170</t>
  </si>
  <si>
    <t>CUST-2578</t>
  </si>
  <si>
    <t>ORD-100171</t>
  </si>
  <si>
    <t>CUST-9157</t>
  </si>
  <si>
    <t>ORD-100172</t>
  </si>
  <si>
    <t>CUST-5727</t>
  </si>
  <si>
    <t>ORD-100173</t>
  </si>
  <si>
    <t>CUST-8324</t>
  </si>
  <si>
    <t>ORD-100174</t>
  </si>
  <si>
    <t>CUST-8583</t>
  </si>
  <si>
    <t>ORD-100175</t>
  </si>
  <si>
    <t>CUST-6872</t>
  </si>
  <si>
    <t>ORD-100176</t>
  </si>
  <si>
    <t>CUST-1135</t>
  </si>
  <si>
    <t>ORD-100177</t>
  </si>
  <si>
    <t>CUST-7081</t>
  </si>
  <si>
    <t>ORD-100178</t>
  </si>
  <si>
    <t>CUST-1274</t>
  </si>
  <si>
    <t>ORD-100179</t>
  </si>
  <si>
    <t>CUST-6874</t>
  </si>
  <si>
    <t>ORD-100180</t>
  </si>
  <si>
    <t>CUST-7187</t>
  </si>
  <si>
    <t>ORD-100181</t>
  </si>
  <si>
    <t>CUST-4944</t>
  </si>
  <si>
    <t>ORD-100182</t>
  </si>
  <si>
    <t>CUST-2012</t>
  </si>
  <si>
    <t>ORD-100183</t>
  </si>
  <si>
    <t>CUST-7135</t>
  </si>
  <si>
    <t>ORD-100184</t>
  </si>
  <si>
    <t>ORD-100185</t>
  </si>
  <si>
    <t>CUST-3509</t>
  </si>
  <si>
    <t>ORD-100186</t>
  </si>
  <si>
    <t>CUST-1280</t>
  </si>
  <si>
    <t>ORD-100187</t>
  </si>
  <si>
    <t>CUST-4315</t>
  </si>
  <si>
    <t>ORD-100188</t>
  </si>
  <si>
    <t>CUST-5207</t>
  </si>
  <si>
    <t>ORD-100189</t>
  </si>
  <si>
    <t>CUST-7256</t>
  </si>
  <si>
    <t>ORD-100190</t>
  </si>
  <si>
    <t>CUST-7213</t>
  </si>
  <si>
    <t>ORD-100191</t>
  </si>
  <si>
    <t>CUST-2710</t>
  </si>
  <si>
    <t>ORD-100192</t>
  </si>
  <si>
    <t>CUST-5002</t>
  </si>
  <si>
    <t>ORD-100193</t>
  </si>
  <si>
    <t>CUST-2068</t>
  </si>
  <si>
    <t>ORD-100194</t>
  </si>
  <si>
    <t>CUST-7079</t>
  </si>
  <si>
    <t>ORD-100195</t>
  </si>
  <si>
    <t>CUST-9119</t>
  </si>
  <si>
    <t>ORD-100196</t>
  </si>
  <si>
    <t>CUST-5217</t>
  </si>
  <si>
    <t>ORD-100197</t>
  </si>
  <si>
    <t>CUST-3690</t>
  </si>
  <si>
    <t>ORD-100198</t>
  </si>
  <si>
    <t>CUST-4107</t>
  </si>
  <si>
    <t>ORD-100199</t>
  </si>
  <si>
    <t>CUST-2392</t>
  </si>
  <si>
    <t>ORD-100200</t>
  </si>
  <si>
    <t>CUST-9288</t>
  </si>
  <si>
    <t>ORD-100201</t>
  </si>
  <si>
    <t>CUST-9940</t>
  </si>
  <si>
    <t>ORD-100202</t>
  </si>
  <si>
    <t>CUST-3384</t>
  </si>
  <si>
    <t>ORD-100203</t>
  </si>
  <si>
    <t>CUST-8436</t>
  </si>
  <si>
    <t>ORD-100204</t>
  </si>
  <si>
    <t>CUST-6187</t>
  </si>
  <si>
    <t>ORD-100205</t>
  </si>
  <si>
    <t>CUST-5849</t>
  </si>
  <si>
    <t>ORD-100206</t>
  </si>
  <si>
    <t>CUST-3522</t>
  </si>
  <si>
    <t>ORD-100207</t>
  </si>
  <si>
    <t>CUST-4400</t>
  </si>
  <si>
    <t>ORD-100208</t>
  </si>
  <si>
    <t>CUST-9739</t>
  </si>
  <si>
    <t>ORD-100209</t>
  </si>
  <si>
    <t>CUST-1391</t>
  </si>
  <si>
    <t>ORD-100210</t>
  </si>
  <si>
    <t>CUST-9271</t>
  </si>
  <si>
    <t>ORD-100211</t>
  </si>
  <si>
    <t>CUST-5042</t>
  </si>
  <si>
    <t>ORD-100212</t>
  </si>
  <si>
    <t>CUST-6177</t>
  </si>
  <si>
    <t>ORD-100213</t>
  </si>
  <si>
    <t>CUST-6822</t>
  </si>
  <si>
    <t>ORD-100214</t>
  </si>
  <si>
    <t>CUST-8403</t>
  </si>
  <si>
    <t>ORD-100215</t>
  </si>
  <si>
    <t>CUST-6760</t>
  </si>
  <si>
    <t>ORD-100216</t>
  </si>
  <si>
    <t>CUST-6729</t>
  </si>
  <si>
    <t>ORD-100217</t>
  </si>
  <si>
    <t>CUST-1894</t>
  </si>
  <si>
    <t>ORD-100218</t>
  </si>
  <si>
    <t>CUST-6146</t>
  </si>
  <si>
    <t>ORD-100219</t>
  </si>
  <si>
    <t>CUST-8621</t>
  </si>
  <si>
    <t>ORD-100220</t>
  </si>
  <si>
    <t>CUST-5066</t>
  </si>
  <si>
    <t>ORD-100221</t>
  </si>
  <si>
    <t>CUST-6021</t>
  </si>
  <si>
    <t>ORD-100222</t>
  </si>
  <si>
    <t>ORD-100223</t>
  </si>
  <si>
    <t>CUST-9752</t>
  </si>
  <si>
    <t>ORD-100224</t>
  </si>
  <si>
    <t>CUST-9051</t>
  </si>
  <si>
    <t>ORD-100225</t>
  </si>
  <si>
    <t>CUST-9980</t>
  </si>
  <si>
    <t>ORD-100226</t>
  </si>
  <si>
    <t>CUST-9659</t>
  </si>
  <si>
    <t>ORD-100227</t>
  </si>
  <si>
    <t>CUST-2252</t>
  </si>
  <si>
    <t>ORD-100228</t>
  </si>
  <si>
    <t>CUST-2573</t>
  </si>
  <si>
    <t>ORD-100229</t>
  </si>
  <si>
    <t>CUST-3129</t>
  </si>
  <si>
    <t>ORD-100230</t>
  </si>
  <si>
    <t>CUST-5782</t>
  </si>
  <si>
    <t>ORD-100231</t>
  </si>
  <si>
    <t>CUST-2221</t>
  </si>
  <si>
    <t>ORD-100232</t>
  </si>
  <si>
    <t>CUST-3479</t>
  </si>
  <si>
    <t>ORD-100233</t>
  </si>
  <si>
    <t>CUST-8437</t>
  </si>
  <si>
    <t>ORD-100234</t>
  </si>
  <si>
    <t>CUST-5574</t>
  </si>
  <si>
    <t>ORD-100235</t>
  </si>
  <si>
    <t>CUST-3963</t>
  </si>
  <si>
    <t>ORD-100236</t>
  </si>
  <si>
    <t>CUST-4949</t>
  </si>
  <si>
    <t>ORD-100237</t>
  </si>
  <si>
    <t>CUST-8935</t>
  </si>
  <si>
    <t>ORD-100238</t>
  </si>
  <si>
    <t>CUST-2942</t>
  </si>
  <si>
    <t>ORD-100239</t>
  </si>
  <si>
    <t>CUST-3819</t>
  </si>
  <si>
    <t>ORD-100240</t>
  </si>
  <si>
    <t>CUST-6831</t>
  </si>
  <si>
    <t>ORD-100241</t>
  </si>
  <si>
    <t>CUST-6552</t>
  </si>
  <si>
    <t>ORD-100242</t>
  </si>
  <si>
    <t>CUST-7369</t>
  </si>
  <si>
    <t>ORD-100243</t>
  </si>
  <si>
    <t>CUST-4562</t>
  </si>
  <si>
    <t>ORD-100244</t>
  </si>
  <si>
    <t>CUST-6313</t>
  </si>
  <si>
    <t>ORD-100245</t>
  </si>
  <si>
    <t>CUST-7078</t>
  </si>
  <si>
    <t>ORD-100246</t>
  </si>
  <si>
    <t>CUST-6303</t>
  </si>
  <si>
    <t>ORD-100247</t>
  </si>
  <si>
    <t>CUST-5149</t>
  </si>
  <si>
    <t>ORD-100248</t>
  </si>
  <si>
    <t>CUST-6713</t>
  </si>
  <si>
    <t>ORD-100249</t>
  </si>
  <si>
    <t>CUST-9308</t>
  </si>
  <si>
    <t>ORD-100250</t>
  </si>
  <si>
    <t>CUST-3313</t>
  </si>
  <si>
    <t>ORD-100251</t>
  </si>
  <si>
    <t>CUST-4017</t>
  </si>
  <si>
    <t>ORD-100252</t>
  </si>
  <si>
    <t>CUST-9186</t>
  </si>
  <si>
    <t>ORD-100253</t>
  </si>
  <si>
    <t>CUST-2411</t>
  </si>
  <si>
    <t>ORD-100254</t>
  </si>
  <si>
    <t>CUST-3943</t>
  </si>
  <si>
    <t>ORD-100255</t>
  </si>
  <si>
    <t>CUST-8094</t>
  </si>
  <si>
    <t>ORD-100256</t>
  </si>
  <si>
    <t>CUST-3463</t>
  </si>
  <si>
    <t>ORD-100257</t>
  </si>
  <si>
    <t>CUST-8843</t>
  </si>
  <si>
    <t>ORD-100258</t>
  </si>
  <si>
    <t>CUST-3433</t>
  </si>
  <si>
    <t>ORD-100259</t>
  </si>
  <si>
    <t>CUST-4863</t>
  </si>
  <si>
    <t>ORD-100260</t>
  </si>
  <si>
    <t>CUST-4951</t>
  </si>
  <si>
    <t>ORD-100261</t>
  </si>
  <si>
    <t>CUST-5688</t>
  </si>
  <si>
    <t>ORD-100262</t>
  </si>
  <si>
    <t>ORD-100263</t>
  </si>
  <si>
    <t>CUST-4212</t>
  </si>
  <si>
    <t>ORD-100264</t>
  </si>
  <si>
    <t>CUST-8996</t>
  </si>
  <si>
    <t>ORD-100265</t>
  </si>
  <si>
    <t>CUST-5024</t>
  </si>
  <si>
    <t>ORD-100266</t>
  </si>
  <si>
    <t>CUST-3898</t>
  </si>
  <si>
    <t>ORD-100267</t>
  </si>
  <si>
    <t>CUST-3377</t>
  </si>
  <si>
    <t>ORD-100268</t>
  </si>
  <si>
    <t>CUST-7200</t>
  </si>
  <si>
    <t>ORD-100269</t>
  </si>
  <si>
    <t>CUST-5233</t>
  </si>
  <si>
    <t>ORD-100270</t>
  </si>
  <si>
    <t>CUST-2025</t>
  </si>
  <si>
    <t>ORD-100271</t>
  </si>
  <si>
    <t>CUST-8230</t>
  </si>
  <si>
    <t>ORD-100272</t>
  </si>
  <si>
    <t>CUST-1519</t>
  </si>
  <si>
    <t>ORD-100273</t>
  </si>
  <si>
    <t>CUST-7479</t>
  </si>
  <si>
    <t>ORD-100274</t>
  </si>
  <si>
    <t>CUST-1120</t>
  </si>
  <si>
    <t>ORD-100275</t>
  </si>
  <si>
    <t>CUST-1105</t>
  </si>
  <si>
    <t>ORD-100276</t>
  </si>
  <si>
    <t>CUST-9968</t>
  </si>
  <si>
    <t>ORD-100277</t>
  </si>
  <si>
    <t>CUST-2146</t>
  </si>
  <si>
    <t>ORD-100278</t>
  </si>
  <si>
    <t>CUST-6902</t>
  </si>
  <si>
    <t>ORD-100279</t>
  </si>
  <si>
    <t>CUST-6032</t>
  </si>
  <si>
    <t>ORD-100280</t>
  </si>
  <si>
    <t>CUST-3183</t>
  </si>
  <si>
    <t>ORD-100281</t>
  </si>
  <si>
    <t>CUST-7804</t>
  </si>
  <si>
    <t>ORD-100282</t>
  </si>
  <si>
    <t>CUST-7608</t>
  </si>
  <si>
    <t>ORD-100283</t>
  </si>
  <si>
    <t>CUST-8347</t>
  </si>
  <si>
    <t>ORD-100284</t>
  </si>
  <si>
    <t>CUST-5832</t>
  </si>
  <si>
    <t>ORD-100285</t>
  </si>
  <si>
    <t>CUST-9316</t>
  </si>
  <si>
    <t>ORD-100286</t>
  </si>
  <si>
    <t>CUST-4305</t>
  </si>
  <si>
    <t>ORD-100287</t>
  </si>
  <si>
    <t>CUST-6636</t>
  </si>
  <si>
    <t>ORD-100288</t>
  </si>
  <si>
    <t>CUST-2666</t>
  </si>
  <si>
    <t>ORD-100289</t>
  </si>
  <si>
    <t>CUST-3365</t>
  </si>
  <si>
    <t>ORD-100290</t>
  </si>
  <si>
    <t>CUST-6045</t>
  </si>
  <si>
    <t>ORD-100291</t>
  </si>
  <si>
    <t>CUST-5049</t>
  </si>
  <si>
    <t>ORD-100292</t>
  </si>
  <si>
    <t>CUST-7020</t>
  </si>
  <si>
    <t>ORD-100293</t>
  </si>
  <si>
    <t>CUST-7819</t>
  </si>
  <si>
    <t>ORD-100294</t>
  </si>
  <si>
    <t>CUST-4039</t>
  </si>
  <si>
    <t>ORD-100295</t>
  </si>
  <si>
    <t>CUST-4683</t>
  </si>
  <si>
    <t>ORD-100296</t>
  </si>
  <si>
    <t>CUST-7995</t>
  </si>
  <si>
    <t>ORD-100297</t>
  </si>
  <si>
    <t>CUST-6808</t>
  </si>
  <si>
    <t>ORD-100298</t>
  </si>
  <si>
    <t>CUST-1847</t>
  </si>
  <si>
    <t>ORD-100299</t>
  </si>
  <si>
    <t>CUST-2014</t>
  </si>
  <si>
    <t>ORD-100300</t>
  </si>
  <si>
    <t>CUST-3303</t>
  </si>
  <si>
    <t>ORD-100301</t>
  </si>
  <si>
    <t>CUST-6978</t>
  </si>
  <si>
    <t>ORD-100302</t>
  </si>
  <si>
    <t>CUST-7991</t>
  </si>
  <si>
    <t>ORD-100303</t>
  </si>
  <si>
    <t>CUST-2802</t>
  </si>
  <si>
    <t>ORD-100304</t>
  </si>
  <si>
    <t>CUST-7054</t>
  </si>
  <si>
    <t>ORD-100305</t>
  </si>
  <si>
    <t>CUST-2378</t>
  </si>
  <si>
    <t>ORD-100306</t>
  </si>
  <si>
    <t>CUST-1568</t>
  </si>
  <si>
    <t>ORD-100307</t>
  </si>
  <si>
    <t>CUST-9960</t>
  </si>
  <si>
    <t>ORD-100308</t>
  </si>
  <si>
    <t>CUST-1358</t>
  </si>
  <si>
    <t>ORD-100309</t>
  </si>
  <si>
    <t>CUST-6184</t>
  </si>
  <si>
    <t>ORD-100310</t>
  </si>
  <si>
    <t>CUST-4567</t>
  </si>
  <si>
    <t>ORD-100311</t>
  </si>
  <si>
    <t>CUST-4883</t>
  </si>
  <si>
    <t>ORD-100312</t>
  </si>
  <si>
    <t>CUST-5581</t>
  </si>
  <si>
    <t>ORD-100313</t>
  </si>
  <si>
    <t>CUST-7188</t>
  </si>
  <si>
    <t>ORD-100314</t>
  </si>
  <si>
    <t>CUST-5144</t>
  </si>
  <si>
    <t>ORD-100315</t>
  </si>
  <si>
    <t>CUST-5876</t>
  </si>
  <si>
    <t>ORD-100316</t>
  </si>
  <si>
    <t>CUST-8449</t>
  </si>
  <si>
    <t>ORD-100317</t>
  </si>
  <si>
    <t>CUST-9786</t>
  </si>
  <si>
    <t>ORD-100318</t>
  </si>
  <si>
    <t>CUST-3961</t>
  </si>
  <si>
    <t>ORD-100319</t>
  </si>
  <si>
    <t>CUST-8263</t>
  </si>
  <si>
    <t>ORD-100320</t>
  </si>
  <si>
    <t>CUST-9442</t>
  </si>
  <si>
    <t>ORD-100321</t>
  </si>
  <si>
    <t>CUST-9592</t>
  </si>
  <si>
    <t>ORD-100322</t>
  </si>
  <si>
    <t>CUST-1311</t>
  </si>
  <si>
    <t>ORD-100323</t>
  </si>
  <si>
    <t>CUST-6291</t>
  </si>
  <si>
    <t>ORD-100324</t>
  </si>
  <si>
    <t>CUST-5728</t>
  </si>
  <si>
    <t>ORD-100325</t>
  </si>
  <si>
    <t>CUST-2503</t>
  </si>
  <si>
    <t>ORD-100326</t>
  </si>
  <si>
    <t>CUST-6298</t>
  </si>
  <si>
    <t>ORD-100327</t>
  </si>
  <si>
    <t>CUST-5841</t>
  </si>
  <si>
    <t>ORD-100328</t>
  </si>
  <si>
    <t>CUST-3751</t>
  </si>
  <si>
    <t>ORD-100329</t>
  </si>
  <si>
    <t>CUST-4395</t>
  </si>
  <si>
    <t>ORD-100330</t>
  </si>
  <si>
    <t>CUST-1615</t>
  </si>
  <si>
    <t>ORD-100331</t>
  </si>
  <si>
    <t>CUST-2372</t>
  </si>
  <si>
    <t>ORD-100332</t>
  </si>
  <si>
    <t>CUST-6712</t>
  </si>
  <si>
    <t>ORD-100333</t>
  </si>
  <si>
    <t>CUST-2995</t>
  </si>
  <si>
    <t>ORD-100334</t>
  </si>
  <si>
    <t>CUST-3321</t>
  </si>
  <si>
    <t>ORD-100335</t>
  </si>
  <si>
    <t>CUST-4812</t>
  </si>
  <si>
    <t>ORD-100336</t>
  </si>
  <si>
    <t>CUST-3076</t>
  </si>
  <si>
    <t>ORD-100337</t>
  </si>
  <si>
    <t>CUST-8092</t>
  </si>
  <si>
    <t>ORD-100338</t>
  </si>
  <si>
    <t>CUST-8574</t>
  </si>
  <si>
    <t>ORD-100339</t>
  </si>
  <si>
    <t>CUST-7662</t>
  </si>
  <si>
    <t>ORD-100340</t>
  </si>
  <si>
    <t>CUST-6288</t>
  </si>
  <si>
    <t>ORD-100341</t>
  </si>
  <si>
    <t>CUST-3496</t>
  </si>
  <si>
    <t>ORD-100342</t>
  </si>
  <si>
    <t>CUST-3552</t>
  </si>
  <si>
    <t>ORD-100343</t>
  </si>
  <si>
    <t>CUST-4979</t>
  </si>
  <si>
    <t>ORD-100344</t>
  </si>
  <si>
    <t>CUST-7735</t>
  </si>
  <si>
    <t>ORD-100345</t>
  </si>
  <si>
    <t>CUST-5204</t>
  </si>
  <si>
    <t>ORD-100346</t>
  </si>
  <si>
    <t>CUST-9211</t>
  </si>
  <si>
    <t>ORD-100347</t>
  </si>
  <si>
    <t>CUST-4571</t>
  </si>
  <si>
    <t>ORD-100348</t>
  </si>
  <si>
    <t>CUST-5240</t>
  </si>
  <si>
    <t>ORD-100349</t>
  </si>
  <si>
    <t>CUST-4266</t>
  </si>
  <si>
    <t>ORD-100350</t>
  </si>
  <si>
    <t>CUST-7453</t>
  </si>
  <si>
    <t>ORD-100351</t>
  </si>
  <si>
    <t>CUST-9814</t>
  </si>
  <si>
    <t>ORD-100352</t>
  </si>
  <si>
    <t>CUST-3538</t>
  </si>
  <si>
    <t>ORD-100353</t>
  </si>
  <si>
    <t>CUST-9623</t>
  </si>
  <si>
    <t>ORD-100354</t>
  </si>
  <si>
    <t>CUST-5881</t>
  </si>
  <si>
    <t>ORD-100355</t>
  </si>
  <si>
    <t>CUST-8722</t>
  </si>
  <si>
    <t>ORD-100356</t>
  </si>
  <si>
    <t>CUST-7237</t>
  </si>
  <si>
    <t>ORD-100357</t>
  </si>
  <si>
    <t>CUST-5494</t>
  </si>
  <si>
    <t>ORD-100358</t>
  </si>
  <si>
    <t>CUST-5661</t>
  </si>
  <si>
    <t>ORD-100359</t>
  </si>
  <si>
    <t>CUST-2762</t>
  </si>
  <si>
    <t>ORD-100360</t>
  </si>
  <si>
    <t>CUST-9850</t>
  </si>
  <si>
    <t>ORD-100361</t>
  </si>
  <si>
    <t>CUST-6961</t>
  </si>
  <si>
    <t>ORD-100362</t>
  </si>
  <si>
    <t>CUST-1882</t>
  </si>
  <si>
    <t>ORD-100363</t>
  </si>
  <si>
    <t>CUST-5183</t>
  </si>
  <si>
    <t>ORD-100364</t>
  </si>
  <si>
    <t>CUST-7619</t>
  </si>
  <si>
    <t>ORD-100365</t>
  </si>
  <si>
    <t>CUST-4710</t>
  </si>
  <si>
    <t>ORD-100366</t>
  </si>
  <si>
    <t>ORD-100367</t>
  </si>
  <si>
    <t>CUST-1100</t>
  </si>
  <si>
    <t>ORD-100368</t>
  </si>
  <si>
    <t>CUST-4112</t>
  </si>
  <si>
    <t>ORD-100369</t>
  </si>
  <si>
    <t>CUST-7878</t>
  </si>
  <si>
    <t>ORD-100370</t>
  </si>
  <si>
    <t>CUST-7584</t>
  </si>
  <si>
    <t>ORD-100371</t>
  </si>
  <si>
    <t>ORD-100372</t>
  </si>
  <si>
    <t>CUST-3405</t>
  </si>
  <si>
    <t>ORD-100373</t>
  </si>
  <si>
    <t>CUST-3243</t>
  </si>
  <si>
    <t>ORD-100374</t>
  </si>
  <si>
    <t>CUST-4296</t>
  </si>
  <si>
    <t>ORD-100375</t>
  </si>
  <si>
    <t>CUST-8418</t>
  </si>
  <si>
    <t>ORD-100376</t>
  </si>
  <si>
    <t>CUST-3119</t>
  </si>
  <si>
    <t>ORD-100377</t>
  </si>
  <si>
    <t>CUST-9138</t>
  </si>
  <si>
    <t>ORD-100378</t>
  </si>
  <si>
    <t>CUST-3178</t>
  </si>
  <si>
    <t>ORD-100379</t>
  </si>
  <si>
    <t>CUST-2540</t>
  </si>
  <si>
    <t>ORD-100380</t>
  </si>
  <si>
    <t>CUST-7151</t>
  </si>
  <si>
    <t>ORD-100381</t>
  </si>
  <si>
    <t>CUST-9628</t>
  </si>
  <si>
    <t>ORD-100382</t>
  </si>
  <si>
    <t>CUST-5497</t>
  </si>
  <si>
    <t>ORD-100383</t>
  </si>
  <si>
    <t>CUST-1340</t>
  </si>
  <si>
    <t>ORD-100384</t>
  </si>
  <si>
    <t>ORD-100385</t>
  </si>
  <si>
    <t>CUST-8626</t>
  </si>
  <si>
    <t>ORD-100386</t>
  </si>
  <si>
    <t>CUST-6353</t>
  </si>
  <si>
    <t>ORD-100387</t>
  </si>
  <si>
    <t>CUST-5951</t>
  </si>
  <si>
    <t>ORD-100388</t>
  </si>
  <si>
    <t>CUST-2161</t>
  </si>
  <si>
    <t>ORD-100389</t>
  </si>
  <si>
    <t>CUST-2649</t>
  </si>
  <si>
    <t>ORD-100390</t>
  </si>
  <si>
    <t>CUST-1360</t>
  </si>
  <si>
    <t>ORD-100391</t>
  </si>
  <si>
    <t>CUST-7853</t>
  </si>
  <si>
    <t>ORD-100392</t>
  </si>
  <si>
    <t>CUST-2883</t>
  </si>
  <si>
    <t>ORD-100393</t>
  </si>
  <si>
    <t>CUST-5348</t>
  </si>
  <si>
    <t>ORD-100394</t>
  </si>
  <si>
    <t>CUST-8958</t>
  </si>
  <si>
    <t>ORD-100395</t>
  </si>
  <si>
    <t>CUST-1392</t>
  </si>
  <si>
    <t>ORD-100396</t>
  </si>
  <si>
    <t>CUST-9250</t>
  </si>
  <si>
    <t>ORD-100397</t>
  </si>
  <si>
    <t>CUST-8797</t>
  </si>
  <si>
    <t>ORD-100398</t>
  </si>
  <si>
    <t>CUST-5797</t>
  </si>
  <si>
    <t>ORD-100399</t>
  </si>
  <si>
    <t>CUST-4431</t>
  </si>
  <si>
    <t>ORD-100400</t>
  </si>
  <si>
    <t>CUST-6203</t>
  </si>
  <si>
    <t>ORD-100401</t>
  </si>
  <si>
    <t>CUST-6813</t>
  </si>
  <si>
    <t>ORD-100402</t>
  </si>
  <si>
    <t>CUST-5103</t>
  </si>
  <si>
    <t>ORD-100403</t>
  </si>
  <si>
    <t>CUST-5970</t>
  </si>
  <si>
    <t>ORD-100404</t>
  </si>
  <si>
    <t>CUST-8938</t>
  </si>
  <si>
    <t>ORD-100405</t>
  </si>
  <si>
    <t>CUST-4279</t>
  </si>
  <si>
    <t>ORD-100406</t>
  </si>
  <si>
    <t>CUST-5854</t>
  </si>
  <si>
    <t>ORD-100407</t>
  </si>
  <si>
    <t>CUST-8377</t>
  </si>
  <si>
    <t>ORD-100408</t>
  </si>
  <si>
    <t>CUST-5444</t>
  </si>
  <si>
    <t>ORD-100409</t>
  </si>
  <si>
    <t>CUST-1264</t>
  </si>
  <si>
    <t>ORD-100410</t>
  </si>
  <si>
    <t>CUST-9520</t>
  </si>
  <si>
    <t>ORD-100411</t>
  </si>
  <si>
    <t>CUST-4061</t>
  </si>
  <si>
    <t>ORD-100412</t>
  </si>
  <si>
    <t>CUST-2876</t>
  </si>
  <si>
    <t>ORD-100413</t>
  </si>
  <si>
    <t>CUST-4604</t>
  </si>
  <si>
    <t>ORD-100414</t>
  </si>
  <si>
    <t>CUST-1338</t>
  </si>
  <si>
    <t>ORD-100415</t>
  </si>
  <si>
    <t>CUST-9091</t>
  </si>
  <si>
    <t>ORD-100416</t>
  </si>
  <si>
    <t>CUST-7686</t>
  </si>
  <si>
    <t>ORD-100417</t>
  </si>
  <si>
    <t>CUST-7156</t>
  </si>
  <si>
    <t>ORD-100418</t>
  </si>
  <si>
    <t>CUST-4871</t>
  </si>
  <si>
    <t>ORD-100419</t>
  </si>
  <si>
    <t>CUST-3390</t>
  </si>
  <si>
    <t>ORD-100420</t>
  </si>
  <si>
    <t>CUST-9329</t>
  </si>
  <si>
    <t>ORD-100421</t>
  </si>
  <si>
    <t>CUST-1080</t>
  </si>
  <si>
    <t>ORD-100422</t>
  </si>
  <si>
    <t>CUST-7569</t>
  </si>
  <si>
    <t>ORD-100423</t>
  </si>
  <si>
    <t>CUST-3748</t>
  </si>
  <si>
    <t>ORD-100424</t>
  </si>
  <si>
    <t>CUST-8623</t>
  </si>
  <si>
    <t>ORD-100425</t>
  </si>
  <si>
    <t>CUST-5046</t>
  </si>
  <si>
    <t>ORD-100426</t>
  </si>
  <si>
    <t>CUST-7484</t>
  </si>
  <si>
    <t>ORD-100427</t>
  </si>
  <si>
    <t>CUST-2453</t>
  </si>
  <si>
    <t>ORD-100428</t>
  </si>
  <si>
    <t>CUST-8315</t>
  </si>
  <si>
    <t>ORD-100429</t>
  </si>
  <si>
    <t>CUST-2058</t>
  </si>
  <si>
    <t>ORD-100430</t>
  </si>
  <si>
    <t>CUST-6028</t>
  </si>
  <si>
    <t>ORD-100431</t>
  </si>
  <si>
    <t>CUST-8458</t>
  </si>
  <si>
    <t>ORD-100432</t>
  </si>
  <si>
    <t>CUST-6339</t>
  </si>
  <si>
    <t>ORD-100433</t>
  </si>
  <si>
    <t>CUST-3322</t>
  </si>
  <si>
    <t>ORD-100434</t>
  </si>
  <si>
    <t>CUST-6034</t>
  </si>
  <si>
    <t>ORD-100435</t>
  </si>
  <si>
    <t>CUST-9884</t>
  </si>
  <si>
    <t>ORD-100436</t>
  </si>
  <si>
    <t>CUST-7776</t>
  </si>
  <si>
    <t>ORD-100437</t>
  </si>
  <si>
    <t>CUST-5255</t>
  </si>
  <si>
    <t>ORD-100438</t>
  </si>
  <si>
    <t>CUST-3291</t>
  </si>
  <si>
    <t>ORD-100439</t>
  </si>
  <si>
    <t>CUST-2766</t>
  </si>
  <si>
    <t>ORD-100440</t>
  </si>
  <si>
    <t>CUST-2350</t>
  </si>
  <si>
    <t>ORD-100441</t>
  </si>
  <si>
    <t>CUST-4914</t>
  </si>
  <si>
    <t>ORD-100442</t>
  </si>
  <si>
    <t>CUST-8430</t>
  </si>
  <si>
    <t>ORD-100443</t>
  </si>
  <si>
    <t>CUST-6039</t>
  </si>
  <si>
    <t>ORD-100444</t>
  </si>
  <si>
    <t>CUST-9959</t>
  </si>
  <si>
    <t>ORD-100445</t>
  </si>
  <si>
    <t>CUST-6817</t>
  </si>
  <si>
    <t>ORD-100446</t>
  </si>
  <si>
    <t>CUST-7885</t>
  </si>
  <si>
    <t>ORD-100447</t>
  </si>
  <si>
    <t>CUST-4730</t>
  </si>
  <si>
    <t>ORD-100448</t>
  </si>
  <si>
    <t>CUST-6110</t>
  </si>
  <si>
    <t>ORD-100449</t>
  </si>
  <si>
    <t>CUST-3114</t>
  </si>
  <si>
    <t>ORD-100450</t>
  </si>
  <si>
    <t>CUST-2977</t>
  </si>
  <si>
    <t>ORD-100451</t>
  </si>
  <si>
    <t>CUST-6505</t>
  </si>
  <si>
    <t>ORD-100452</t>
  </si>
  <si>
    <t>CUST-8450</t>
  </si>
  <si>
    <t>ORD-100453</t>
  </si>
  <si>
    <t>CUST-5339</t>
  </si>
  <si>
    <t>ORD-100454</t>
  </si>
  <si>
    <t>ORD-100455</t>
  </si>
  <si>
    <t>CUST-3122</t>
  </si>
  <si>
    <t>ORD-100456</t>
  </si>
  <si>
    <t>CUST-8192</t>
  </si>
  <si>
    <t>ORD-100457</t>
  </si>
  <si>
    <t>CUST-8343</t>
  </si>
  <si>
    <t>ORD-100458</t>
  </si>
  <si>
    <t>CUST-1543</t>
  </si>
  <si>
    <t>ORD-100459</t>
  </si>
  <si>
    <t>CUST-2662</t>
  </si>
  <si>
    <t>ORD-100460</t>
  </si>
  <si>
    <t>CUST-7419</t>
  </si>
  <si>
    <t>ORD-100461</t>
  </si>
  <si>
    <t>CUST-5990</t>
  </si>
  <si>
    <t>ORD-100462</t>
  </si>
  <si>
    <t>CUST-6845</t>
  </si>
  <si>
    <t>ORD-100463</t>
  </si>
  <si>
    <t>CUST-1130</t>
  </si>
  <si>
    <t>ORD-100464</t>
  </si>
  <si>
    <t>CUST-3871</t>
  </si>
  <si>
    <t>ORD-100465</t>
  </si>
  <si>
    <t>CUST-3120</t>
  </si>
  <si>
    <t>ORD-100466</t>
  </si>
  <si>
    <t>ORD-100467</t>
  </si>
  <si>
    <t>CUST-6704</t>
  </si>
  <si>
    <t>ORD-100468</t>
  </si>
  <si>
    <t>CUST-1417</t>
  </si>
  <si>
    <t>ORD-100469</t>
  </si>
  <si>
    <t>CUST-6480</t>
  </si>
  <si>
    <t>ORD-100470</t>
  </si>
  <si>
    <t>CUST-3385</t>
  </si>
  <si>
    <t>ORD-100471</t>
  </si>
  <si>
    <t>CUST-6279</t>
  </si>
  <si>
    <t>ORD-100472</t>
  </si>
  <si>
    <t>CUST-5928</t>
  </si>
  <si>
    <t>ORD-100473</t>
  </si>
  <si>
    <t>CUST-9161</t>
  </si>
  <si>
    <t>ORD-100474</t>
  </si>
  <si>
    <t>CUST-1834</t>
  </si>
  <si>
    <t>ORD-100475</t>
  </si>
  <si>
    <t>CUST-9530</t>
  </si>
  <si>
    <t>ORD-100476</t>
  </si>
  <si>
    <t>CUST-1450</t>
  </si>
  <si>
    <t>ORD-100477</t>
  </si>
  <si>
    <t>CUST-9461</t>
  </si>
  <si>
    <t>ORD-100478</t>
  </si>
  <si>
    <t>CUST-4262</t>
  </si>
  <si>
    <t>ORD-100479</t>
  </si>
  <si>
    <t>CUST-7564</t>
  </si>
  <si>
    <t>ORD-100480</t>
  </si>
  <si>
    <t>CUST-5304</t>
  </si>
  <si>
    <t>ORD-100481</t>
  </si>
  <si>
    <t>CUST-9608</t>
  </si>
  <si>
    <t>ORD-100482</t>
  </si>
  <si>
    <t>CUST-1332</t>
  </si>
  <si>
    <t>ORD-100483</t>
  </si>
  <si>
    <t>CUST-6974</t>
  </si>
  <si>
    <t>ORD-100484</t>
  </si>
  <si>
    <t>CUST-5169</t>
  </si>
  <si>
    <t>ORD-100485</t>
  </si>
  <si>
    <t>CUST-5134</t>
  </si>
  <si>
    <t>ORD-100486</t>
  </si>
  <si>
    <t>ORD-100487</t>
  </si>
  <si>
    <t>CUST-7754</t>
  </si>
  <si>
    <t>ORD-100488</t>
  </si>
  <si>
    <t>CUST-9856</t>
  </si>
  <si>
    <t>ORD-100489</t>
  </si>
  <si>
    <t>CUST-8906</t>
  </si>
  <si>
    <t>ORD-100490</t>
  </si>
  <si>
    <t>CUST-7373</t>
  </si>
  <si>
    <t>ORD-100491</t>
  </si>
  <si>
    <t>CUST-9053</t>
  </si>
  <si>
    <t>ORD-100492</t>
  </si>
  <si>
    <t>CUST-5662</t>
  </si>
  <si>
    <t>ORD-100493</t>
  </si>
  <si>
    <t>CUST-4878</t>
  </si>
  <si>
    <t>ORD-100494</t>
  </si>
  <si>
    <t>CUST-9666</t>
  </si>
  <si>
    <t>ORD-100495</t>
  </si>
  <si>
    <t>CUST-7946</t>
  </si>
  <si>
    <t>ORD-100496</t>
  </si>
  <si>
    <t>CUST-5577</t>
  </si>
  <si>
    <t>ORD-100497</t>
  </si>
  <si>
    <t>CUST-3187</t>
  </si>
  <si>
    <t>ORD-100498</t>
  </si>
  <si>
    <t>CUST-5020</t>
  </si>
  <si>
    <t>ORD-100499</t>
  </si>
  <si>
    <t>CUST-7338</t>
  </si>
  <si>
    <t>ORD-100500</t>
  </si>
  <si>
    <t>CUST-5325</t>
  </si>
  <si>
    <t>ORD-100501</t>
  </si>
  <si>
    <t>CUST-3581</t>
  </si>
  <si>
    <t>ORD-100502</t>
  </si>
  <si>
    <t>CUST-7226</t>
  </si>
  <si>
    <t>ORD-100503</t>
  </si>
  <si>
    <t>CUST-8939</t>
  </si>
  <si>
    <t>ORD-100504</t>
  </si>
  <si>
    <t>CUST-9162</t>
  </si>
  <si>
    <t>ORD-100505</t>
  </si>
  <si>
    <t>CUST-6277</t>
  </si>
  <si>
    <t>ORD-100506</t>
  </si>
  <si>
    <t>CUST-1356</t>
  </si>
  <si>
    <t>ORD-100507</t>
  </si>
  <si>
    <t>CUST-3654</t>
  </si>
  <si>
    <t>ORD-100508</t>
  </si>
  <si>
    <t>CUST-2978</t>
  </si>
  <si>
    <t>ORD-100509</t>
  </si>
  <si>
    <t>CUST-3453</t>
  </si>
  <si>
    <t>ORD-100510</t>
  </si>
  <si>
    <t>CUST-5720</t>
  </si>
  <si>
    <t>ORD-100511</t>
  </si>
  <si>
    <t>CUST-6014</t>
  </si>
  <si>
    <t>ORD-100512</t>
  </si>
  <si>
    <t>CUST-6765</t>
  </si>
  <si>
    <t>ORD-100513</t>
  </si>
  <si>
    <t>CUST-4316</t>
  </si>
  <si>
    <t>ORD-100514</t>
  </si>
  <si>
    <t>ORD-100515</t>
  </si>
  <si>
    <t>CUST-3261</t>
  </si>
  <si>
    <t>ORD-100516</t>
  </si>
  <si>
    <t>CUST-9712</t>
  </si>
  <si>
    <t>ORD-100517</t>
  </si>
  <si>
    <t>CUST-4583</t>
  </si>
  <si>
    <t>ORD-100518</t>
  </si>
  <si>
    <t>CUST-6330</t>
  </si>
  <si>
    <t>ORD-100519</t>
  </si>
  <si>
    <t>CUST-2647</t>
  </si>
  <si>
    <t>ORD-100520</t>
  </si>
  <si>
    <t>CUST-3105</t>
  </si>
  <si>
    <t>ORD-100521</t>
  </si>
  <si>
    <t>CUST-1798</t>
  </si>
  <si>
    <t>ORD-100522</t>
  </si>
  <si>
    <t>CUST-9885</t>
  </si>
  <si>
    <t>ORD-100523</t>
  </si>
  <si>
    <t>CUST-6676</t>
  </si>
  <si>
    <t>ORD-100524</t>
  </si>
  <si>
    <t>CUST-3444</t>
  </si>
  <si>
    <t>ORD-100525</t>
  </si>
  <si>
    <t>CUST-8907</t>
  </si>
  <si>
    <t>ORD-100526</t>
  </si>
  <si>
    <t>CUST-7018</t>
  </si>
  <si>
    <t>ORD-100527</t>
  </si>
  <si>
    <t>CUST-1317</t>
  </si>
  <si>
    <t>ORD-100528</t>
  </si>
  <si>
    <t>CUST-7252</t>
  </si>
  <si>
    <t>ORD-100529</t>
  </si>
  <si>
    <t>CUST-5754</t>
  </si>
  <si>
    <t>ORD-100530</t>
  </si>
  <si>
    <t>CUST-2589</t>
  </si>
  <si>
    <t>ORD-100531</t>
  </si>
  <si>
    <t>CUST-7118</t>
  </si>
  <si>
    <t>ORD-100532</t>
  </si>
  <si>
    <t>ORD-100533</t>
  </si>
  <si>
    <t>CUST-4958</t>
  </si>
  <si>
    <t>ORD-100534</t>
  </si>
  <si>
    <t>CUST-5566</t>
  </si>
  <si>
    <t>ORD-100535</t>
  </si>
  <si>
    <t>CUST-4797</t>
  </si>
  <si>
    <t>ORD-100536</t>
  </si>
  <si>
    <t>CUST-2615</t>
  </si>
  <si>
    <t>ORD-100537</t>
  </si>
  <si>
    <t>CUST-6539</t>
  </si>
  <si>
    <t>ORD-100538</t>
  </si>
  <si>
    <t>CUST-6861</t>
  </si>
  <si>
    <t>ORD-100539</t>
  </si>
  <si>
    <t>CUST-2090</t>
  </si>
  <si>
    <t>ORD-100540</t>
  </si>
  <si>
    <t>CUST-2475</t>
  </si>
  <si>
    <t>ORD-100541</t>
  </si>
  <si>
    <t>CUST-4257</t>
  </si>
  <si>
    <t>ORD-100542</t>
  </si>
  <si>
    <t>CUST-2337</t>
  </si>
  <si>
    <t>ORD-100543</t>
  </si>
  <si>
    <t>CUST-8298</t>
  </si>
  <si>
    <t>ORD-100544</t>
  </si>
  <si>
    <t>CUST-7504</t>
  </si>
  <si>
    <t>ORD-100545</t>
  </si>
  <si>
    <t>CUST-6379</t>
  </si>
  <si>
    <t>ORD-100546</t>
  </si>
  <si>
    <t>CUST-3233</t>
  </si>
  <si>
    <t>ORD-100547</t>
  </si>
  <si>
    <t>ORD-100548</t>
  </si>
  <si>
    <t>CUST-1998</t>
  </si>
  <si>
    <t>ORD-100549</t>
  </si>
  <si>
    <t>CUST-7100</t>
  </si>
  <si>
    <t>ORD-100550</t>
  </si>
  <si>
    <t>CUST-3529</t>
  </si>
  <si>
    <t>ORD-100551</t>
  </si>
  <si>
    <t>CUST-1458</t>
  </si>
  <si>
    <t>ORD-100552</t>
  </si>
  <si>
    <t>CUST-4290</t>
  </si>
  <si>
    <t>ORD-100553</t>
  </si>
  <si>
    <t>CUST-9862</t>
  </si>
  <si>
    <t>ORD-100554</t>
  </si>
  <si>
    <t>CUST-1025</t>
  </si>
  <si>
    <t>ORD-100555</t>
  </si>
  <si>
    <t>CUST-8617</t>
  </si>
  <si>
    <t>ORD-100556</t>
  </si>
  <si>
    <t>CUST-9534</t>
  </si>
  <si>
    <t>ORD-100557</t>
  </si>
  <si>
    <t>CUST-2107</t>
  </si>
  <si>
    <t>ORD-100558</t>
  </si>
  <si>
    <t>CUST-1524</t>
  </si>
  <si>
    <t>ORD-100559</t>
  </si>
  <si>
    <t>CUST-3808</t>
  </si>
  <si>
    <t>ORD-100560</t>
  </si>
  <si>
    <t>CUST-2269</t>
  </si>
  <si>
    <t>ORD-100561</t>
  </si>
  <si>
    <t>CUST-1656</t>
  </si>
  <si>
    <t>ORD-100562</t>
  </si>
  <si>
    <t>CUST-1002</t>
  </si>
  <si>
    <t>ORD-100563</t>
  </si>
  <si>
    <t>CUST-1513</t>
  </si>
  <si>
    <t>ORD-100564</t>
  </si>
  <si>
    <t>CUST-5254</t>
  </si>
  <si>
    <t>ORD-100565</t>
  </si>
  <si>
    <t>CUST-8733</t>
  </si>
  <si>
    <t>ORD-100566</t>
  </si>
  <si>
    <t>CUST-3394</t>
  </si>
  <si>
    <t>ORD-100567</t>
  </si>
  <si>
    <t>CUST-9437</t>
  </si>
  <si>
    <t>ORD-100568</t>
  </si>
  <si>
    <t>CUST-6500</t>
  </si>
  <si>
    <t>ORD-100569</t>
  </si>
  <si>
    <t>CUST-2245</t>
  </si>
  <si>
    <t>ORD-100570</t>
  </si>
  <si>
    <t>CUST-1350</t>
  </si>
  <si>
    <t>ORD-100571</t>
  </si>
  <si>
    <t>CUST-7566</t>
  </si>
  <si>
    <t>ORD-100572</t>
  </si>
  <si>
    <t>CUST-6681</t>
  </si>
  <si>
    <t>ORD-100573</t>
  </si>
  <si>
    <t>CUST-1290</t>
  </si>
  <si>
    <t>ORD-100574</t>
  </si>
  <si>
    <t>CUST-1755</t>
  </si>
  <si>
    <t>ORD-100575</t>
  </si>
  <si>
    <t>CUST-4587</t>
  </si>
  <si>
    <t>ORD-100576</t>
  </si>
  <si>
    <t>CUST-7560</t>
  </si>
  <si>
    <t>ORD-100577</t>
  </si>
  <si>
    <t>CUST-5552</t>
  </si>
  <si>
    <t>ORD-100578</t>
  </si>
  <si>
    <t>CUST-3872</t>
  </si>
  <si>
    <t>ORD-100579</t>
  </si>
  <si>
    <t>CUST-7527</t>
  </si>
  <si>
    <t>ORD-100580</t>
  </si>
  <si>
    <t>CUST-6933</t>
  </si>
  <si>
    <t>ORD-100581</t>
  </si>
  <si>
    <t>CUST-1728</t>
  </si>
  <si>
    <t>ORD-100582</t>
  </si>
  <si>
    <t>CUST-2611</t>
  </si>
  <si>
    <t>ORD-100583</t>
  </si>
  <si>
    <t>CUST-6966</t>
  </si>
  <si>
    <t>ORD-100584</t>
  </si>
  <si>
    <t>CUST-6498</t>
  </si>
  <si>
    <t>ORD-100585</t>
  </si>
  <si>
    <t>CUST-9750</t>
  </si>
  <si>
    <t>ORD-100586</t>
  </si>
  <si>
    <t>CUST-4674</t>
  </si>
  <si>
    <t>ORD-100587</t>
  </si>
  <si>
    <t>CUST-9428</t>
  </si>
  <si>
    <t>ORD-100588</t>
  </si>
  <si>
    <t>CUST-4110</t>
  </si>
  <si>
    <t>ORD-100589</t>
  </si>
  <si>
    <t>CUST-2634</t>
  </si>
  <si>
    <t>ORD-100590</t>
  </si>
  <si>
    <t>CUST-1384</t>
  </si>
  <si>
    <t>ORD-100591</t>
  </si>
  <si>
    <t>CUST-5308</t>
  </si>
  <si>
    <t>ORD-100592</t>
  </si>
  <si>
    <t>CUST-6441</t>
  </si>
  <si>
    <t>ORD-100593</t>
  </si>
  <si>
    <t>CUST-2851</t>
  </si>
  <si>
    <t>ORD-100594</t>
  </si>
  <si>
    <t>CUST-1661</t>
  </si>
  <si>
    <t>ORD-100595</t>
  </si>
  <si>
    <t>CUST-2986</t>
  </si>
  <si>
    <t>ORD-100596</t>
  </si>
  <si>
    <t>CUST-9115</t>
  </si>
  <si>
    <t>ORD-100597</t>
  </si>
  <si>
    <t>CUST-8951</t>
  </si>
  <si>
    <t>ORD-100598</t>
  </si>
  <si>
    <t>CUST-4087</t>
  </si>
  <si>
    <t>ORD-100599</t>
  </si>
  <si>
    <t>CUST-3847</t>
  </si>
  <si>
    <t>ORD-100600</t>
  </si>
  <si>
    <t>CUST-9510</t>
  </si>
  <si>
    <t>ORD-100601</t>
  </si>
  <si>
    <t>CUST-4289</t>
  </si>
  <si>
    <t>ORD-100602</t>
  </si>
  <si>
    <t>CUST-1022</t>
  </si>
  <si>
    <t>ORD-100603</t>
  </si>
  <si>
    <t>CUST-1207</t>
  </si>
  <si>
    <t>ORD-100604</t>
  </si>
  <si>
    <t>CUST-8747</t>
  </si>
  <si>
    <t>ORD-100605</t>
  </si>
  <si>
    <t>CUST-5461</t>
  </si>
  <si>
    <t>ORD-100606</t>
  </si>
  <si>
    <t>CUST-6793</t>
  </si>
  <si>
    <t>ORD-100607</t>
  </si>
  <si>
    <t>ORD-100608</t>
  </si>
  <si>
    <t>CUST-3958</t>
  </si>
  <si>
    <t>ORD-100609</t>
  </si>
  <si>
    <t>CUST-4655</t>
  </si>
  <si>
    <t>ORD-100610</t>
  </si>
  <si>
    <t>CUST-5431</t>
  </si>
  <si>
    <t>ORD-100611</t>
  </si>
  <si>
    <t>CUST-3260</t>
  </si>
  <si>
    <t>ORD-100612</t>
  </si>
  <si>
    <t>CUST-3074</t>
  </si>
  <si>
    <t>ORD-100613</t>
  </si>
  <si>
    <t>CUST-1019</t>
  </si>
  <si>
    <t>ORD-100614</t>
  </si>
  <si>
    <t>CUST-5545</t>
  </si>
  <si>
    <t>ORD-100615</t>
  </si>
  <si>
    <t>CUST-3275</t>
  </si>
  <si>
    <t>ORD-100616</t>
  </si>
  <si>
    <t>CUST-5447</t>
  </si>
  <si>
    <t>ORD-100617</t>
  </si>
  <si>
    <t>CUST-4031</t>
  </si>
  <si>
    <t>ORD-100618</t>
  </si>
  <si>
    <t>CUST-2817</t>
  </si>
  <si>
    <t>ORD-100619</t>
  </si>
  <si>
    <t>CUST-1649</t>
  </si>
  <si>
    <t>ORD-100620</t>
  </si>
  <si>
    <t>CUST-8248</t>
  </si>
  <si>
    <t>ORD-100621</t>
  </si>
  <si>
    <t>CUST-8112</t>
  </si>
  <si>
    <t>ORD-100622</t>
  </si>
  <si>
    <t>CUST-7129</t>
  </si>
  <si>
    <t>ORD-100623</t>
  </si>
  <si>
    <t>CUST-7070</t>
  </si>
  <si>
    <t>ORD-100624</t>
  </si>
  <si>
    <t>CUST-7856</t>
  </si>
  <si>
    <t>ORD-100625</t>
  </si>
  <si>
    <t>CUST-5537</t>
  </si>
  <si>
    <t>ORD-100626</t>
  </si>
  <si>
    <t>CUST-4375</t>
  </si>
  <si>
    <t>ORD-100627</t>
  </si>
  <si>
    <t>CUST-4624</t>
  </si>
  <si>
    <t>ORD-100628</t>
  </si>
  <si>
    <t>CUST-4917</t>
  </si>
  <si>
    <t>ORD-100629</t>
  </si>
  <si>
    <t>CUST-1315</t>
  </si>
  <si>
    <t>ORD-100630</t>
  </si>
  <si>
    <t>CUST-5516</t>
  </si>
  <si>
    <t>ORD-100631</t>
  </si>
  <si>
    <t>CUST-4727</t>
  </si>
  <si>
    <t>ORD-100632</t>
  </si>
  <si>
    <t>CUST-7514</t>
  </si>
  <si>
    <t>ORD-100633</t>
  </si>
  <si>
    <t>ORD-100634</t>
  </si>
  <si>
    <t>CUST-6193</t>
  </si>
  <si>
    <t>ORD-100635</t>
  </si>
  <si>
    <t>CUST-4465</t>
  </si>
  <si>
    <t>ORD-100636</t>
  </si>
  <si>
    <t>CUST-3903</t>
  </si>
  <si>
    <t>ORD-100637</t>
  </si>
  <si>
    <t>CUST-6838</t>
  </si>
  <si>
    <t>ORD-100638</t>
  </si>
  <si>
    <t>CUST-3349</t>
  </si>
  <si>
    <t>ORD-100639</t>
  </si>
  <si>
    <t>CUST-8524</t>
  </si>
  <si>
    <t>ORD-100640</t>
  </si>
  <si>
    <t>CUST-9792</t>
  </si>
  <si>
    <t>ORD-100641</t>
  </si>
  <si>
    <t>CUST-2542</t>
  </si>
  <si>
    <t>ORD-100642</t>
  </si>
  <si>
    <t>CUST-8983</t>
  </si>
  <si>
    <t>ORD-100643</t>
  </si>
  <si>
    <t>ORD-100644</t>
  </si>
  <si>
    <t>CUST-1640</t>
  </si>
  <si>
    <t>ORD-100645</t>
  </si>
  <si>
    <t>CUST-1140</t>
  </si>
  <si>
    <t>ORD-100646</t>
  </si>
  <si>
    <t>CUST-1722</t>
  </si>
  <si>
    <t>ORD-100647</t>
  </si>
  <si>
    <t>CUST-8470</t>
  </si>
  <si>
    <t>ORD-100648</t>
  </si>
  <si>
    <t>CUST-1333</t>
  </si>
  <si>
    <t>ORD-100649</t>
  </si>
  <si>
    <t>CUST-4529</t>
  </si>
  <si>
    <t>ORD-100650</t>
  </si>
  <si>
    <t>CUST-5385</t>
  </si>
  <si>
    <t>ORD-100651</t>
  </si>
  <si>
    <t>CUST-8859</t>
  </si>
  <si>
    <t>ORD-100652</t>
  </si>
  <si>
    <t>CUST-7765</t>
  </si>
  <si>
    <t>ORD-100653</t>
  </si>
  <si>
    <t>CUST-4991</t>
  </si>
  <si>
    <t>ORD-100654</t>
  </si>
  <si>
    <t>CUST-7442</t>
  </si>
  <si>
    <t>ORD-100655</t>
  </si>
  <si>
    <t>CUST-2925</t>
  </si>
  <si>
    <t>ORD-100656</t>
  </si>
  <si>
    <t>CUST-5823</t>
  </si>
  <si>
    <t>ORD-100657</t>
  </si>
  <si>
    <t>CUST-4922</t>
  </si>
  <si>
    <t>ORD-100658</t>
  </si>
  <si>
    <t>CUST-5799</t>
  </si>
  <si>
    <t>ORD-100659</t>
  </si>
  <si>
    <t>CUST-5083</t>
  </si>
  <si>
    <t>ORD-100660</t>
  </si>
  <si>
    <t>CUST-5939</t>
  </si>
  <si>
    <t>ORD-100661</t>
  </si>
  <si>
    <t>CUST-3003</t>
  </si>
  <si>
    <t>ORD-100662</t>
  </si>
  <si>
    <t>CUST-3336</t>
  </si>
  <si>
    <t>ORD-100663</t>
  </si>
  <si>
    <t>CUST-7142</t>
  </si>
  <si>
    <t>ORD-100664</t>
  </si>
  <si>
    <t>CUST-5791</t>
  </si>
  <si>
    <t>ORD-100665</t>
  </si>
  <si>
    <t>CUST-1809</t>
  </si>
  <si>
    <t>ORD-100666</t>
  </si>
  <si>
    <t>CUST-6085</t>
  </si>
  <si>
    <t>ORD-100667</t>
  </si>
  <si>
    <t>CUST-8131</t>
  </si>
  <si>
    <t>ORD-100668</t>
  </si>
  <si>
    <t>CUST-5297</t>
  </si>
  <si>
    <t>ORD-100669</t>
  </si>
  <si>
    <t>CUST-3821</t>
  </si>
  <si>
    <t>ORD-100670</t>
  </si>
  <si>
    <t>CUST-6935</t>
  </si>
  <si>
    <t>ORD-100671</t>
  </si>
  <si>
    <t>CUST-6940</t>
  </si>
  <si>
    <t>ORD-100672</t>
  </si>
  <si>
    <t>CUST-9846</t>
  </si>
  <si>
    <t>ORD-100673</t>
  </si>
  <si>
    <t>CUST-4228</t>
  </si>
  <si>
    <t>ORD-100674</t>
  </si>
  <si>
    <t>CUST-9626</t>
  </si>
  <si>
    <t>ORD-100675</t>
  </si>
  <si>
    <t>CUST-6660</t>
  </si>
  <si>
    <t>ORD-100676</t>
  </si>
  <si>
    <t>CUST-6148</t>
  </si>
  <si>
    <t>ORD-100677</t>
  </si>
  <si>
    <t>CUST-8303</t>
  </si>
  <si>
    <t>ORD-100678</t>
  </si>
  <si>
    <t>CUST-1347</t>
  </si>
  <si>
    <t>ORD-100679</t>
  </si>
  <si>
    <t>CUST-4719</t>
  </si>
  <si>
    <t>ORD-100680</t>
  </si>
  <si>
    <t>CUST-7459</t>
  </si>
  <si>
    <t>ORD-100681</t>
  </si>
  <si>
    <t>CUST-1575</t>
  </si>
  <si>
    <t>ORD-100682</t>
  </si>
  <si>
    <t>CUST-5064</t>
  </si>
  <si>
    <t>ORD-100683</t>
  </si>
  <si>
    <t>CUST-3753</t>
  </si>
  <si>
    <t>ORD-100684</t>
  </si>
  <si>
    <t>CUST-9035</t>
  </si>
  <si>
    <t>ORD-100685</t>
  </si>
  <si>
    <t>CUST-2597</t>
  </si>
  <si>
    <t>ORD-100686</t>
  </si>
  <si>
    <t>CUST-2094</t>
  </si>
  <si>
    <t>ORD-100687</t>
  </si>
  <si>
    <t>CUST-7902</t>
  </si>
  <si>
    <t>ORD-100688</t>
  </si>
  <si>
    <t>CUST-7232</t>
  </si>
  <si>
    <t>ORD-100689</t>
  </si>
  <si>
    <t>CUST-6796</t>
  </si>
  <si>
    <t>ORD-100690</t>
  </si>
  <si>
    <t>CUST-9916</t>
  </si>
  <si>
    <t>ORD-100691</t>
  </si>
  <si>
    <t>CUST-7550</t>
  </si>
  <si>
    <t>ORD-100692</t>
  </si>
  <si>
    <t>CUST-1327</t>
  </si>
  <si>
    <t>ORD-100693</t>
  </si>
  <si>
    <t>CUST-6836</t>
  </si>
  <si>
    <t>ORD-100694</t>
  </si>
  <si>
    <t>CUST-9617</t>
  </si>
  <si>
    <t>ORD-100695</t>
  </si>
  <si>
    <t>ORD-100696</t>
  </si>
  <si>
    <t>CUST-6610</t>
  </si>
  <si>
    <t>ORD-100697</t>
  </si>
  <si>
    <t>CUST-6220</t>
  </si>
  <si>
    <t>ORD-100698</t>
  </si>
  <si>
    <t>CUST-9582</t>
  </si>
  <si>
    <t>ORD-100699</t>
  </si>
  <si>
    <t>CUST-4950</t>
  </si>
  <si>
    <t>ORD-100700</t>
  </si>
  <si>
    <t>CUST-1989</t>
  </si>
  <si>
    <t>ORD-100701</t>
  </si>
  <si>
    <t>CUST-1826</t>
  </si>
  <si>
    <t>ORD-100702</t>
  </si>
  <si>
    <t>CUST-4895</t>
  </si>
  <si>
    <t>ORD-100703</t>
  </si>
  <si>
    <t>CUST-5259</t>
  </si>
  <si>
    <t>ORD-100704</t>
  </si>
  <si>
    <t>ORD-100705</t>
  </si>
  <si>
    <t>CUST-4056</t>
  </si>
  <si>
    <t>ORD-100706</t>
  </si>
  <si>
    <t>CUST-6262</t>
  </si>
  <si>
    <t>ORD-100707</t>
  </si>
  <si>
    <t>CUST-1108</t>
  </si>
  <si>
    <t>ORD-100708</t>
  </si>
  <si>
    <t>CUST-7278</t>
  </si>
  <si>
    <t>ORD-100709</t>
  </si>
  <si>
    <t>CUST-7328</t>
  </si>
  <si>
    <t>ORD-100710</t>
  </si>
  <si>
    <t>CUST-8355</t>
  </si>
  <si>
    <t>ORD-100711</t>
  </si>
  <si>
    <t>CUST-8620</t>
  </si>
  <si>
    <t>ORD-100712</t>
  </si>
  <si>
    <t>CUST-2709</t>
  </si>
  <si>
    <t>ORD-100713</t>
  </si>
  <si>
    <t>CUST-1383</t>
  </si>
  <si>
    <t>ORD-100714</t>
  </si>
  <si>
    <t>CUST-5901</t>
  </si>
  <si>
    <t>ORD-100715</t>
  </si>
  <si>
    <t>CUST-2133</t>
  </si>
  <si>
    <t>ORD-100716</t>
  </si>
  <si>
    <t>CUST-7847</t>
  </si>
  <si>
    <t>ORD-100717</t>
  </si>
  <si>
    <t>CUST-8719</t>
  </si>
  <si>
    <t>ORD-100718</t>
  </si>
  <si>
    <t>CUST-7176</t>
  </si>
  <si>
    <t>ORD-100719</t>
  </si>
  <si>
    <t>CUST-3776</t>
  </si>
  <si>
    <t>ORD-100720</t>
  </si>
  <si>
    <t>CUST-7138</t>
  </si>
  <si>
    <t>ORD-100721</t>
  </si>
  <si>
    <t>CUST-7013</t>
  </si>
  <si>
    <t>ORD-100722</t>
  </si>
  <si>
    <t>CUST-3597</t>
  </si>
  <si>
    <t>ORD-100723</t>
  </si>
  <si>
    <t>CUST-6292</t>
  </si>
  <si>
    <t>ORD-100724</t>
  </si>
  <si>
    <t>CUST-2731</t>
  </si>
  <si>
    <t>ORD-100725</t>
  </si>
  <si>
    <t>CUST-3108</t>
  </si>
  <si>
    <t>ORD-100726</t>
  </si>
  <si>
    <t>CUST-2819</t>
  </si>
  <si>
    <t>ORD-100727</t>
  </si>
  <si>
    <t>CUST-2259</t>
  </si>
  <si>
    <t>ORD-100728</t>
  </si>
  <si>
    <t>CUST-1185</t>
  </si>
  <si>
    <t>ORD-100729</t>
  </si>
  <si>
    <t>CUST-9039</t>
  </si>
  <si>
    <t>ORD-100730</t>
  </si>
  <si>
    <t>ORD-100731</t>
  </si>
  <si>
    <t>CUST-8718</t>
  </si>
  <si>
    <t>ORD-100732</t>
  </si>
  <si>
    <t>CUST-5283</t>
  </si>
  <si>
    <t>ORD-100733</t>
  </si>
  <si>
    <t>ORD-100734</t>
  </si>
  <si>
    <t>CUST-1246</t>
  </si>
  <si>
    <t>ORD-100735</t>
  </si>
  <si>
    <t>ORD-100736</t>
  </si>
  <si>
    <t>ORD-100737</t>
  </si>
  <si>
    <t>CUST-9062</t>
  </si>
  <si>
    <t>ORD-100738</t>
  </si>
  <si>
    <t>CUST-5078</t>
  </si>
  <si>
    <t>ORD-100739</t>
  </si>
  <si>
    <t>CUST-6807</t>
  </si>
  <si>
    <t>ORD-100740</t>
  </si>
  <si>
    <t>CUST-5681</t>
  </si>
  <si>
    <t>ORD-100741</t>
  </si>
  <si>
    <t>CUST-3447</t>
  </si>
  <si>
    <t>ORD-100742</t>
  </si>
  <si>
    <t>CUST-4320</t>
  </si>
  <si>
    <t>ORD-100743</t>
  </si>
  <si>
    <t>ORD-100744</t>
  </si>
  <si>
    <t>CUST-2553</t>
  </si>
  <si>
    <t>ORD-100745</t>
  </si>
  <si>
    <t>CUST-2699</t>
  </si>
  <si>
    <t>ORD-100746</t>
  </si>
  <si>
    <t>CUST-5974</t>
  </si>
  <si>
    <t>ORD-100747</t>
  </si>
  <si>
    <t>CUST-3834</t>
  </si>
  <si>
    <t>ORD-100748</t>
  </si>
  <si>
    <t>CUST-7831</t>
  </si>
  <si>
    <t>ORD-100749</t>
  </si>
  <si>
    <t>CUST-7698</t>
  </si>
  <si>
    <t>ORD-100750</t>
  </si>
  <si>
    <t>CUST-4445</t>
  </si>
  <si>
    <t>ORD-100751</t>
  </si>
  <si>
    <t>CUST-9348</t>
  </si>
  <si>
    <t>ORD-100752</t>
  </si>
  <si>
    <t>CUST-8483</t>
  </si>
  <si>
    <t>ORD-100753</t>
  </si>
  <si>
    <t>ORD-100754</t>
  </si>
  <si>
    <t>CUST-8698</t>
  </si>
  <si>
    <t>ORD-100755</t>
  </si>
  <si>
    <t>CUST-2299</t>
  </si>
  <si>
    <t>ORD-100756</t>
  </si>
  <si>
    <t>CUST-2034</t>
  </si>
  <si>
    <t>ORD-100757</t>
  </si>
  <si>
    <t>CUST-7649</t>
  </si>
  <si>
    <t>ORD-100758</t>
  </si>
  <si>
    <t>CUST-4538</t>
  </si>
  <si>
    <t>ORD-100759</t>
  </si>
  <si>
    <t>CUST-9585</t>
  </si>
  <si>
    <t>ORD-100760</t>
  </si>
  <si>
    <t>CUST-5952</t>
  </si>
  <si>
    <t>ORD-100761</t>
  </si>
  <si>
    <t>CUST-4897</t>
  </si>
  <si>
    <t>ORD-100762</t>
  </si>
  <si>
    <t>CUST-4941</t>
  </si>
  <si>
    <t>ORD-100763</t>
  </si>
  <si>
    <t>CUST-2930</t>
  </si>
  <si>
    <t>ORD-100764</t>
  </si>
  <si>
    <t>CUST-3085</t>
  </si>
  <si>
    <t>ORD-100765</t>
  </si>
  <si>
    <t>CUST-1609</t>
  </si>
  <si>
    <t>ORD-100766</t>
  </si>
  <si>
    <t>CUST-5955</t>
  </si>
  <si>
    <t>ORD-100767</t>
  </si>
  <si>
    <t>CUST-7775</t>
  </si>
  <si>
    <t>ORD-100768</t>
  </si>
  <si>
    <t>CUST-9455</t>
  </si>
  <si>
    <t>ORD-100769</t>
  </si>
  <si>
    <t>CUST-1487</t>
  </si>
  <si>
    <t>ORD-100770</t>
  </si>
  <si>
    <t>CUST-2314</t>
  </si>
  <si>
    <t>ORD-100771</t>
  </si>
  <si>
    <t>CUST-6389</t>
  </si>
  <si>
    <t>ORD-100772</t>
  </si>
  <si>
    <t>CUST-9919</t>
  </si>
  <si>
    <t>ORD-100773</t>
  </si>
  <si>
    <t>CUST-3828</t>
  </si>
  <si>
    <t>ORD-100774</t>
  </si>
  <si>
    <t>CUST-7568</t>
  </si>
  <si>
    <t>ORD-100775</t>
  </si>
  <si>
    <t>CUST-4654</t>
  </si>
  <si>
    <t>ORD-100776</t>
  </si>
  <si>
    <t>CUST-1493</t>
  </si>
  <si>
    <t>ORD-100777</t>
  </si>
  <si>
    <t>CUST-6476</t>
  </si>
  <si>
    <t>ORD-100778</t>
  </si>
  <si>
    <t>CUST-6828</t>
  </si>
  <si>
    <t>ORD-100779</t>
  </si>
  <si>
    <t>CUST-9142</t>
  </si>
  <si>
    <t>ORD-100780</t>
  </si>
  <si>
    <t>CUST-2562</t>
  </si>
  <si>
    <t>ORD-100781</t>
  </si>
  <si>
    <t>CUST-7798</t>
  </si>
  <si>
    <t>ORD-100782</t>
  </si>
  <si>
    <t>CUST-1056</t>
  </si>
  <si>
    <t>ORD-100783</t>
  </si>
  <si>
    <t>CUST-3678</t>
  </si>
  <si>
    <t>ORD-100784</t>
  </si>
  <si>
    <t>CUST-2749</t>
  </si>
  <si>
    <t>ORD-100785</t>
  </si>
  <si>
    <t>CUST-8006</t>
  </si>
  <si>
    <t>ORD-100786</t>
  </si>
  <si>
    <t>CUST-7653</t>
  </si>
  <si>
    <t>ORD-100787</t>
  </si>
  <si>
    <t>CUST-3372</t>
  </si>
  <si>
    <t>ORD-100788</t>
  </si>
  <si>
    <t>CUST-6179</t>
  </si>
  <si>
    <t>ORD-100789</t>
  </si>
  <si>
    <t>CUST-6952</t>
  </si>
  <si>
    <t>ORD-100790</t>
  </si>
  <si>
    <t>ORD-100791</t>
  </si>
  <si>
    <t>CUST-7961</t>
  </si>
  <si>
    <t>ORD-100792</t>
  </si>
  <si>
    <t>ORD-100793</t>
  </si>
  <si>
    <t>CUST-4715</t>
  </si>
  <si>
    <t>ORD-100794</t>
  </si>
  <si>
    <t>CUST-4676</t>
  </si>
  <si>
    <t>ORD-100795</t>
  </si>
  <si>
    <t>CUST-7340</t>
  </si>
  <si>
    <t>ORD-100796</t>
  </si>
  <si>
    <t>CUST-7639</t>
  </si>
  <si>
    <t>ORD-100797</t>
  </si>
  <si>
    <t>CUST-9748</t>
  </si>
  <si>
    <t>ORD-100798</t>
  </si>
  <si>
    <t>CUST-7095</t>
  </si>
  <si>
    <t>ORD-100799</t>
  </si>
  <si>
    <t>CUST-1866</t>
  </si>
  <si>
    <t>ORD-100800</t>
  </si>
  <si>
    <t>CUST-4015</t>
  </si>
  <si>
    <t>ORD-100801</t>
  </si>
  <si>
    <t>CUST-5967</t>
  </si>
  <si>
    <t>ORD-100802</t>
  </si>
  <si>
    <t>CUST-2085</t>
  </si>
  <si>
    <t>ORD-100803</t>
  </si>
  <si>
    <t>CUST-9289</t>
  </si>
  <si>
    <t>ORD-100804</t>
  </si>
  <si>
    <t>CUST-3763</t>
  </si>
  <si>
    <t>ORD-100805</t>
  </si>
  <si>
    <t>CUST-1418</t>
  </si>
  <si>
    <t>ORD-100806</t>
  </si>
  <si>
    <t>CUST-4461</t>
  </si>
  <si>
    <t>ORD-100807</t>
  </si>
  <si>
    <t>CUST-8208</t>
  </si>
  <si>
    <t>ORD-100808</t>
  </si>
  <si>
    <t>ORD-100809</t>
  </si>
  <si>
    <t>CUST-4013</t>
  </si>
  <si>
    <t>ORD-100810</t>
  </si>
  <si>
    <t>CUST-8968</t>
  </si>
  <si>
    <t>ORD-100811</t>
  </si>
  <si>
    <t>CUST-9337</t>
  </si>
  <si>
    <t>ORD-100812</t>
  </si>
  <si>
    <t>CUST-8258</t>
  </si>
  <si>
    <t>ORD-100813</t>
  </si>
  <si>
    <t>CUST-3091</t>
  </si>
  <si>
    <t>ORD-100814</t>
  </si>
  <si>
    <t>CUST-6755</t>
  </si>
  <si>
    <t>ORD-100815</t>
  </si>
  <si>
    <t>CUST-5243</t>
  </si>
  <si>
    <t>ORD-100816</t>
  </si>
  <si>
    <t>CUST-5806</t>
  </si>
  <si>
    <t>ORD-100817</t>
  </si>
  <si>
    <t>CUST-4140</t>
  </si>
  <si>
    <t>ORD-100818</t>
  </si>
  <si>
    <t>ORD-100819</t>
  </si>
  <si>
    <t>CUST-1520</t>
  </si>
  <si>
    <t>ORD-100820</t>
  </si>
  <si>
    <t>CUST-8106</t>
  </si>
  <si>
    <t>ORD-100821</t>
  </si>
  <si>
    <t>CUST-9303</t>
  </si>
  <si>
    <t>ORD-100822</t>
  </si>
  <si>
    <t>CUST-5028</t>
  </si>
  <si>
    <t>ORD-100823</t>
  </si>
  <si>
    <t>CUST-1772</t>
  </si>
  <si>
    <t>ORD-100824</t>
  </si>
  <si>
    <t>CUST-2280</t>
  </si>
  <si>
    <t>ORD-100825</t>
  </si>
  <si>
    <t>CUST-9642</t>
  </si>
  <si>
    <t>ORD-100826</t>
  </si>
  <si>
    <t>CUST-9239</t>
  </si>
  <si>
    <t>ORD-100827</t>
  </si>
  <si>
    <t>CUST-1747</t>
  </si>
  <si>
    <t>ORD-100828</t>
  </si>
  <si>
    <t>CUST-3469</t>
  </si>
  <si>
    <t>ORD-100829</t>
  </si>
  <si>
    <t>CUST-5230</t>
  </si>
  <si>
    <t>ORD-100830</t>
  </si>
  <si>
    <t>CUST-5624</t>
  </si>
  <si>
    <t>ORD-100831</t>
  </si>
  <si>
    <t>ORD-100832</t>
  </si>
  <si>
    <t>CUST-7930</t>
  </si>
  <si>
    <t>ORD-100833</t>
  </si>
  <si>
    <t>CUST-7524</t>
  </si>
  <si>
    <t>ORD-100834</t>
  </si>
  <si>
    <t>CUST-4244</t>
  </si>
  <si>
    <t>ORD-100835</t>
  </si>
  <si>
    <t>CUST-1861</t>
  </si>
  <si>
    <t>ORD-100836</t>
  </si>
  <si>
    <t>CUST-5334</t>
  </si>
  <si>
    <t>ORD-100837</t>
  </si>
  <si>
    <t>CUST-5117</t>
  </si>
  <si>
    <t>ORD-100838</t>
  </si>
  <si>
    <t>CUST-4996</t>
  </si>
  <si>
    <t>ORD-100839</t>
  </si>
  <si>
    <t>ORD-100840</t>
  </si>
  <si>
    <t>CUST-2997</t>
  </si>
  <si>
    <t>ORD-100841</t>
  </si>
  <si>
    <t>CUST-7817</t>
  </si>
  <si>
    <t>ORD-100842</t>
  </si>
  <si>
    <t>CUST-8594</t>
  </si>
  <si>
    <t>ORD-100843</t>
  </si>
  <si>
    <t>CUST-1030</t>
  </si>
  <si>
    <t>ORD-100844</t>
  </si>
  <si>
    <t>CUST-9728</t>
  </si>
  <si>
    <t>ORD-100845</t>
  </si>
  <si>
    <t>CUST-3831</t>
  </si>
  <si>
    <t>ORD-100846</t>
  </si>
  <si>
    <t>CUST-3805</t>
  </si>
  <si>
    <t>ORD-100847</t>
  </si>
  <si>
    <t>CUST-5328</t>
  </si>
  <si>
    <t>ORD-100848</t>
  </si>
  <si>
    <t>CUST-7150</t>
  </si>
  <si>
    <t>ORD-100849</t>
  </si>
  <si>
    <t>CUST-8369</t>
  </si>
  <si>
    <t>ORD-100850</t>
  </si>
  <si>
    <t>CUST-8582</t>
  </si>
  <si>
    <t>ORD-100851</t>
  </si>
  <si>
    <t>CUST-9025</t>
  </si>
  <si>
    <t>ORD-100852</t>
  </si>
  <si>
    <t>ORD-100853</t>
  </si>
  <si>
    <t>CUST-4040</t>
  </si>
  <si>
    <t>ORD-100854</t>
  </si>
  <si>
    <t>CUST-7147</t>
  </si>
  <si>
    <t>ORD-100855</t>
  </si>
  <si>
    <t>CUST-3286</t>
  </si>
  <si>
    <t>ORD-100856</t>
  </si>
  <si>
    <t>CUST-9381</t>
  </si>
  <si>
    <t>ORD-100857</t>
  </si>
  <si>
    <t>CUST-2780</t>
  </si>
  <si>
    <t>ORD-100858</t>
  </si>
  <si>
    <t>CUST-3246</t>
  </si>
  <si>
    <t>ORD-100859</t>
  </si>
  <si>
    <t>CUST-6245</t>
  </si>
  <si>
    <t>ORD-100860</t>
  </si>
  <si>
    <t>CUST-7464</t>
  </si>
  <si>
    <t>ORD-100861</t>
  </si>
  <si>
    <t>CUST-3803</t>
  </si>
  <si>
    <t>ORD-100862</t>
  </si>
  <si>
    <t>CUST-3106</t>
  </si>
  <si>
    <t>ORD-100863</t>
  </si>
  <si>
    <t>CUST-2521</t>
  </si>
  <si>
    <t>ORD-100864</t>
  </si>
  <si>
    <t>CUST-1545</t>
  </si>
  <si>
    <t>ORD-100865</t>
  </si>
  <si>
    <t>CUST-7364</t>
  </si>
  <si>
    <t>ORD-100866</t>
  </si>
  <si>
    <t>CUST-7981</t>
  </si>
  <si>
    <t>ORD-100867</t>
  </si>
  <si>
    <t>CUST-8657</t>
  </si>
  <si>
    <t>ORD-100868</t>
  </si>
  <si>
    <t>CUST-9637</t>
  </si>
  <si>
    <t>ORD-100869</t>
  </si>
  <si>
    <t>CUST-7750</t>
  </si>
  <si>
    <t>ORD-100870</t>
  </si>
  <si>
    <t>CUST-5234</t>
  </si>
  <si>
    <t>ORD-100871</t>
  </si>
  <si>
    <t>CUST-1576</t>
  </si>
  <si>
    <t>ORD-100872</t>
  </si>
  <si>
    <t>CUST-6582</t>
  </si>
  <si>
    <t>ORD-100873</t>
  </si>
  <si>
    <t>CUST-4343</t>
  </si>
  <si>
    <t>ORD-100874</t>
  </si>
  <si>
    <t>CUST-9419</t>
  </si>
  <si>
    <t>ORD-100875</t>
  </si>
  <si>
    <t>CUST-5866</t>
  </si>
  <si>
    <t>ORD-100876</t>
  </si>
  <si>
    <t>CUST-5683</t>
  </si>
  <si>
    <t>ORD-100877</t>
  </si>
  <si>
    <t>CUST-8282</t>
  </si>
  <si>
    <t>ORD-100878</t>
  </si>
  <si>
    <t>CUST-8463</t>
  </si>
  <si>
    <t>ORD-100879</t>
  </si>
  <si>
    <t>CUST-3482</t>
  </si>
  <si>
    <t>ORD-100880</t>
  </si>
  <si>
    <t>CUST-7982</t>
  </si>
  <si>
    <t>ORD-100881</t>
  </si>
  <si>
    <t>CUST-5627</t>
  </si>
  <si>
    <t>ORD-100882</t>
  </si>
  <si>
    <t>CUST-7677</t>
  </si>
  <si>
    <t>ORD-100883</t>
  </si>
  <si>
    <t>CUST-7874</t>
  </si>
  <si>
    <t>ORD-100884</t>
  </si>
  <si>
    <t>CUST-1364</t>
  </si>
  <si>
    <t>ORD-100885</t>
  </si>
  <si>
    <t>CUST-3013</t>
  </si>
  <si>
    <t>ORD-100886</t>
  </si>
  <si>
    <t>CUST-1702</t>
  </si>
  <si>
    <t>ORD-100887</t>
  </si>
  <si>
    <t>CUST-3420</t>
  </si>
  <si>
    <t>ORD-100888</t>
  </si>
  <si>
    <t>CUST-5609</t>
  </si>
  <si>
    <t>ORD-100889</t>
  </si>
  <si>
    <t>ORD-100890</t>
  </si>
  <si>
    <t>CUST-3249</t>
  </si>
  <si>
    <t>ORD-100891</t>
  </si>
  <si>
    <t>CUST-7261</t>
  </si>
  <si>
    <t>ORD-100892</t>
  </si>
  <si>
    <t>CUST-6390</t>
  </si>
  <si>
    <t>ORD-100893</t>
  </si>
  <si>
    <t>CUST-6799</t>
  </si>
  <si>
    <t>ORD-100894</t>
  </si>
  <si>
    <t>CUST-4927</t>
  </si>
  <si>
    <t>ORD-100895</t>
  </si>
  <si>
    <t>CUST-1871</t>
  </si>
  <si>
    <t>ORD-100896</t>
  </si>
  <si>
    <t>CUST-6554</t>
  </si>
  <si>
    <t>ORD-100897</t>
  </si>
  <si>
    <t>CUST-6951</t>
  </si>
  <si>
    <t>ORD-100898</t>
  </si>
  <si>
    <t>CUST-3221</t>
  </si>
  <si>
    <t>ORD-100899</t>
  </si>
  <si>
    <t>CUST-7169</t>
  </si>
  <si>
    <t>ORD-100900</t>
  </si>
  <si>
    <t>CUST-1188</t>
  </si>
  <si>
    <t>ORD-100901</t>
  </si>
  <si>
    <t>CUST-5810</t>
  </si>
  <si>
    <t>ORD-100902</t>
  </si>
  <si>
    <t>CUST-7807</t>
  </si>
  <si>
    <t>ORD-100903</t>
  </si>
  <si>
    <t>CUST-5710</t>
  </si>
  <si>
    <t>ORD-100904</t>
  </si>
  <si>
    <t>CUST-9135</t>
  </si>
  <si>
    <t>ORD-100905</t>
  </si>
  <si>
    <t>ORD-100906</t>
  </si>
  <si>
    <t>CUST-6900</t>
  </si>
  <si>
    <t>ORD-100907</t>
  </si>
  <si>
    <t>CUST-4423</t>
  </si>
  <si>
    <t>ORD-100908</t>
  </si>
  <si>
    <t>CUST-1601</t>
  </si>
  <si>
    <t>ORD-100909</t>
  </si>
  <si>
    <t>ORD-100910</t>
  </si>
  <si>
    <t>CUST-1971</t>
  </si>
  <si>
    <t>ORD-100911</t>
  </si>
  <si>
    <t>CUST-6458</t>
  </si>
  <si>
    <t>ORD-100912</t>
  </si>
  <si>
    <t>CUST-8509</t>
  </si>
  <si>
    <t>ORD-100913</t>
  </si>
  <si>
    <t>CUST-2516</t>
  </si>
  <si>
    <t>ORD-100914</t>
  </si>
  <si>
    <t>CUST-4300</t>
  </si>
  <si>
    <t>ORD-100915</t>
  </si>
  <si>
    <t>CUST-9747</t>
  </si>
  <si>
    <t>ORD-100916</t>
  </si>
  <si>
    <t>CUST-8255</t>
  </si>
  <si>
    <t>ORD-100917</t>
  </si>
  <si>
    <t>CUST-9013</t>
  </si>
  <si>
    <t>ORD-100918</t>
  </si>
  <si>
    <t>CUST-6194</t>
  </si>
  <si>
    <t>ORD-100919</t>
  </si>
  <si>
    <t>CUST-8608</t>
  </si>
  <si>
    <t>ORD-100920</t>
  </si>
  <si>
    <t>CUST-2643</t>
  </si>
  <si>
    <t>ORD-100921</t>
  </si>
  <si>
    <t>CUST-1445</t>
  </si>
  <si>
    <t>ORD-100922</t>
  </si>
  <si>
    <t>ORD-100923</t>
  </si>
  <si>
    <t>CUST-4090</t>
  </si>
  <si>
    <t>ORD-100924</t>
  </si>
  <si>
    <t>CUST-1273</t>
  </si>
  <si>
    <t>ORD-100925</t>
  </si>
  <si>
    <t>CUST-8334</t>
  </si>
  <si>
    <t>ORD-100926</t>
  </si>
  <si>
    <t>ORD-100927</t>
  </si>
  <si>
    <t>CUST-6434</t>
  </si>
  <si>
    <t>ORD-100928</t>
  </si>
  <si>
    <t>ORD-100929</t>
  </si>
  <si>
    <t>CUST-5991</t>
  </si>
  <si>
    <t>ORD-100930</t>
  </si>
  <si>
    <t>CUST-7281</t>
  </si>
  <si>
    <t>ORD-100931</t>
  </si>
  <si>
    <t>CUST-1027</t>
  </si>
  <si>
    <t>ORD-100932</t>
  </si>
  <si>
    <t>CUST-3906</t>
  </si>
  <si>
    <t>ORD-100933</t>
  </si>
  <si>
    <t>CUST-4513</t>
  </si>
  <si>
    <t>ORD-100934</t>
  </si>
  <si>
    <t>ORD-100935</t>
  </si>
  <si>
    <t>CUST-8507</t>
  </si>
  <si>
    <t>ORD-100936</t>
  </si>
  <si>
    <t>CUST-2683</t>
  </si>
  <si>
    <t>ORD-100937</t>
  </si>
  <si>
    <t>CUST-2700</t>
  </si>
  <si>
    <t>ORD-100938</t>
  </si>
  <si>
    <t>CUST-1470</t>
  </si>
  <si>
    <t>ORD-100939</t>
  </si>
  <si>
    <t>ORD-100940</t>
  </si>
  <si>
    <t>CUST-6728</t>
  </si>
  <si>
    <t>ORD-100941</t>
  </si>
  <si>
    <t>CUST-8069</t>
  </si>
  <si>
    <t>ORD-100942</t>
  </si>
  <si>
    <t>CUST-4250</t>
  </si>
  <si>
    <t>ORD-100943</t>
  </si>
  <si>
    <t>CUST-2318</t>
  </si>
  <si>
    <t>ORD-100944</t>
  </si>
  <si>
    <t>CUST-6791</t>
  </si>
  <si>
    <t>ORD-100945</t>
  </si>
  <si>
    <t>CUST-3024</t>
  </si>
  <si>
    <t>ORD-100946</t>
  </si>
  <si>
    <t>CUST-9394</t>
  </si>
  <si>
    <t>ORD-100947</t>
  </si>
  <si>
    <t>CUST-4869</t>
  </si>
  <si>
    <t>ORD-100948</t>
  </si>
  <si>
    <t>CUST-6542</t>
  </si>
  <si>
    <t>ORD-100949</t>
  </si>
  <si>
    <t>CUST-6157</t>
  </si>
  <si>
    <t>ORD-100950</t>
  </si>
  <si>
    <t>CUST-9526</t>
  </si>
  <si>
    <t>ORD-100951</t>
  </si>
  <si>
    <t>CUST-6204</t>
  </si>
  <si>
    <t>ORD-100952</t>
  </si>
  <si>
    <t>CUST-8372</t>
  </si>
  <si>
    <t>ORD-100953</t>
  </si>
  <si>
    <t>CUST-4121</t>
  </si>
  <si>
    <t>ORD-100954</t>
  </si>
  <si>
    <t>CUST-8779</t>
  </si>
  <si>
    <t>ORD-100955</t>
  </si>
  <si>
    <t>CUST-1474</t>
  </si>
  <si>
    <t>ORD-100956</t>
  </si>
  <si>
    <t>CUST-3677</t>
  </si>
  <si>
    <t>ORD-100957</t>
  </si>
  <si>
    <t>CUST-8889</t>
  </si>
  <si>
    <t>ORD-100958</t>
  </si>
  <si>
    <t>ORD-100959</t>
  </si>
  <si>
    <t>CUST-8908</t>
  </si>
  <si>
    <t>ORD-100960</t>
  </si>
  <si>
    <t>CUST-4714</t>
  </si>
  <si>
    <t>ORD-100961</t>
  </si>
  <si>
    <t>CUST-7851</t>
  </si>
  <si>
    <t>ORD-100962</t>
  </si>
  <si>
    <t>CUST-2472</t>
  </si>
  <si>
    <t>ORD-100963</t>
  </si>
  <si>
    <t>CUST-6789</t>
  </si>
  <si>
    <t>ORD-100964</t>
  </si>
  <si>
    <t>CUST-2926</t>
  </si>
  <si>
    <t>ORD-100965</t>
  </si>
  <si>
    <t>ORD-100966</t>
  </si>
  <si>
    <t>CUST-8651</t>
  </si>
  <si>
    <t>ORD-100967</t>
  </si>
  <si>
    <t>CUST-8791</t>
  </si>
  <si>
    <t>ORD-100968</t>
  </si>
  <si>
    <t>CUST-1825</t>
  </si>
  <si>
    <t>ORD-100969</t>
  </si>
  <si>
    <t>CUST-2875</t>
  </si>
  <si>
    <t>ORD-100970</t>
  </si>
  <si>
    <t>CUST-5443</t>
  </si>
  <si>
    <t>ORD-100971</t>
  </si>
  <si>
    <t>ORD-100972</t>
  </si>
  <si>
    <t>CUST-4524</t>
  </si>
  <si>
    <t>ORD-100973</t>
  </si>
  <si>
    <t>CUST-3501</t>
  </si>
  <si>
    <t>ORD-100974</t>
  </si>
  <si>
    <t>CUST-1934</t>
  </si>
  <si>
    <t>ORD-100975</t>
  </si>
  <si>
    <t>CUST-5935</t>
  </si>
  <si>
    <t>ORD-100976</t>
  </si>
  <si>
    <t>CUST-3168</t>
  </si>
  <si>
    <t>ORD-100977</t>
  </si>
  <si>
    <t>CUST-1719</t>
  </si>
  <si>
    <t>ORD-100978</t>
  </si>
  <si>
    <t>ORD-100979</t>
  </si>
  <si>
    <t>CUST-1000</t>
  </si>
  <si>
    <t>ORD-100980</t>
  </si>
  <si>
    <t>CUST-8130</t>
  </si>
  <si>
    <t>ORD-100981</t>
  </si>
  <si>
    <t>CUST-1263</t>
  </si>
  <si>
    <t>ORD-100982</t>
  </si>
  <si>
    <t>CUST-9645</t>
  </si>
  <si>
    <t>ORD-100983</t>
  </si>
  <si>
    <t>CUST-3825</t>
  </si>
  <si>
    <t>ORD-100984</t>
  </si>
  <si>
    <t>CUST-6929</t>
  </si>
  <si>
    <t>ORD-100985</t>
  </si>
  <si>
    <t>ORD-100986</t>
  </si>
  <si>
    <t>CUST-8382</t>
  </si>
  <si>
    <t>ORD-100987</t>
  </si>
  <si>
    <t>CUST-4988</t>
  </si>
  <si>
    <t>ORD-100988</t>
  </si>
  <si>
    <t>CUST-2890</t>
  </si>
  <si>
    <t>ORD-100989</t>
  </si>
  <si>
    <t>CUST-9146</t>
  </si>
  <si>
    <t>ORD-100990</t>
  </si>
  <si>
    <t>CUST-7392</t>
  </si>
  <si>
    <t>ORD-100991</t>
  </si>
  <si>
    <t>CUST-8497</t>
  </si>
  <si>
    <t>ORD-100992</t>
  </si>
  <si>
    <t>CUST-5300</t>
  </si>
  <si>
    <t>ORD-100993</t>
  </si>
  <si>
    <t>CUST-5525</t>
  </si>
  <si>
    <t>ORD-100994</t>
  </si>
  <si>
    <t>CUST-6208</t>
  </si>
  <si>
    <t>ORD-100995</t>
  </si>
  <si>
    <t>CUST-8523</t>
  </si>
  <si>
    <t>ORD-100996</t>
  </si>
  <si>
    <t>CUST-2963</t>
  </si>
  <si>
    <t>ORD-100997</t>
  </si>
  <si>
    <t>CUST-5643</t>
  </si>
  <si>
    <t>ORD-100998</t>
  </si>
  <si>
    <t>CUST-6566</t>
  </si>
  <si>
    <t>ORD-100999</t>
  </si>
  <si>
    <t>ORD-101000</t>
  </si>
  <si>
    <t>CUST-6567</t>
  </si>
  <si>
    <t>ORD-101001</t>
  </si>
  <si>
    <t>CUST-3367</t>
  </si>
  <si>
    <t>ORD-101002</t>
  </si>
  <si>
    <t>CUST-4258</t>
  </si>
  <si>
    <t>ORD-101003</t>
  </si>
  <si>
    <t>CUST-8645</t>
  </si>
  <si>
    <t>ORD-101004</t>
  </si>
  <si>
    <t>CUST-8971</t>
  </si>
  <si>
    <t>ORD-101005</t>
  </si>
  <si>
    <t>CUST-4268</t>
  </si>
  <si>
    <t>ORD-101006</t>
  </si>
  <si>
    <t>CUST-5914</t>
  </si>
  <si>
    <t>ORD-101007</t>
  </si>
  <si>
    <t>CUST-2476</t>
  </si>
  <si>
    <t>ORD-101008</t>
  </si>
  <si>
    <t>CUST-1800</t>
  </si>
  <si>
    <t>ORD-101009</t>
  </si>
  <si>
    <t>CUST-7552</t>
  </si>
  <si>
    <t>ORD-101010</t>
  </si>
  <si>
    <t>CUST-6899</t>
  </si>
  <si>
    <t>ORD-101011</t>
  </si>
  <si>
    <t>CUST-9355</t>
  </si>
  <si>
    <t>ORD-101012</t>
  </si>
  <si>
    <t>CUST-3476</t>
  </si>
  <si>
    <t>ORD-101013</t>
  </si>
  <si>
    <t>CUST-9221</t>
  </si>
  <si>
    <t>ORD-101014</t>
  </si>
  <si>
    <t>ORD-101015</t>
  </si>
  <si>
    <t>CUST-2730</t>
  </si>
  <si>
    <t>ORD-101016</t>
  </si>
  <si>
    <t>CUST-5363</t>
  </si>
  <si>
    <t>ORD-101017</t>
  </si>
  <si>
    <t>CUST-8289</t>
  </si>
  <si>
    <t>ORD-101018</t>
  </si>
  <si>
    <t>CUST-4961</t>
  </si>
  <si>
    <t>ORD-101019</t>
  </si>
  <si>
    <t>ORD-101020</t>
  </si>
  <si>
    <t>CUST-9346</t>
  </si>
  <si>
    <t>ORD-101021</t>
  </si>
  <si>
    <t>CUST-6798</t>
  </si>
  <si>
    <t>ORD-101022</t>
  </si>
  <si>
    <t>CUST-6748</t>
  </si>
  <si>
    <t>ORD-101023</t>
  </si>
  <si>
    <t>CUST-9425</t>
  </si>
  <si>
    <t>ORD-101024</t>
  </si>
  <si>
    <t>CUST-2670</t>
  </si>
  <si>
    <t>ORD-101025</t>
  </si>
  <si>
    <t>CUST-4330</t>
  </si>
  <si>
    <t>ORD-101026</t>
  </si>
  <si>
    <t>ORD-101027</t>
  </si>
  <si>
    <t>CUST-5899</t>
  </si>
  <si>
    <t>ORD-101028</t>
  </si>
  <si>
    <t>CUST-9475</t>
  </si>
  <si>
    <t>ORD-101029</t>
  </si>
  <si>
    <t>CUST-9893</t>
  </si>
  <si>
    <t>ORD-101030</t>
  </si>
  <si>
    <t>CUST-5700</t>
  </si>
  <si>
    <t>ORD-101031</t>
  </si>
  <si>
    <t>CUST-3255</t>
  </si>
  <si>
    <t>ORD-101032</t>
  </si>
  <si>
    <t>CUST-6464</t>
  </si>
  <si>
    <t>ORD-101033</t>
  </si>
  <si>
    <t>CUST-2914</t>
  </si>
  <si>
    <t>ORD-101034</t>
  </si>
  <si>
    <t>CUST-7023</t>
  </si>
  <si>
    <t>ORD-101035</t>
  </si>
  <si>
    <t>CUST-3948</t>
  </si>
  <si>
    <t>ORD-101036</t>
  </si>
  <si>
    <t>CUST-5575</t>
  </si>
  <si>
    <t>ORD-101037</t>
  </si>
  <si>
    <t>CUST-5043</t>
  </si>
  <si>
    <t>ORD-101038</t>
  </si>
  <si>
    <t>CUST-8380</t>
  </si>
  <si>
    <t>ORD-101039</t>
  </si>
  <si>
    <t>CUST-4672</t>
  </si>
  <si>
    <t>ORD-101040</t>
  </si>
  <si>
    <t>CUST-3109</t>
  </si>
  <si>
    <t>ORD-101041</t>
  </si>
  <si>
    <t>CUST-2119</t>
  </si>
  <si>
    <t>ORD-101042</t>
  </si>
  <si>
    <t>CUST-9287</t>
  </si>
  <si>
    <t>ORD-101043</t>
  </si>
  <si>
    <t>CUST-3285</t>
  </si>
  <si>
    <t>ORD-101044</t>
  </si>
  <si>
    <t>ORD-101045</t>
  </si>
  <si>
    <t>ORD-101046</t>
  </si>
  <si>
    <t>CUST-1097</t>
  </si>
  <si>
    <t>ORD-101047</t>
  </si>
  <si>
    <t>CUST-4980</t>
  </si>
  <si>
    <t>ORD-101048</t>
  </si>
  <si>
    <t>CUST-4505</t>
  </si>
  <si>
    <t>ORD-101049</t>
  </si>
  <si>
    <t>CUST-5075</t>
  </si>
  <si>
    <t>ORD-101050</t>
  </si>
  <si>
    <t>CUST-6848</t>
  </si>
  <si>
    <t>ORD-101051</t>
  </si>
  <si>
    <t>CUST-9495</t>
  </si>
  <si>
    <t>ORD-101052</t>
  </si>
  <si>
    <t>CUST-1494</t>
  </si>
  <si>
    <t>ORD-101053</t>
  </si>
  <si>
    <t>CUST-6736</t>
  </si>
  <si>
    <t>ORD-101054</t>
  </si>
  <si>
    <t>CUST-7041</t>
  </si>
  <si>
    <t>ORD-101055</t>
  </si>
  <si>
    <t>CUST-6517</t>
  </si>
  <si>
    <t>ORD-101056</t>
  </si>
  <si>
    <t>CUST-1399</t>
  </si>
  <si>
    <t>ORD-101057</t>
  </si>
  <si>
    <t>CUST-6244</t>
  </si>
  <si>
    <t>ORD-101058</t>
  </si>
  <si>
    <t>CUST-7219</t>
  </si>
  <si>
    <t>ORD-101059</t>
  </si>
  <si>
    <t>CUST-1670</t>
  </si>
  <si>
    <t>ORD-101060</t>
  </si>
  <si>
    <t>CUST-1830</t>
  </si>
  <si>
    <t>ORD-101061</t>
  </si>
  <si>
    <t>CUST-9060</t>
  </si>
  <si>
    <t>ORD-101062</t>
  </si>
  <si>
    <t>CUST-5342</t>
  </si>
  <si>
    <t>ORD-101063</t>
  </si>
  <si>
    <t>CUST-3370</t>
  </si>
  <si>
    <t>ORD-101064</t>
  </si>
  <si>
    <t>CUST-1262</t>
  </si>
  <si>
    <t>ORD-101065</t>
  </si>
  <si>
    <t>CUST-8504</t>
  </si>
  <si>
    <t>ORD-101066</t>
  </si>
  <si>
    <t>CUST-8371</t>
  </si>
  <si>
    <t>ORD-101067</t>
  </si>
  <si>
    <t>ORD-101068</t>
  </si>
  <si>
    <t>CUST-5590</t>
  </si>
  <si>
    <t>ORD-101069</t>
  </si>
  <si>
    <t>CUST-7439</t>
  </si>
  <si>
    <t>ORD-101070</t>
  </si>
  <si>
    <t>CUST-3329</t>
  </si>
  <si>
    <t>ORD-101071</t>
  </si>
  <si>
    <t>CUST-4704</t>
  </si>
  <si>
    <t>ORD-101072</t>
  </si>
  <si>
    <t>CUST-4381</t>
  </si>
  <si>
    <t>ORD-101073</t>
  </si>
  <si>
    <t>CUST-2818</t>
  </si>
  <si>
    <t>ORD-101074</t>
  </si>
  <si>
    <t>ORD-101075</t>
  </si>
  <si>
    <t>ORD-101076</t>
  </si>
  <si>
    <t>CUST-8444</t>
  </si>
  <si>
    <t>ORD-101077</t>
  </si>
  <si>
    <t>CUST-5873</t>
  </si>
  <si>
    <t>ORD-101078</t>
  </si>
  <si>
    <t>CUST-2594</t>
  </si>
  <si>
    <t>ORD-101079</t>
  </si>
  <si>
    <t>CUST-3054</t>
  </si>
  <si>
    <t>ORD-101080</t>
  </si>
  <si>
    <t>CUST-8151</t>
  </si>
  <si>
    <t>ORD-101081</t>
  </si>
  <si>
    <t>CUST-5696</t>
  </si>
  <si>
    <t>ORD-101082</t>
  </si>
  <si>
    <t>CUST-8929</t>
  </si>
  <si>
    <t>ORD-101083</t>
  </si>
  <si>
    <t>CUST-6025</t>
  </si>
  <si>
    <t>ORD-101084</t>
  </si>
  <si>
    <t>CUST-9710</t>
  </si>
  <si>
    <t>ORD-101085</t>
  </si>
  <si>
    <t>CUST-5560</t>
  </si>
  <si>
    <t>ORD-101086</t>
  </si>
  <si>
    <t>CUST-2111</t>
  </si>
  <si>
    <t>ORD-101087</t>
  </si>
  <si>
    <t>CUST-7864</t>
  </si>
  <si>
    <t>ORD-101088</t>
  </si>
  <si>
    <t>ORD-101089</t>
  </si>
  <si>
    <t>CUST-1343</t>
  </si>
  <si>
    <t>ORD-101090</t>
  </si>
  <si>
    <t>CUST-6409</t>
  </si>
  <si>
    <t>ORD-101091</t>
  </si>
  <si>
    <t>CUST-4872</t>
  </si>
  <si>
    <t>ORD-101092</t>
  </si>
  <si>
    <t>CUST-6299</t>
  </si>
  <si>
    <t>ORD-101093</t>
  </si>
  <si>
    <t>CUST-5950</t>
  </si>
  <si>
    <t>ORD-101094</t>
  </si>
  <si>
    <t>ORD-101095</t>
  </si>
  <si>
    <t>CUST-6821</t>
  </si>
  <si>
    <t>ORD-101096</t>
  </si>
  <si>
    <t>CUST-7327</t>
  </si>
  <si>
    <t>ORD-101097</t>
  </si>
  <si>
    <t>CUST-2313</t>
  </si>
  <si>
    <t>ORD-101098</t>
  </si>
  <si>
    <t>CUST-8650</t>
  </si>
  <si>
    <t>ORD-101099</t>
  </si>
  <si>
    <t>CUST-5121</t>
  </si>
  <si>
    <t>ORD-101100</t>
  </si>
  <si>
    <t>CUST-1087</t>
  </si>
  <si>
    <t>ORD-101101</t>
  </si>
  <si>
    <t>CUST-3541</t>
  </si>
  <si>
    <t>ORD-101102</t>
  </si>
  <si>
    <t>CUST-8894</t>
  </si>
  <si>
    <t>ORD-101103</t>
  </si>
  <si>
    <t>CUST-5818</t>
  </si>
  <si>
    <t>ORD-101104</t>
  </si>
  <si>
    <t>CUST-3640</t>
  </si>
  <si>
    <t>ORD-101105</t>
  </si>
  <si>
    <t>CUST-9587</t>
  </si>
  <si>
    <t>ORD-101106</t>
  </si>
  <si>
    <t>CUST-7301</t>
  </si>
  <si>
    <t>ORD-101107</t>
  </si>
  <si>
    <t>CUST-7223</t>
  </si>
  <si>
    <t>ORD-101108</t>
  </si>
  <si>
    <t>CUST-1902</t>
  </si>
  <si>
    <t>ORD-101109</t>
  </si>
  <si>
    <t>CUST-9003</t>
  </si>
  <si>
    <t>ORD-101110</t>
  </si>
  <si>
    <t>CUST-8138</t>
  </si>
  <si>
    <t>ORD-101111</t>
  </si>
  <si>
    <t>CUST-4918</t>
  </si>
  <si>
    <t>ORD-101112</t>
  </si>
  <si>
    <t>CUST-6956</t>
  </si>
  <si>
    <t>ORD-101113</t>
  </si>
  <si>
    <t>CUST-5109</t>
  </si>
  <si>
    <t>ORD-101114</t>
  </si>
  <si>
    <t>ORD-101115</t>
  </si>
  <si>
    <t>CUST-5244</t>
  </si>
  <si>
    <t>ORD-101116</t>
  </si>
  <si>
    <t>CUST-3737</t>
  </si>
  <si>
    <t>ORD-101117</t>
  </si>
  <si>
    <t>CUST-7157</t>
  </si>
  <si>
    <t>ORD-101118</t>
  </si>
  <si>
    <t>CUST-2213</t>
  </si>
  <si>
    <t>ORD-101119</t>
  </si>
  <si>
    <t>ORD-101120</t>
  </si>
  <si>
    <t>CUST-5347</t>
  </si>
  <si>
    <t>ORD-101121</t>
  </si>
  <si>
    <t>CUST-2593</t>
  </si>
  <si>
    <t>ORD-101122</t>
  </si>
  <si>
    <t>CUST-8310</t>
  </si>
  <si>
    <t>ORD-101123</t>
  </si>
  <si>
    <t>CUST-3110</t>
  </si>
  <si>
    <t>ORD-101124</t>
  </si>
  <si>
    <t>CUST-2837</t>
  </si>
  <si>
    <t>ORD-101125</t>
  </si>
  <si>
    <t>CUST-8325</t>
  </si>
  <si>
    <t>ORD-101126</t>
  </si>
  <si>
    <t>CUST-5355</t>
  </si>
  <si>
    <t>ORD-101127</t>
  </si>
  <si>
    <t>CUST-1845</t>
  </si>
  <si>
    <t>ORD-101128</t>
  </si>
  <si>
    <t>CUST-2279</t>
  </si>
  <si>
    <t>ORD-101129</t>
  </si>
  <si>
    <t>CUST-9899</t>
  </si>
  <si>
    <t>ORD-101130</t>
  </si>
  <si>
    <t>CUST-8914</t>
  </si>
  <si>
    <t>ORD-101131</t>
  </si>
  <si>
    <t>CUST-9397</t>
  </si>
  <si>
    <t>ORD-101132</t>
  </si>
  <si>
    <t>ORD-101133</t>
  </si>
  <si>
    <t>CUST-8543</t>
  </si>
  <si>
    <t>ORD-101134</t>
  </si>
  <si>
    <t>CUST-4796</t>
  </si>
  <si>
    <t>ORD-101135</t>
  </si>
  <si>
    <t>CUST-7354</t>
  </si>
  <si>
    <t>ORD-101136</t>
  </si>
  <si>
    <t>CUST-7315</t>
  </si>
  <si>
    <t>ORD-101137</t>
  </si>
  <si>
    <t>CUST-4726</t>
  </si>
  <si>
    <t>ORD-101138</t>
  </si>
  <si>
    <t>ORD-101139</t>
  </si>
  <si>
    <t>CUST-7307</t>
  </si>
  <si>
    <t>ORD-101140</t>
  </si>
  <si>
    <t>CUST-5956</t>
  </si>
  <si>
    <t>ORD-101141</t>
  </si>
  <si>
    <t>CUST-9879</t>
  </si>
  <si>
    <t>ORD-101142</t>
  </si>
  <si>
    <t>CUST-6286</t>
  </si>
  <si>
    <t>ORD-101143</t>
  </si>
  <si>
    <t>CUST-7065</t>
  </si>
  <si>
    <t>ORD-101144</t>
  </si>
  <si>
    <t>CUST-2907</t>
  </si>
  <si>
    <t>ORD-101145</t>
  </si>
  <si>
    <t>CUST-5454</t>
  </si>
  <si>
    <t>ORD-101146</t>
  </si>
  <si>
    <t>CUST-1084</t>
  </si>
  <si>
    <t>ORD-101147</t>
  </si>
  <si>
    <t>ORD-101148</t>
  </si>
  <si>
    <t>CUST-8360</t>
  </si>
  <si>
    <t>ORD-101149</t>
  </si>
  <si>
    <t>CUST-7942</t>
  </si>
  <si>
    <t>ORD-101150</t>
  </si>
  <si>
    <t>CUST-5659</t>
  </si>
  <si>
    <t>ORD-101151</t>
  </si>
  <si>
    <t>CUST-7406</t>
  </si>
  <si>
    <t>ORD-101152</t>
  </si>
  <si>
    <t>CUST-8307</t>
  </si>
  <si>
    <t>ORD-101153</t>
  </si>
  <si>
    <t>CUST-1939</t>
  </si>
  <si>
    <t>ORD-101154</t>
  </si>
  <si>
    <t>CUST-8678</t>
  </si>
  <si>
    <t>ORD-101155</t>
  </si>
  <si>
    <t>CUST-7085</t>
  </si>
  <si>
    <t>ORD-101156</t>
  </si>
  <si>
    <t>CUST-4073</t>
  </si>
  <si>
    <t>ORD-101157</t>
  </si>
  <si>
    <t>CUST-5807</t>
  </si>
  <si>
    <t>ORD-101158</t>
  </si>
  <si>
    <t>CUST-5409</t>
  </si>
  <si>
    <t>ORD-101159</t>
  </si>
  <si>
    <t>CUST-1435</t>
  </si>
  <si>
    <t>ORD-101160</t>
  </si>
  <si>
    <t>CUST-3635</t>
  </si>
  <si>
    <t>ORD-101161</t>
  </si>
  <si>
    <t>CUST-4552</t>
  </si>
  <si>
    <t>ORD-101162</t>
  </si>
  <si>
    <t>CUST-8404</t>
  </si>
  <si>
    <t>ORD-101163</t>
  </si>
  <si>
    <t>CUST-3904</t>
  </si>
  <si>
    <t>ORD-101164</t>
  </si>
  <si>
    <t>CUST-2216</t>
  </si>
  <si>
    <t>ORD-101165</t>
  </si>
  <si>
    <t>CUST-6033</t>
  </si>
  <si>
    <t>ORD-101166</t>
  </si>
  <si>
    <t>CUST-1945</t>
  </si>
  <si>
    <t>ORD-101167</t>
  </si>
  <si>
    <t>CUST-4301</t>
  </si>
  <si>
    <t>ORD-101168</t>
  </si>
  <si>
    <t>CUST-6188</t>
  </si>
  <si>
    <t>ORD-101169</t>
  </si>
  <si>
    <t>CUST-8238</t>
  </si>
  <si>
    <t>ORD-101170</t>
  </si>
  <si>
    <t>ORD-101171</t>
  </si>
  <si>
    <t>CUST-2686</t>
  </si>
  <si>
    <t>ORD-101172</t>
  </si>
  <si>
    <t>CUST-6047</t>
  </si>
  <si>
    <t>ORD-101173</t>
  </si>
  <si>
    <t>CUST-9352</t>
  </si>
  <si>
    <t>ORD-101174</t>
  </si>
  <si>
    <t>CUST-1209</t>
  </si>
  <si>
    <t>ORD-101175</t>
  </si>
  <si>
    <t>CUST-3158</t>
  </si>
  <si>
    <t>ORD-101176</t>
  </si>
  <si>
    <t>CUST-8933</t>
  </si>
  <si>
    <t>ORD-101177</t>
  </si>
  <si>
    <t>CUST-6913</t>
  </si>
  <si>
    <t>ORD-101178</t>
  </si>
  <si>
    <t>CUST-5068</t>
  </si>
  <si>
    <t>ORD-101179</t>
  </si>
  <si>
    <t>CUST-1992</t>
  </si>
  <si>
    <t>ORD-101180</t>
  </si>
  <si>
    <t>CUST-7684</t>
  </si>
  <si>
    <t>ORD-101181</t>
  </si>
  <si>
    <t>CUST-7153</t>
  </si>
  <si>
    <t>ORD-101182</t>
  </si>
  <si>
    <t>CUST-4875</t>
  </si>
  <si>
    <t>ORD-101183</t>
  </si>
  <si>
    <t>CUST-9809</t>
  </si>
  <si>
    <t>ORD-101184</t>
  </si>
  <si>
    <t>CUST-3655</t>
  </si>
  <si>
    <t>ORD-101185</t>
  </si>
  <si>
    <t>ORD-101186</t>
  </si>
  <si>
    <t>CUST-2178</t>
  </si>
  <si>
    <t>ORD-101187</t>
  </si>
  <si>
    <t>CUST-8673</t>
  </si>
  <si>
    <t>ORD-101188</t>
  </si>
  <si>
    <t>CUST-7273</t>
  </si>
  <si>
    <t>ORD-101189</t>
  </si>
  <si>
    <t>ORD-101190</t>
  </si>
  <si>
    <t>CUST-4919</t>
  </si>
  <si>
    <t>ORD-101191</t>
  </si>
  <si>
    <t>CUST-5442</t>
  </si>
  <si>
    <t>ORD-101192</t>
  </si>
  <si>
    <t>CUST-1023</t>
  </si>
  <si>
    <t>ORD-101193</t>
  </si>
  <si>
    <t>ORD-101194</t>
  </si>
  <si>
    <t>CUST-3130</t>
  </si>
  <si>
    <t>ORD-101195</t>
  </si>
  <si>
    <t>CUST-3839</t>
  </si>
  <si>
    <t>ORD-101196</t>
  </si>
  <si>
    <t>CUST-1232</t>
  </si>
  <si>
    <t>ORD-101197</t>
  </si>
  <si>
    <t>CUST-9410</t>
  </si>
  <si>
    <t>ORD-101198</t>
  </si>
  <si>
    <t>ORD-101199</t>
  </si>
  <si>
    <t>CUST-5892</t>
  </si>
  <si>
    <t>ORD-101200</t>
  </si>
  <si>
    <t>CUST-8460</t>
  </si>
  <si>
    <t>ORD-101201</t>
  </si>
  <si>
    <t>CUST-3361</t>
  </si>
  <si>
    <t>ORD-101202</t>
  </si>
  <si>
    <t>CUST-2870</t>
  </si>
  <si>
    <t>ORD-101203</t>
  </si>
  <si>
    <t>CUST-6629</t>
  </si>
  <si>
    <t>ORD-101204</t>
  </si>
  <si>
    <t>CUST-1613</t>
  </si>
  <si>
    <t>ORD-101205</t>
  </si>
  <si>
    <t>CUST-3015</t>
  </si>
  <si>
    <t>ORD-101206</t>
  </si>
  <si>
    <t>CUST-5872</t>
  </si>
  <si>
    <t>ORD-101207</t>
  </si>
  <si>
    <t>CUST-7724</t>
  </si>
  <si>
    <t>ORD-101208</t>
  </si>
  <si>
    <t>CUST-5455</t>
  </si>
  <si>
    <t>ORD-101209</t>
  </si>
  <si>
    <t>CUST-3251</t>
  </si>
  <si>
    <t>ORD-101210</t>
  </si>
  <si>
    <t>CUST-6783</t>
  </si>
  <si>
    <t>ORD-101211</t>
  </si>
  <si>
    <t>ORD-101212</t>
  </si>
  <si>
    <t>CUST-4774</t>
  </si>
  <si>
    <t>ORD-101213</t>
  </si>
  <si>
    <t>CUST-6269</t>
  </si>
  <si>
    <t>ORD-101214</t>
  </si>
  <si>
    <t>CUST-3814</t>
  </si>
  <si>
    <t>ORD-101215</t>
  </si>
  <si>
    <t>CUST-1354</t>
  </si>
  <si>
    <t>ORD-101216</t>
  </si>
  <si>
    <t>CUST-9101</t>
  </si>
  <si>
    <t>ORD-101217</t>
  </si>
  <si>
    <t>CUST-7793</t>
  </si>
  <si>
    <t>ORD-101218</t>
  </si>
  <si>
    <t>CUST-4756</t>
  </si>
  <si>
    <t>ORD-101219</t>
  </si>
  <si>
    <t>CUST-2831</t>
  </si>
  <si>
    <t>ORD-101220</t>
  </si>
  <si>
    <t>CUST-1184</t>
  </si>
  <si>
    <t>ORD-101221</t>
  </si>
  <si>
    <t>CUST-1122</t>
  </si>
  <si>
    <t>ORD-101222</t>
  </si>
  <si>
    <t>ORD-101223</t>
  </si>
  <si>
    <t>CUST-4976</t>
  </si>
  <si>
    <t>ORD-101224</t>
  </si>
  <si>
    <t>CUST-8891</t>
  </si>
  <si>
    <t>ORD-101225</t>
  </si>
  <si>
    <t>CUST-7797</t>
  </si>
  <si>
    <t>ORD-101226</t>
  </si>
  <si>
    <t>CUST-9677</t>
  </si>
  <si>
    <t>ORD-101227</t>
  </si>
  <si>
    <t>CUST-5865</t>
  </si>
  <si>
    <t>ORD-101228</t>
  </si>
  <si>
    <t>CUST-2797</t>
  </si>
  <si>
    <t>ORD-101229</t>
  </si>
  <si>
    <t>CUST-2287</t>
  </si>
  <si>
    <t>ORD-101230</t>
  </si>
  <si>
    <t>CUST-5027</t>
  </si>
  <si>
    <t>ORD-101231</t>
  </si>
  <si>
    <t>CUST-3128</t>
  </si>
  <si>
    <t>ORD-101232</t>
  </si>
  <si>
    <t>ORD-101233</t>
  </si>
  <si>
    <t>CUST-4293</t>
  </si>
  <si>
    <t>ORD-101234</t>
  </si>
  <si>
    <t>CUST-4092</t>
  </si>
  <si>
    <t>ORD-101235</t>
  </si>
  <si>
    <t>CUST-1717</t>
  </si>
  <si>
    <t>ORD-101236</t>
  </si>
  <si>
    <t>CUST-7844</t>
  </si>
  <si>
    <t>ORD-101237</t>
  </si>
  <si>
    <t>ORD-101238</t>
  </si>
  <si>
    <t>CUST-8629</t>
  </si>
  <si>
    <t>ORD-101239</t>
  </si>
  <si>
    <t>CUST-1390</t>
  </si>
  <si>
    <t>ORD-101240</t>
  </si>
  <si>
    <t>CUST-5286</t>
  </si>
  <si>
    <t>ORD-101241</t>
  </si>
  <si>
    <t>CUST-2071</t>
  </si>
  <si>
    <t>ORD-101242</t>
  </si>
  <si>
    <t>CUST-3139</t>
  </si>
  <si>
    <t>ORD-101243</t>
  </si>
  <si>
    <t>CUST-8726</t>
  </si>
  <si>
    <t>ORD-101244</t>
  </si>
  <si>
    <t>CUST-3044</t>
  </si>
  <si>
    <t>ORD-101245</t>
  </si>
  <si>
    <t>CUST-6955</t>
  </si>
  <si>
    <t>ORD-101246</t>
  </si>
  <si>
    <t>CUST-4757</t>
  </si>
  <si>
    <t>ORD-101247</t>
  </si>
  <si>
    <t>CUST-2064</t>
  </si>
  <si>
    <t>ORD-101248</t>
  </si>
  <si>
    <t>CUST-7493</t>
  </si>
  <si>
    <t>ORD-101249</t>
  </si>
  <si>
    <t>CUST-5330</t>
  </si>
  <si>
    <t>ORD-101250</t>
  </si>
  <si>
    <t>CUST-3350</t>
  </si>
  <si>
    <t>ORD-101251</t>
  </si>
  <si>
    <t>CUST-7012</t>
  </si>
  <si>
    <t>ORD-101252</t>
  </si>
  <si>
    <t>CUST-2303</t>
  </si>
  <si>
    <t>ORD-101253</t>
  </si>
  <si>
    <t>CUST-9483</t>
  </si>
  <si>
    <t>ORD-101254</t>
  </si>
  <si>
    <t>CUST-6326</t>
  </si>
  <si>
    <t>ORD-101255</t>
  </si>
  <si>
    <t>ORD-101256</t>
  </si>
  <si>
    <t>ORD-101257</t>
  </si>
  <si>
    <t>CUST-7473</t>
  </si>
  <si>
    <t>ORD-101258</t>
  </si>
  <si>
    <t>CUST-7729</t>
  </si>
  <si>
    <t>ORD-101259</t>
  </si>
  <si>
    <t>CUST-7416</t>
  </si>
  <si>
    <t>ORD-101260</t>
  </si>
  <si>
    <t>CUST-4478</t>
  </si>
  <si>
    <t>ORD-101261</t>
  </si>
  <si>
    <t>CUST-9040</t>
  </si>
  <si>
    <t>ORD-101262</t>
  </si>
  <si>
    <t>ORD-101263</t>
  </si>
  <si>
    <t>CUST-3876</t>
  </si>
  <si>
    <t>ORD-101264</t>
  </si>
  <si>
    <t>CUST-9785</t>
  </si>
  <si>
    <t>ORD-101265</t>
  </si>
  <si>
    <t>CUST-8086</t>
  </si>
  <si>
    <t>ORD-101266</t>
  </si>
  <si>
    <t>ORD-101267</t>
  </si>
  <si>
    <t>CUST-3684</t>
  </si>
  <si>
    <t>ORD-101268</t>
  </si>
  <si>
    <t>CUST-3799</t>
  </si>
  <si>
    <t>ORD-101269</t>
  </si>
  <si>
    <t>CUST-6325</t>
  </si>
  <si>
    <t>ORD-101270</t>
  </si>
  <si>
    <t>CUST-8577</t>
  </si>
  <si>
    <t>ORD-101271</t>
  </si>
  <si>
    <t>CUST-7391</t>
  </si>
  <si>
    <t>ORD-101272</t>
  </si>
  <si>
    <t>CUST-7415</t>
  </si>
  <si>
    <t>ORD-101273</t>
  </si>
  <si>
    <t>CUST-9010</t>
  </si>
  <si>
    <t>ORD-101274</t>
  </si>
  <si>
    <t>CUST-3545</t>
  </si>
  <si>
    <t>ORD-101275</t>
  </si>
  <si>
    <t>ORD-101276</t>
  </si>
  <si>
    <t>CUST-2432</t>
  </si>
  <si>
    <t>ORD-101277</t>
  </si>
  <si>
    <t>CUST-5801</t>
  </si>
  <si>
    <t>ORD-101278</t>
  </si>
  <si>
    <t>CUST-3040</t>
  </si>
  <si>
    <t>ORD-101279</t>
  </si>
  <si>
    <t>CUST-4094</t>
  </si>
  <si>
    <t>ORD-101280</t>
  </si>
  <si>
    <t>ORD-101281</t>
  </si>
  <si>
    <t>CUST-3219</t>
  </si>
  <si>
    <t>ORD-101282</t>
  </si>
  <si>
    <t>CUST-6057</t>
  </si>
  <si>
    <t>ORD-101283</t>
  </si>
  <si>
    <t>CUST-5918</t>
  </si>
  <si>
    <t>ORD-101284</t>
  </si>
  <si>
    <t>CUST-4946</t>
  </si>
  <si>
    <t>ORD-101285</t>
  </si>
  <si>
    <t>ORD-101286</t>
  </si>
  <si>
    <t>CUST-4482</t>
  </si>
  <si>
    <t>ORD-101287</t>
  </si>
  <si>
    <t>CUST-8854</t>
  </si>
  <si>
    <t>ORD-101288</t>
  </si>
  <si>
    <t>CUST-2103</t>
  </si>
  <si>
    <t>ORD-101289</t>
  </si>
  <si>
    <t>CUST-1318</t>
  </si>
  <si>
    <t>ORD-101290</t>
  </si>
  <si>
    <t>CUST-7867</t>
  </si>
  <si>
    <t>ORD-101291</t>
  </si>
  <si>
    <t>CUST-1016</t>
  </si>
  <si>
    <t>ORD-101292</t>
  </si>
  <si>
    <t>CUST-5971</t>
  </si>
  <si>
    <t>ORD-101293</t>
  </si>
  <si>
    <t>CUST-9147</t>
  </si>
  <si>
    <t>ORD-101294</t>
  </si>
  <si>
    <t>CUST-7746</t>
  </si>
  <si>
    <t>ORD-101295</t>
  </si>
  <si>
    <t>ORD-101296</t>
  </si>
  <si>
    <t>CUST-3173</t>
  </si>
  <si>
    <t>ORD-101297</t>
  </si>
  <si>
    <t>CUST-8630</t>
  </si>
  <si>
    <t>ORD-101298</t>
  </si>
  <si>
    <t>CUST-9883</t>
  </si>
  <si>
    <t>ORD-101299</t>
  </si>
  <si>
    <t>ORD-101300</t>
  </si>
  <si>
    <t>CUST-3083</t>
  </si>
  <si>
    <t>ORD-101301</t>
  </si>
  <si>
    <t>ORD-101302</t>
  </si>
  <si>
    <t>CUST-9233</t>
  </si>
  <si>
    <t>ORD-101303</t>
  </si>
  <si>
    <t>CUST-9615</t>
  </si>
  <si>
    <t>ORD-101304</t>
  </si>
  <si>
    <t>CUST-3416</t>
  </si>
  <si>
    <t>ORD-101305</t>
  </si>
  <si>
    <t>CUST-4866</t>
  </si>
  <si>
    <t>ORD-101306</t>
  </si>
  <si>
    <t>CUST-3345</t>
  </si>
  <si>
    <t>ORD-101307</t>
  </si>
  <si>
    <t>CUST-5547</t>
  </si>
  <si>
    <t>ORD-101308</t>
  </si>
  <si>
    <t>CUST-7760</t>
  </si>
  <si>
    <t>ORD-101309</t>
  </si>
  <si>
    <t>CUST-9399</t>
  </si>
  <si>
    <t>ORD-101310</t>
  </si>
  <si>
    <t>CUST-9640</t>
  </si>
  <si>
    <t>ORD-101311</t>
  </si>
  <si>
    <t>CUST-7250</t>
  </si>
  <si>
    <t>ORD-101312</t>
  </si>
  <si>
    <t>ORD-101313</t>
  </si>
  <si>
    <t>ORD-101314</t>
  </si>
  <si>
    <t>CUST-8686</t>
  </si>
  <si>
    <t>ORD-101315</t>
  </si>
  <si>
    <t>CUST-2230</t>
  </si>
  <si>
    <t>ORD-101316</t>
  </si>
  <si>
    <t>ORD-101317</t>
  </si>
  <si>
    <t>CUST-1831</t>
  </si>
  <si>
    <t>ORD-101318</t>
  </si>
  <si>
    <t>CUST-2811</t>
  </si>
  <si>
    <t>ORD-101319</t>
  </si>
  <si>
    <t>ORD-101320</t>
  </si>
  <si>
    <t>ORD-101321</t>
  </si>
  <si>
    <t>CUST-7030</t>
  </si>
  <si>
    <t>ORD-101322</t>
  </si>
  <si>
    <t>CUST-5591</t>
  </si>
  <si>
    <t>ORD-101323</t>
  </si>
  <si>
    <t>CUST-6164</t>
  </si>
  <si>
    <t>ORD-101324</t>
  </si>
  <si>
    <t>CUST-5498</t>
  </si>
  <si>
    <t>ORD-101325</t>
  </si>
  <si>
    <t>CUST-8074</t>
  </si>
  <si>
    <t>ORD-101326</t>
  </si>
  <si>
    <t>CUST-7254</t>
  </si>
  <si>
    <t>ORD-101327</t>
  </si>
  <si>
    <t>ORD-101328</t>
  </si>
  <si>
    <t>CUST-4273</t>
  </si>
  <si>
    <t>ORD-101329</t>
  </si>
  <si>
    <t>CUST-6823</t>
  </si>
  <si>
    <t>ORD-101330</t>
  </si>
  <si>
    <t>CUST-1761</t>
  </si>
  <si>
    <t>ORD-101331</t>
  </si>
  <si>
    <t>ORD-101332</t>
  </si>
  <si>
    <t>CUST-5450</t>
  </si>
  <si>
    <t>ORD-101333</t>
  </si>
  <si>
    <t>CUST-6780</t>
  </si>
  <si>
    <t>ORD-101334</t>
  </si>
  <si>
    <t>CUST-1491</t>
  </si>
  <si>
    <t>ORD-101335</t>
  </si>
  <si>
    <t>CUST-7899</t>
  </si>
  <si>
    <t>ORD-101336</t>
  </si>
  <si>
    <t>CUST-3625</t>
  </si>
  <si>
    <t>ORD-101337</t>
  </si>
  <si>
    <t>CUST-7744</t>
  </si>
  <si>
    <t>ORD-101338</t>
  </si>
  <si>
    <t>CUST-5572</t>
  </si>
  <si>
    <t>ORD-101339</t>
  </si>
  <si>
    <t>ORD-101340</t>
  </si>
  <si>
    <t>CUST-9651</t>
  </si>
  <si>
    <t>ORD-101341</t>
  </si>
  <si>
    <t>CUST-6226</t>
  </si>
  <si>
    <t>ORD-101342</t>
  </si>
  <si>
    <t>ORD-101343</t>
  </si>
  <si>
    <t>ORD-101344</t>
  </si>
  <si>
    <t>CUST-9244</t>
  </si>
  <si>
    <t>ORD-101345</t>
  </si>
  <si>
    <t>CUST-9218</t>
  </si>
  <si>
    <t>ORD-101346</t>
  </si>
  <si>
    <t>CUST-1813</t>
  </si>
  <si>
    <t>ORD-101347</t>
  </si>
  <si>
    <t>CUST-1720</t>
  </si>
  <si>
    <t>ORD-101348</t>
  </si>
  <si>
    <t>ORD-101349</t>
  </si>
  <si>
    <t>CUST-9280</t>
  </si>
  <si>
    <t>ORD-101350</t>
  </si>
  <si>
    <t>CUST-9861</t>
  </si>
  <si>
    <t>ORD-101351</t>
  </si>
  <si>
    <t>CUST-7168</t>
  </si>
  <si>
    <t>ORD-101352</t>
  </si>
  <si>
    <t>CUST-9396</t>
  </si>
  <si>
    <t>ORD-101353</t>
  </si>
  <si>
    <t>ORD-101354</t>
  </si>
  <si>
    <t>CUST-2675</t>
  </si>
  <si>
    <t>ORD-101355</t>
  </si>
  <si>
    <t>CUST-7280</t>
  </si>
  <si>
    <t>ORD-101356</t>
  </si>
  <si>
    <t>CUST-5845</t>
  </si>
  <si>
    <t>ORD-101357</t>
  </si>
  <si>
    <t>CUST-7011</t>
  </si>
  <si>
    <t>ORD-101358</t>
  </si>
  <si>
    <t>CUST-9386</t>
  </si>
  <si>
    <t>ORD-101359</t>
  </si>
  <si>
    <t>CUST-4164</t>
  </si>
  <si>
    <t>ORD-101360</t>
  </si>
  <si>
    <t>CUST-1192</t>
  </si>
  <si>
    <t>ORD-101361</t>
  </si>
  <si>
    <t>ORD-101362</t>
  </si>
  <si>
    <t>CUST-3709</t>
  </si>
  <si>
    <t>ORD-101363</t>
  </si>
  <si>
    <t>CUST-6859</t>
  </si>
  <si>
    <t>ORD-101364</t>
  </si>
  <si>
    <t>CUST-6106</t>
  </si>
  <si>
    <t>ORD-101365</t>
  </si>
  <si>
    <t>CUST-5623</t>
  </si>
  <si>
    <t>ORD-101366</t>
  </si>
  <si>
    <t>ORD-101367</t>
  </si>
  <si>
    <t>CUST-1195</t>
  </si>
  <si>
    <t>ORD-101368</t>
  </si>
  <si>
    <t>CUST-2317</t>
  </si>
  <si>
    <t>ORD-101369</t>
  </si>
  <si>
    <t>CUST-6328</t>
  </si>
  <si>
    <t>ORD-101370</t>
  </si>
  <si>
    <t>CUST-8973</t>
  </si>
  <si>
    <t>ORD-101371</t>
  </si>
  <si>
    <t>CUST-1442</t>
  </si>
  <si>
    <t>ORD-101372</t>
  </si>
  <si>
    <t>CUST-7312</t>
  </si>
  <si>
    <t>ORD-101373</t>
  </si>
  <si>
    <t>CUST-5511</t>
  </si>
  <si>
    <t>ORD-101374</t>
  </si>
  <si>
    <t>CUST-1021</t>
  </si>
  <si>
    <t>ORD-101375</t>
  </si>
  <si>
    <t>CUST-6356</t>
  </si>
  <si>
    <t>ORD-101376</t>
  </si>
  <si>
    <t>CUST-3150</t>
  </si>
  <si>
    <t>ORD-101377</t>
  </si>
  <si>
    <t>CUST-5862</t>
  </si>
  <si>
    <t>ORD-101378</t>
  </si>
  <si>
    <t>ORD-101379</t>
  </si>
  <si>
    <t>CUST-5709</t>
  </si>
  <si>
    <t>ORD-101380</t>
  </si>
  <si>
    <t>CUST-2541</t>
  </si>
  <si>
    <t>ORD-101381</t>
  </si>
  <si>
    <t>CUST-1938</t>
  </si>
  <si>
    <t>ORD-101382</t>
  </si>
  <si>
    <t>CUST-7747</t>
  </si>
  <si>
    <t>ORD-101383</t>
  </si>
  <si>
    <t>CUST-5857</t>
  </si>
  <si>
    <t>ORD-101384</t>
  </si>
  <si>
    <t>CUST-2843</t>
  </si>
  <si>
    <t>ORD-101385</t>
  </si>
  <si>
    <t>CUST-5365</t>
  </si>
  <si>
    <t>ORD-101386</t>
  </si>
  <si>
    <t>CUST-4566</t>
  </si>
  <si>
    <t>ORD-101387</t>
  </si>
  <si>
    <t>CUST-6648</t>
  </si>
  <si>
    <t>ORD-101388</t>
  </si>
  <si>
    <t>ORD-101389</t>
  </si>
  <si>
    <t>CUST-1927</t>
  </si>
  <si>
    <t>ORD-101390</t>
  </si>
  <si>
    <t>CUST-5539</t>
  </si>
  <si>
    <t>ORD-101391</t>
  </si>
  <si>
    <t>CUST-4776</t>
  </si>
  <si>
    <t>ORD-101392</t>
  </si>
  <si>
    <t>CUST-6862</t>
  </si>
  <si>
    <t>ORD-101393</t>
  </si>
  <si>
    <t>CUST-2150</t>
  </si>
  <si>
    <t>ORD-101394</t>
  </si>
  <si>
    <t>CUST-1985</t>
  </si>
  <si>
    <t>ORD-101395</t>
  </si>
  <si>
    <t>CUST-8323</t>
  </si>
  <si>
    <t>ORD-101396</t>
  </si>
  <si>
    <t>ORD-101397</t>
  </si>
  <si>
    <t>CUST-5161</t>
  </si>
  <si>
    <t>ORD-101398</t>
  </si>
  <si>
    <t>CUST-3099</t>
  </si>
  <si>
    <t>ORD-101399</t>
  </si>
  <si>
    <t>CUST-6084</t>
  </si>
  <si>
    <t>ORD-101400</t>
  </si>
  <si>
    <t>CUST-1835</t>
  </si>
  <si>
    <t>ORD-101401</t>
  </si>
  <si>
    <t>CUST-7585</t>
  </si>
  <si>
    <t>ORD-101402</t>
  </si>
  <si>
    <t>CUST-9523</t>
  </si>
  <si>
    <t>ORD-101403</t>
  </si>
  <si>
    <t>CUST-6847</t>
  </si>
  <si>
    <t>ORD-101404</t>
  </si>
  <si>
    <t>ORD-101405</t>
  </si>
  <si>
    <t>CUST-6604</t>
  </si>
  <si>
    <t>ORD-101406</t>
  </si>
  <si>
    <t>CUST-3927</t>
  </si>
  <si>
    <t>ORD-101407</t>
  </si>
  <si>
    <t>CUST-3438</t>
  </si>
  <si>
    <t>ORD-101408</t>
  </si>
  <si>
    <t>CUST-2990</t>
  </si>
  <si>
    <t>ORD-101409</t>
  </si>
  <si>
    <t>ORD-101410</t>
  </si>
  <si>
    <t>CUST-2586</t>
  </si>
  <si>
    <t>ORD-101411</t>
  </si>
  <si>
    <t>CUST-9578</t>
  </si>
  <si>
    <t>ORD-101412</t>
  </si>
  <si>
    <t>CUST-2248</t>
  </si>
  <si>
    <t>ORD-101413</t>
  </si>
  <si>
    <t>CUST-6652</t>
  </si>
  <si>
    <t>ORD-101414</t>
  </si>
  <si>
    <t>CUST-4263</t>
  </si>
  <si>
    <t>ORD-101415</t>
  </si>
  <si>
    <t>CUST-6925</t>
  </si>
  <si>
    <t>ORD-101416</t>
  </si>
  <si>
    <t>CUST-2020</t>
  </si>
  <si>
    <t>ORD-101417</t>
  </si>
  <si>
    <t>CUST-9134</t>
  </si>
  <si>
    <t>ORD-101418</t>
  </si>
  <si>
    <t>CUST-8605</t>
  </si>
  <si>
    <t>ORD-101419</t>
  </si>
  <si>
    <t>CUST-8189</t>
  </si>
  <si>
    <t>ORD-101420</t>
  </si>
  <si>
    <t>CUST-8136</t>
  </si>
  <si>
    <t>ORD-101421</t>
  </si>
  <si>
    <t>CUST-7816</t>
  </si>
  <si>
    <t>ORD-101422</t>
  </si>
  <si>
    <t>CUST-8217</t>
  </si>
  <si>
    <t>ORD-101423</t>
  </si>
  <si>
    <t>CUST-5949</t>
  </si>
  <si>
    <t>ORD-101424</t>
  </si>
  <si>
    <t>CUST-5588</t>
  </si>
  <si>
    <t>ORD-101425</t>
  </si>
  <si>
    <t>CUST-2786</t>
  </si>
  <si>
    <t>ORD-101426</t>
  </si>
  <si>
    <t>ORD-101427</t>
  </si>
  <si>
    <t>CUST-3810</t>
  </si>
  <si>
    <t>ORD-101428</t>
  </si>
  <si>
    <t>CUST-9612</t>
  </si>
  <si>
    <t>ORD-101429</t>
  </si>
  <si>
    <t>CUST-4192</t>
  </si>
  <si>
    <t>ORD-101430</t>
  </si>
  <si>
    <t>CUST-6557</t>
  </si>
  <si>
    <t>ORD-101431</t>
  </si>
  <si>
    <t>CUST-9818</t>
  </si>
  <si>
    <t>ORD-101432</t>
  </si>
  <si>
    <t>CUST-4973</t>
  </si>
  <si>
    <t>ORD-101433</t>
  </si>
  <si>
    <t>CUST-7505</t>
  </si>
  <si>
    <t>ORD-101434</t>
  </si>
  <si>
    <t>CUST-3087</t>
  </si>
  <si>
    <t>ORD-101435</t>
  </si>
  <si>
    <t>CUST-4560</t>
  </si>
  <si>
    <t>ORD-101436</t>
  </si>
  <si>
    <t>CUST-3020</t>
  </si>
  <si>
    <t>ORD-101437</t>
  </si>
  <si>
    <t>CUST-1238</t>
  </si>
  <si>
    <t>ORD-101438</t>
  </si>
  <si>
    <t>CUST-4697</t>
  </si>
  <si>
    <t>ORD-101439</t>
  </si>
  <si>
    <t>CUST-6173</t>
  </si>
  <si>
    <t>ORD-101440</t>
  </si>
  <si>
    <t>CUST-4570</t>
  </si>
  <si>
    <t>ORD-101441</t>
  </si>
  <si>
    <t>CUST-3441</t>
  </si>
  <si>
    <t>ORD-101442</t>
  </si>
  <si>
    <t>CUST-2158</t>
  </si>
  <si>
    <t>ORD-101443</t>
  </si>
  <si>
    <t>CUST-2665</t>
  </si>
  <si>
    <t>ORD-101444</t>
  </si>
  <si>
    <t>CUST-6976</t>
  </si>
  <si>
    <t>ORD-101445</t>
  </si>
  <si>
    <t>CUST-4953</t>
  </si>
  <si>
    <t>ORD-101446</t>
  </si>
  <si>
    <t>CUST-9468</t>
  </si>
  <si>
    <t>ORD-101447</t>
  </si>
  <si>
    <t>ORD-101448</t>
  </si>
  <si>
    <t>CUST-3360</t>
  </si>
  <si>
    <t>ORD-101449</t>
  </si>
  <si>
    <t>CUST-8998</t>
  </si>
  <si>
    <t>ORD-101450</t>
  </si>
  <si>
    <t>CUST-8128</t>
  </si>
  <si>
    <t>ORD-101451</t>
  </si>
  <si>
    <t>CUST-4608</t>
  </si>
  <si>
    <t>ORD-101452</t>
  </si>
  <si>
    <t>CUST-6612</t>
  </si>
  <si>
    <t>ORD-101453</t>
  </si>
  <si>
    <t>CUST-6962</t>
  </si>
  <si>
    <t>ORD-101454</t>
  </si>
  <si>
    <t>CUST-3356</t>
  </si>
  <si>
    <t>ORD-101455</t>
  </si>
  <si>
    <t>CUST-2443</t>
  </si>
  <si>
    <t>ORD-101456</t>
  </si>
  <si>
    <t>CUST-5208</t>
  </si>
  <si>
    <t>ORD-101457</t>
  </si>
  <si>
    <t>CUST-5986</t>
  </si>
  <si>
    <t>ORD-101458</t>
  </si>
  <si>
    <t>CUST-5868</t>
  </si>
  <si>
    <t>ORD-101459</t>
  </si>
  <si>
    <t>CUST-8681</t>
  </si>
  <si>
    <t>ORD-101460</t>
  </si>
  <si>
    <t>CUST-5251</t>
  </si>
  <si>
    <t>ORD-101461</t>
  </si>
  <si>
    <t>CUST-1700</t>
  </si>
  <si>
    <t>ORD-101462</t>
  </si>
  <si>
    <t>ORD-101463</t>
  </si>
  <si>
    <t>CUST-5126</t>
  </si>
  <si>
    <t>ORD-101464</t>
  </si>
  <si>
    <t>CUST-1881</t>
  </si>
  <si>
    <t>ORD-101465</t>
  </si>
  <si>
    <t>CUST-6788</t>
  </si>
  <si>
    <t>ORD-101466</t>
  </si>
  <si>
    <t>ORD-101467</t>
  </si>
  <si>
    <t>CUST-7771</t>
  </si>
  <si>
    <t>ORD-101468</t>
  </si>
  <si>
    <t>CUST-2003</t>
  </si>
  <si>
    <t>ORD-101469</t>
  </si>
  <si>
    <t>ORD-101470</t>
  </si>
  <si>
    <t>CUST-5101</t>
  </si>
  <si>
    <t>ORD-101471</t>
  </si>
  <si>
    <t>CUST-1691</t>
  </si>
  <si>
    <t>ORD-101472</t>
  </si>
  <si>
    <t>ORD-101473</t>
  </si>
  <si>
    <t>CUST-2574</t>
  </si>
  <si>
    <t>ORD-101474</t>
  </si>
  <si>
    <t>CUST-5615</t>
  </si>
  <si>
    <t>ORD-101475</t>
  </si>
  <si>
    <t>CUST-9361</t>
  </si>
  <si>
    <t>ORD-101476</t>
  </si>
  <si>
    <t>ORD-101477</t>
  </si>
  <si>
    <t>CUST-8783</t>
  </si>
  <si>
    <t>ORD-101478</t>
  </si>
  <si>
    <t>CUST-7262</t>
  </si>
  <si>
    <t>ORD-101479</t>
  </si>
  <si>
    <t>CUST-8010</t>
  </si>
  <si>
    <t>ORD-101480</t>
  </si>
  <si>
    <t>ORD-101481</t>
  </si>
  <si>
    <t>CUST-6844</t>
  </si>
  <si>
    <t>ORD-101482</t>
  </si>
  <si>
    <t>ORD-101483</t>
  </si>
  <si>
    <t>CUST-6860</t>
  </si>
  <si>
    <t>ORD-101484</t>
  </si>
  <si>
    <t>CUST-1665</t>
  </si>
  <si>
    <t>ORD-101485</t>
  </si>
  <si>
    <t>CUST-8839</t>
  </si>
  <si>
    <t>ORD-101486</t>
  </si>
  <si>
    <t>CUST-7533</t>
  </si>
  <si>
    <t>ORD-101487</t>
  </si>
  <si>
    <t>CUST-9377</t>
  </si>
  <si>
    <t>ORD-101488</t>
  </si>
  <si>
    <t>CUST-1521</t>
  </si>
  <si>
    <t>ORD-101489</t>
  </si>
  <si>
    <t>CUST-5017</t>
  </si>
  <si>
    <t>ORD-101490</t>
  </si>
  <si>
    <t>ORD-101491</t>
  </si>
  <si>
    <t>CUST-2439</t>
  </si>
  <si>
    <t>ORD-101492</t>
  </si>
  <si>
    <t>CUST-9737</t>
  </si>
  <si>
    <t>ORD-101493</t>
  </si>
  <si>
    <t>CUST-1863</t>
  </si>
  <si>
    <t>ORD-101494</t>
  </si>
  <si>
    <t>CUST-1014</t>
  </si>
  <si>
    <t>ORD-101495</t>
  </si>
  <si>
    <t>CUST-8032</t>
  </si>
  <si>
    <t>ORD-101496</t>
  </si>
  <si>
    <t>ORD-101497</t>
  </si>
  <si>
    <t>CUST-9076</t>
  </si>
  <si>
    <t>ORD-101498</t>
  </si>
  <si>
    <t>CUST-5099</t>
  </si>
  <si>
    <t>ORD-101499</t>
  </si>
  <si>
    <t>ORD-101500</t>
  </si>
  <si>
    <t>CUST-3837</t>
  </si>
  <si>
    <t>ORD-101501</t>
  </si>
  <si>
    <t>CUST-2428</t>
  </si>
  <si>
    <t>ORD-101502</t>
  </si>
  <si>
    <t>CUST-4372</t>
  </si>
  <si>
    <t>ORD-101503</t>
  </si>
  <si>
    <t>ORD-101504</t>
  </si>
  <si>
    <t>CUST-7740</t>
  </si>
  <si>
    <t>ORD-101505</t>
  </si>
  <si>
    <t>CUST-4371</t>
  </si>
  <si>
    <t>ORD-101506</t>
  </si>
  <si>
    <t>CUST-4182</t>
  </si>
  <si>
    <t>ORD-101507</t>
  </si>
  <si>
    <t>CUST-2301</t>
  </si>
  <si>
    <t>ORD-101508</t>
  </si>
  <si>
    <t>ORD-101509</t>
  </si>
  <si>
    <t>CUST-3524</t>
  </si>
  <si>
    <t>ORD-101510</t>
  </si>
  <si>
    <t>CUST-3412</t>
  </si>
  <si>
    <t>ORD-101511</t>
  </si>
  <si>
    <t>CUST-6319</t>
  </si>
  <si>
    <t>ORD-101512</t>
  </si>
  <si>
    <t>CUST-3696</t>
  </si>
  <si>
    <t>ORD-101513</t>
  </si>
  <si>
    <t>ORD-101514</t>
  </si>
  <si>
    <t>CUST-3148</t>
  </si>
  <si>
    <t>ORD-101515</t>
  </si>
  <si>
    <t>CUST-3692</t>
  </si>
  <si>
    <t>ORD-101516</t>
  </si>
  <si>
    <t>CUST-4450</t>
  </si>
  <si>
    <t>ORD-101517</t>
  </si>
  <si>
    <t>CUST-3362</t>
  </si>
  <si>
    <t>ORD-101518</t>
  </si>
  <si>
    <t>CUST-5071</t>
  </si>
  <si>
    <t>ORD-101519</t>
  </si>
  <si>
    <t>ORD-101520</t>
  </si>
  <si>
    <t>CUST-9412</t>
  </si>
  <si>
    <t>ORD-101521</t>
  </si>
  <si>
    <t>CUST-3643</t>
  </si>
  <si>
    <t>ORD-101522</t>
  </si>
  <si>
    <t>CUST-1716</t>
  </si>
  <si>
    <t>ORD-101523</t>
  </si>
  <si>
    <t>CUST-6535</t>
  </si>
  <si>
    <t>ORD-101524</t>
  </si>
  <si>
    <t>CUST-4225</t>
  </si>
  <si>
    <t>ORD-101525</t>
  </si>
  <si>
    <t>ORD-101526</t>
  </si>
  <si>
    <t>CUST-5796</t>
  </si>
  <si>
    <t>ORD-101527</t>
  </si>
  <si>
    <t>CUST-3534</t>
  </si>
  <si>
    <t>ORD-101528</t>
  </si>
  <si>
    <t>CUST-6314</t>
  </si>
  <si>
    <t>ORD-101529</t>
  </si>
  <si>
    <t>CUST-4835</t>
  </si>
  <si>
    <t>ORD-101530</t>
  </si>
  <si>
    <t>CUST-1141</t>
  </si>
  <si>
    <t>ORD-101531</t>
  </si>
  <si>
    <t>CUST-6210</t>
  </si>
  <si>
    <t>ORD-101532</t>
  </si>
  <si>
    <t>CUST-1198</t>
  </si>
  <si>
    <t>ORD-101533</t>
  </si>
  <si>
    <t>CUST-4766</t>
  </si>
  <si>
    <t>ORD-101534</t>
  </si>
  <si>
    <t>CUST-7197</t>
  </si>
  <si>
    <t>ORD-101535</t>
  </si>
  <si>
    <t>ORD-101536</t>
  </si>
  <si>
    <t>CUST-8471</t>
  </si>
  <si>
    <t>ORD-101537</t>
  </si>
  <si>
    <t>CUST-4492</t>
  </si>
  <si>
    <t>ORD-101538</t>
  </si>
  <si>
    <t>ORD-101539</t>
  </si>
  <si>
    <t>ORD-101540</t>
  </si>
  <si>
    <t>CUST-9439</t>
  </si>
  <si>
    <t>ORD-101541</t>
  </si>
  <si>
    <t>CUST-8273</t>
  </si>
  <si>
    <t>ORD-101542</t>
  </si>
  <si>
    <t>CUST-5469</t>
  </si>
  <si>
    <t>ORD-101543</t>
  </si>
  <si>
    <t>ORD-101544</t>
  </si>
  <si>
    <t>CUST-7089</t>
  </si>
  <si>
    <t>ORD-101545</t>
  </si>
  <si>
    <t>CUST-1997</t>
  </si>
  <si>
    <t>ORD-101546</t>
  </si>
  <si>
    <t>CUST-3710</t>
  </si>
  <si>
    <t>ORD-101547</t>
  </si>
  <si>
    <t>CUST-4406</t>
  </si>
  <si>
    <t>ORD-101548</t>
  </si>
  <si>
    <t>CUST-8110</t>
  </si>
  <si>
    <t>ORD-101549</t>
  </si>
  <si>
    <t>CUST-1534</t>
  </si>
  <si>
    <t>ORD-101550</t>
  </si>
  <si>
    <t>CUST-6361</t>
  </si>
  <si>
    <t>ORD-101551</t>
  </si>
  <si>
    <t>CUST-4780</t>
  </si>
  <si>
    <t>ORD-101552</t>
  </si>
  <si>
    <t>ORD-101553</t>
  </si>
  <si>
    <t>CUST-3673</t>
  </si>
  <si>
    <t>ORD-101554</t>
  </si>
  <si>
    <t>CUST-3071</t>
  </si>
  <si>
    <t>ORD-101555</t>
  </si>
  <si>
    <t>ORD-101556</t>
  </si>
  <si>
    <t>CUST-7752</t>
  </si>
  <si>
    <t>ORD-101557</t>
  </si>
  <si>
    <t>CUST-8121</t>
  </si>
  <si>
    <t>ORD-101558</t>
  </si>
  <si>
    <t>CUST-4298</t>
  </si>
  <si>
    <t>ORD-101559</t>
  </si>
  <si>
    <t>CUST-9790</t>
  </si>
  <si>
    <t>ORD-101560</t>
  </si>
  <si>
    <t>CUST-5088</t>
  </si>
  <si>
    <t>ORD-101561</t>
  </si>
  <si>
    <t>CUST-3418</t>
  </si>
  <si>
    <t>ORD-101562</t>
  </si>
  <si>
    <t>CUST-1481</t>
  </si>
  <si>
    <t>ORD-101563</t>
  </si>
  <si>
    <t>CUST-4142</t>
  </si>
  <si>
    <t>ORD-101564</t>
  </si>
  <si>
    <t>CUST-2803</t>
  </si>
  <si>
    <t>ORD-101565</t>
  </si>
  <si>
    <t>CUST-9173</t>
  </si>
  <si>
    <t>ORD-101566</t>
  </si>
  <si>
    <t>CUST-6996</t>
  </si>
  <si>
    <t>ORD-101567</t>
  </si>
  <si>
    <t>CUST-3646</t>
  </si>
  <si>
    <t>ORD-101568</t>
  </si>
  <si>
    <t>ORD-101569</t>
  </si>
  <si>
    <t>CUST-2584</t>
  </si>
  <si>
    <t>ORD-101570</t>
  </si>
  <si>
    <t>CUST-5817</t>
  </si>
  <si>
    <t>ORD-101571</t>
  </si>
  <si>
    <t>CUST-2532</t>
  </si>
  <si>
    <t>ORD-101572</t>
  </si>
  <si>
    <t>ORD-101573</t>
  </si>
  <si>
    <t>CUST-8218</t>
  </si>
  <si>
    <t>ORD-101574</t>
  </si>
  <si>
    <t>CUST-4970</t>
  </si>
  <si>
    <t>ORD-101575</t>
  </si>
  <si>
    <t>CUST-5107</t>
  </si>
  <si>
    <t>ORD-101576</t>
  </si>
  <si>
    <t>CUST-3229</t>
  </si>
  <si>
    <t>ORD-101577</t>
  </si>
  <si>
    <t>CUST-1540</t>
  </si>
  <si>
    <t>ORD-101578</t>
  </si>
  <si>
    <t>CUST-1766</t>
  </si>
  <si>
    <t>ORD-101579</t>
  </si>
  <si>
    <t>CUST-7234</t>
  </si>
  <si>
    <t>ORD-101580</t>
  </si>
  <si>
    <t>ORD-101581</t>
  </si>
  <si>
    <t>CUST-1118</t>
  </si>
  <si>
    <t>ORD-101582</t>
  </si>
  <si>
    <t>CUST-1587</t>
  </si>
  <si>
    <t>ORD-101583</t>
  </si>
  <si>
    <t>CUST-2168</t>
  </si>
  <si>
    <t>ORD-101584</t>
  </si>
  <si>
    <t>CUST-6668</t>
  </si>
  <si>
    <t>ORD-101585</t>
  </si>
  <si>
    <t>ORD-101586</t>
  </si>
  <si>
    <t>CUST-2075</t>
  </si>
  <si>
    <t>ORD-101587</t>
  </si>
  <si>
    <t>CUST-6578</t>
  </si>
  <si>
    <t>ORD-101588</t>
  </si>
  <si>
    <t>CUST-6437</t>
  </si>
  <si>
    <t>ORD-101589</t>
  </si>
  <si>
    <t>CUST-9880</t>
  </si>
  <si>
    <t>ORD-101590</t>
  </si>
  <si>
    <t>CUST-7596</t>
  </si>
  <si>
    <t>ORD-101591</t>
  </si>
  <si>
    <t>CUST-3651</t>
  </si>
  <si>
    <t>ORD-101592</t>
  </si>
  <si>
    <t>CUST-1429</t>
  </si>
  <si>
    <t>ORD-101593</t>
  </si>
  <si>
    <t>CUST-8254</t>
  </si>
  <si>
    <t>ORD-101594</t>
  </si>
  <si>
    <t>CUST-1117</t>
  </si>
  <si>
    <t>ORD-101595</t>
  </si>
  <si>
    <t>CUST-5777</t>
  </si>
  <si>
    <t>ORD-101596</t>
  </si>
  <si>
    <t>CUST-8467</t>
  </si>
  <si>
    <t>ORD-101597</t>
  </si>
  <si>
    <t>CUST-1979</t>
  </si>
  <si>
    <t>ORD-101598</t>
  </si>
  <si>
    <t>CUST-5893</t>
  </si>
  <si>
    <t>ORD-101599</t>
  </si>
  <si>
    <t>CUST-1411</t>
  </si>
  <si>
    <t>ORD-101600</t>
  </si>
  <si>
    <t>CUST-2575</t>
  </si>
  <si>
    <t>ORD-101601</t>
  </si>
  <si>
    <t>CUST-4100</t>
  </si>
  <si>
    <t>ORD-101602</t>
  </si>
  <si>
    <t>ORD-101603</t>
  </si>
  <si>
    <t>CUST-4923</t>
  </si>
  <si>
    <t>ORD-101604</t>
  </si>
  <si>
    <t>CUST-2966</t>
  </si>
  <si>
    <t>ORD-101605</t>
  </si>
  <si>
    <t>CUST-7868</t>
  </si>
  <si>
    <t>ORD-101606</t>
  </si>
  <si>
    <t>CUST-6650</t>
  </si>
  <si>
    <t>ORD-101607</t>
  </si>
  <si>
    <t>CUST-8710</t>
  </si>
  <si>
    <t>ORD-101608</t>
  </si>
  <si>
    <t>CUST-6446</t>
  </si>
  <si>
    <t>ORD-101609</t>
  </si>
  <si>
    <t>CUST-8122</t>
  </si>
  <si>
    <t>ORD-101610</t>
  </si>
  <si>
    <t>CUST-2844</t>
  </si>
  <si>
    <t>ORD-101611</t>
  </si>
  <si>
    <t>CUST-1823</t>
  </si>
  <si>
    <t>ORD-101612</t>
  </si>
  <si>
    <t>CUST-9976</t>
  </si>
  <si>
    <t>ORD-101613</t>
  </si>
  <si>
    <t>CUST-1267</t>
  </si>
  <si>
    <t>ORD-101614</t>
  </si>
  <si>
    <t>CUST-1255</t>
  </si>
  <si>
    <t>ORD-101615</t>
  </si>
  <si>
    <t>CUST-9678</t>
  </si>
  <si>
    <t>ORD-101616</t>
  </si>
  <si>
    <t>CUST-1743</t>
  </si>
  <si>
    <t>ORD-101617</t>
  </si>
  <si>
    <t>CUST-7644</t>
  </si>
  <si>
    <t>ORD-101618</t>
  </si>
  <si>
    <t>CUST-5249</t>
  </si>
  <si>
    <t>ORD-101619</t>
  </si>
  <si>
    <t>CUST-7936</t>
  </si>
  <si>
    <t>ORD-101620</t>
  </si>
  <si>
    <t>ORD-101621</t>
  </si>
  <si>
    <t>CUST-5556</t>
  </si>
  <si>
    <t>ORD-101622</t>
  </si>
  <si>
    <t>CUST-2339</t>
  </si>
  <si>
    <t>ORD-101623</t>
  </si>
  <si>
    <t>ORD-101624</t>
  </si>
  <si>
    <t>CUST-1489</t>
  </si>
  <si>
    <t>ORD-101625</t>
  </si>
  <si>
    <t>CUST-2608</t>
  </si>
  <si>
    <t>ORD-101626</t>
  </si>
  <si>
    <t>ORD-101627</t>
  </si>
  <si>
    <t>CUST-6010</t>
  </si>
  <si>
    <t>ORD-101628</t>
  </si>
  <si>
    <t>CUST-1503</t>
  </si>
  <si>
    <t>ORD-101629</t>
  </si>
  <si>
    <t>CUST-4234</t>
  </si>
  <si>
    <t>ORD-101630</t>
  </si>
  <si>
    <t>CUST-5060</t>
  </si>
  <si>
    <t>ORD-101631</t>
  </si>
  <si>
    <t>CUST-3031</t>
  </si>
  <si>
    <t>ORD-101632</t>
  </si>
  <si>
    <t>CUST-8337</t>
  </si>
  <si>
    <t>ORD-101633</t>
  </si>
  <si>
    <t>CUST-6181</t>
  </si>
  <si>
    <t>ORD-101634</t>
  </si>
  <si>
    <t>ORD-101635</t>
  </si>
  <si>
    <t>ORD-101636</t>
  </si>
  <si>
    <t>CUST-6773</t>
  </si>
  <si>
    <t>ORD-101637</t>
  </si>
  <si>
    <t>ORD-101638</t>
  </si>
  <si>
    <t>CUST-4652</t>
  </si>
  <si>
    <t>ORD-101639</t>
  </si>
  <si>
    <t>CUST-4285</t>
  </si>
  <si>
    <t>ORD-101640</t>
  </si>
  <si>
    <t>CUST-9370</t>
  </si>
  <si>
    <t>ORD-101641</t>
  </si>
  <si>
    <t>CUST-1307</t>
  </si>
  <si>
    <t>ORD-101642</t>
  </si>
  <si>
    <t>CUST-1936</t>
  </si>
  <si>
    <t>ORD-101643</t>
  </si>
  <si>
    <t>CUST-5456</t>
  </si>
  <si>
    <t>ORD-101644</t>
  </si>
  <si>
    <t>CUST-4551</t>
  </si>
  <si>
    <t>ORD-101645</t>
  </si>
  <si>
    <t>CUST-7071</t>
  </si>
  <si>
    <t>ORD-101646</t>
  </si>
  <si>
    <t>CUST-8746</t>
  </si>
  <si>
    <t>ORD-101647</t>
  </si>
  <si>
    <t>CUST-2595</t>
  </si>
  <si>
    <t>ORD-101648</t>
  </si>
  <si>
    <t>CUST-8054</t>
  </si>
  <si>
    <t>ORD-101649</t>
  </si>
  <si>
    <t>CUST-6890</t>
  </si>
  <si>
    <t>ORD-101650</t>
  </si>
  <si>
    <t>CUST-4196</t>
  </si>
  <si>
    <t>ORD-101651</t>
  </si>
  <si>
    <t>CUST-6936</t>
  </si>
  <si>
    <t>ORD-101652</t>
  </si>
  <si>
    <t>ORD-101653</t>
  </si>
  <si>
    <t>ORD-101654</t>
  </si>
  <si>
    <t>ORD-101655</t>
  </si>
  <si>
    <t>CUST-8689</t>
  </si>
  <si>
    <t>ORD-101656</t>
  </si>
  <si>
    <t>ORD-101657</t>
  </si>
  <si>
    <t>CUST-6375</t>
  </si>
  <si>
    <t>ORD-101658</t>
  </si>
  <si>
    <t>CUST-8704</t>
  </si>
  <si>
    <t>ORD-101659</t>
  </si>
  <si>
    <t>CUST-3133</t>
  </si>
  <si>
    <t>ORD-101660</t>
  </si>
  <si>
    <t>CUST-8280</t>
  </si>
  <si>
    <t>ORD-101661</t>
  </si>
  <si>
    <t>CUST-4778</t>
  </si>
  <si>
    <t>ORD-101662</t>
  </si>
  <si>
    <t>CUST-4827</t>
  </si>
  <si>
    <t>ORD-101663</t>
  </si>
  <si>
    <t>CUST-2029</t>
  </si>
  <si>
    <t>ORD-101664</t>
  </si>
  <si>
    <t>CUST-5367</t>
  </si>
  <si>
    <t>ORD-101665</t>
  </si>
  <si>
    <t>CUST-8860</t>
  </si>
  <si>
    <t>ORD-101666</t>
  </si>
  <si>
    <t>CUST-8856</t>
  </si>
  <si>
    <t>ORD-101667</t>
  </si>
  <si>
    <t>CUST-6147</t>
  </si>
  <si>
    <t>ORD-101668</t>
  </si>
  <si>
    <t>CUST-6549</t>
  </si>
  <si>
    <t>ORD-101669</t>
  </si>
  <si>
    <t>ORD-101670</t>
  </si>
  <si>
    <t>CUST-7005</t>
  </si>
  <si>
    <t>ORD-101671</t>
  </si>
  <si>
    <t>CUST-8193</t>
  </si>
  <si>
    <t>ORD-101672</t>
  </si>
  <si>
    <t>CUST-7918</t>
  </si>
  <si>
    <t>ORD-101673</t>
  </si>
  <si>
    <t>CUST-3557</t>
  </si>
  <si>
    <t>ORD-101674</t>
  </si>
  <si>
    <t>ORD-101675</t>
  </si>
  <si>
    <t>CUST-2447</t>
  </si>
  <si>
    <t>ORD-101676</t>
  </si>
  <si>
    <t>CUST-7093</t>
  </si>
  <si>
    <t>ORD-101677</t>
  </si>
  <si>
    <t>CUST-7693</t>
  </si>
  <si>
    <t>ORD-101678</t>
  </si>
  <si>
    <t>CUST-6717</t>
  </si>
  <si>
    <t>ORD-101679</t>
  </si>
  <si>
    <t>CUST-5223</t>
  </si>
  <si>
    <t>ORD-101680</t>
  </si>
  <si>
    <t>CUST-2004</t>
  </si>
  <si>
    <t>ORD-101681</t>
  </si>
  <si>
    <t>ORD-101682</t>
  </si>
  <si>
    <t>CUST-3344</t>
  </si>
  <si>
    <t>ORD-101683</t>
  </si>
  <si>
    <t>CUST-8764</t>
  </si>
  <si>
    <t>ORD-101684</t>
  </si>
  <si>
    <t>CUST-6657</t>
  </si>
  <si>
    <t>ORD-101685</t>
  </si>
  <si>
    <t>CUST-1563</t>
  </si>
  <si>
    <t>ORD-101686</t>
  </si>
  <si>
    <t>CUST-1950</t>
  </si>
  <si>
    <t>ORD-101687</t>
  </si>
  <si>
    <t>CUST-9111</t>
  </si>
  <si>
    <t>ORD-101688</t>
  </si>
  <si>
    <t>CUST-5176</t>
  </si>
  <si>
    <t>ORD-101689</t>
  </si>
  <si>
    <t>CUST-3506</t>
  </si>
  <si>
    <t>ORD-101690</t>
  </si>
  <si>
    <t>CUST-4831</t>
  </si>
  <si>
    <t>ORD-101691</t>
  </si>
  <si>
    <t>CUST-6366</t>
  </si>
  <si>
    <t>ORD-101692</t>
  </si>
  <si>
    <t>CUST-8118</t>
  </si>
  <si>
    <t>ORD-101693</t>
  </si>
  <si>
    <t>CUST-9446</t>
  </si>
  <si>
    <t>ORD-101694</t>
  </si>
  <si>
    <t>ORD-101695</t>
  </si>
  <si>
    <t>ORD-101696</t>
  </si>
  <si>
    <t>CUST-2455</t>
  </si>
  <si>
    <t>ORD-101697</t>
  </si>
  <si>
    <t>CUST-4219</t>
  </si>
  <si>
    <t>ORD-101698</t>
  </si>
  <si>
    <t>CUST-3548</t>
  </si>
  <si>
    <t>ORD-101699</t>
  </si>
  <si>
    <t>CUST-6763</t>
  </si>
  <si>
    <t>ORD-101700</t>
  </si>
  <si>
    <t>CUST-6894</t>
  </si>
  <si>
    <t>ORD-101701</t>
  </si>
  <si>
    <t>CUST-2808</t>
  </si>
  <si>
    <t>ORD-101702</t>
  </si>
  <si>
    <t>CUST-8598</t>
  </si>
  <si>
    <t>ORD-101703</t>
  </si>
  <si>
    <t>ORD-101704</t>
  </si>
  <si>
    <t>CUST-7405</t>
  </si>
  <si>
    <t>ORD-101705</t>
  </si>
  <si>
    <t>CUST-2241</t>
  </si>
  <si>
    <t>ORD-101706</t>
  </si>
  <si>
    <t>ORD-101707</t>
  </si>
  <si>
    <t>ORD-101708</t>
  </si>
  <si>
    <t>CUST-5077</t>
  </si>
  <si>
    <t>ORD-101709</t>
  </si>
  <si>
    <t>ORD-101710</t>
  </si>
  <si>
    <t>CUST-3468</t>
  </si>
  <si>
    <t>ORD-101711</t>
  </si>
  <si>
    <t>CUST-3263</t>
  </si>
  <si>
    <t>ORD-101712</t>
  </si>
  <si>
    <t>CUST-4723</t>
  </si>
  <si>
    <t>ORD-101713</t>
  </si>
  <si>
    <t>CUST-5209</t>
  </si>
  <si>
    <t>ORD-101714</t>
  </si>
  <si>
    <t>CUST-2642</t>
  </si>
  <si>
    <t>ORD-101715</t>
  </si>
  <si>
    <t>CUST-4401</t>
  </si>
  <si>
    <t>ORD-101716</t>
  </si>
  <si>
    <t>CUST-3564</t>
  </si>
  <si>
    <t>ORD-101717</t>
  </si>
  <si>
    <t>CUST-9776</t>
  </si>
  <si>
    <t>ORD-101718</t>
  </si>
  <si>
    <t>ORD-101719</t>
  </si>
  <si>
    <t>CUST-8099</t>
  </si>
  <si>
    <t>ORD-101720</t>
  </si>
  <si>
    <t>CUST-2244</t>
  </si>
  <si>
    <t>ORD-101721</t>
  </si>
  <si>
    <t>CUST-4186</t>
  </si>
  <si>
    <t>ORD-101722</t>
  </si>
  <si>
    <t>CUST-7335</t>
  </si>
  <si>
    <t>ORD-101723</t>
  </si>
  <si>
    <t>CUST-6506</t>
  </si>
  <si>
    <t>ORD-101724</t>
  </si>
  <si>
    <t>CUST-7266</t>
  </si>
  <si>
    <t>ORD-101725</t>
  </si>
  <si>
    <t>CUST-3780</t>
  </si>
  <si>
    <t>ORD-101726</t>
  </si>
  <si>
    <t>CUST-5814</t>
  </si>
  <si>
    <t>ORD-101727</t>
  </si>
  <si>
    <t>CUST-4648</t>
  </si>
  <si>
    <t>ORD-101728</t>
  </si>
  <si>
    <t>CUST-1583</t>
  </si>
  <si>
    <t>ORD-101729</t>
  </si>
  <si>
    <t>CUST-2868</t>
  </si>
  <si>
    <t>ORD-101730</t>
  </si>
  <si>
    <t>ORD-101731</t>
  </si>
  <si>
    <t>CUST-7636</t>
  </si>
  <si>
    <t>ORD-101732</t>
  </si>
  <si>
    <t>CUST-1672</t>
  </si>
  <si>
    <t>ORD-101733</t>
  </si>
  <si>
    <t>CUST-2347</t>
  </si>
  <si>
    <t>ORD-101734</t>
  </si>
  <si>
    <t>CUST-3771</t>
  </si>
  <si>
    <t>ORD-101735</t>
  </si>
  <si>
    <t>CUST-4229</t>
  </si>
  <si>
    <t>ORD-101736</t>
  </si>
  <si>
    <t>CUST-9702</t>
  </si>
  <si>
    <t>ORD-101737</t>
  </si>
  <si>
    <t>CUST-7761</t>
  </si>
  <si>
    <t>ORD-101738</t>
  </si>
  <si>
    <t>CUST-6265</t>
  </si>
  <si>
    <t>ORD-101739</t>
  </si>
  <si>
    <t>CUST-5343</t>
  </si>
  <si>
    <t>ORD-101740</t>
  </si>
  <si>
    <t>CUST-9364</t>
  </si>
  <si>
    <t>ORD-101741</t>
  </si>
  <si>
    <t>ORD-101742</t>
  </si>
  <si>
    <t>CUST-3458</t>
  </si>
  <si>
    <t>ORD-101743</t>
  </si>
  <si>
    <t>CUST-1910</t>
  </si>
  <si>
    <t>ORD-101744</t>
  </si>
  <si>
    <t>CUST-3565</t>
  </si>
  <si>
    <t>ORD-101745</t>
  </si>
  <si>
    <t>CUST-8225</t>
  </si>
  <si>
    <t>ORD-101746</t>
  </si>
  <si>
    <t>CUST-5942</t>
  </si>
  <si>
    <t>ORD-101747</t>
  </si>
  <si>
    <t>CUST-3708</t>
  </si>
  <si>
    <t>ORD-101748</t>
  </si>
  <si>
    <t>CUST-1671</t>
  </si>
  <si>
    <t>ORD-101749</t>
  </si>
  <si>
    <t>ORD-101750</t>
  </si>
  <si>
    <t>CUST-6906</t>
  </si>
  <si>
    <t>ORD-101751</t>
  </si>
  <si>
    <t>CUST-8256</t>
  </si>
  <si>
    <t>ORD-101752</t>
  </si>
  <si>
    <t>CUST-5543</t>
  </si>
  <si>
    <t>ORD-101753</t>
  </si>
  <si>
    <t>ORD-101754</t>
  </si>
  <si>
    <t>CUST-8701</t>
  </si>
  <si>
    <t>ORD-101755</t>
  </si>
  <si>
    <t>ORD-101756</t>
  </si>
  <si>
    <t>CUST-6865</t>
  </si>
  <si>
    <t>ORD-101757</t>
  </si>
  <si>
    <t>CUST-5470</t>
  </si>
  <si>
    <t>ORD-101758</t>
  </si>
  <si>
    <t>CUST-5299</t>
  </si>
  <si>
    <t>ORD-101759</t>
  </si>
  <si>
    <t>CUST-1704</t>
  </si>
  <si>
    <t>ORD-101760</t>
  </si>
  <si>
    <t>CUST-3922</t>
  </si>
  <si>
    <t>ORD-101761</t>
  </si>
  <si>
    <t>CUST-9541</t>
  </si>
  <si>
    <t>ORD-101762</t>
  </si>
  <si>
    <t>CUST-7687</t>
  </si>
  <si>
    <t>ORD-101763</t>
  </si>
  <si>
    <t>CUST-9684</t>
  </si>
  <si>
    <t>ORD-101764</t>
  </si>
  <si>
    <t>CUST-6699</t>
  </si>
  <si>
    <t>ORD-101765</t>
  </si>
  <si>
    <t>CUST-8309</t>
  </si>
  <si>
    <t>ORD-101766</t>
  </si>
  <si>
    <t>CUST-7496</t>
  </si>
  <si>
    <t>ORD-101767</t>
  </si>
  <si>
    <t>CUST-4494</t>
  </si>
  <si>
    <t>ORD-101768</t>
  </si>
  <si>
    <t>CUST-6287</t>
  </si>
  <si>
    <t>ORD-101769</t>
  </si>
  <si>
    <t>CUST-4210</t>
  </si>
  <si>
    <t>ORD-101770</t>
  </si>
  <si>
    <t>CUST-6912</t>
  </si>
  <si>
    <t>ORD-101771</t>
  </si>
  <si>
    <t>CUST-3869</t>
  </si>
  <si>
    <t>ORD-101772</t>
  </si>
  <si>
    <t>CUST-7834</t>
  </si>
  <si>
    <t>ORD-101773</t>
  </si>
  <si>
    <t>CUST-1486</t>
  </si>
  <si>
    <t>ORD-101774</t>
  </si>
  <si>
    <t>CUST-7016</t>
  </si>
  <si>
    <t>ORD-101775</t>
  </si>
  <si>
    <t>CUST-1061</t>
  </si>
  <si>
    <t>ORD-101776</t>
  </si>
  <si>
    <t>CUST-2454</t>
  </si>
  <si>
    <t>ORD-101777</t>
  </si>
  <si>
    <t>CUST-2277</t>
  </si>
  <si>
    <t>ORD-101778</t>
  </si>
  <si>
    <t>CUST-4000</t>
  </si>
  <si>
    <t>ORD-101779</t>
  </si>
  <si>
    <t>ORD-101780</t>
  </si>
  <si>
    <t>CUST-1284</t>
  </si>
  <si>
    <t>ORD-101781</t>
  </si>
  <si>
    <t>CUST-3745</t>
  </si>
  <si>
    <t>ORD-101782</t>
  </si>
  <si>
    <t>CUST-2460</t>
  </si>
  <si>
    <t>ORD-101783</t>
  </si>
  <si>
    <t>CUST-6142</t>
  </si>
  <si>
    <t>ORD-101784</t>
  </si>
  <si>
    <t>CUST-5038</t>
  </si>
  <si>
    <t>ORD-101785</t>
  </si>
  <si>
    <t>CUST-9469</t>
  </si>
  <si>
    <t>ORD-101786</t>
  </si>
  <si>
    <t>CUST-6703</t>
  </si>
  <si>
    <t>ORD-101787</t>
  </si>
  <si>
    <t>CUST-4722</t>
  </si>
  <si>
    <t>ORD-101788</t>
  </si>
  <si>
    <t>CUST-6219</t>
  </si>
  <si>
    <t>ORD-101789</t>
  </si>
  <si>
    <t>CUST-2830</t>
  </si>
  <si>
    <t>ORD-101790</t>
  </si>
  <si>
    <t>CUST-4930</t>
  </si>
  <si>
    <t>ORD-101791</t>
  </si>
  <si>
    <t>CUST-9190</t>
  </si>
  <si>
    <t>ORD-101792</t>
  </si>
  <si>
    <t>ORD-101793</t>
  </si>
  <si>
    <t>CUST-6809</t>
  </si>
  <si>
    <t>ORD-101794</t>
  </si>
  <si>
    <t>CUST-7706</t>
  </si>
  <si>
    <t>ORD-101795</t>
  </si>
  <si>
    <t>CUST-6688</t>
  </si>
  <si>
    <t>ORD-101796</t>
  </si>
  <si>
    <t>CUST-1635</t>
  </si>
  <si>
    <t>ORD-101797</t>
  </si>
  <si>
    <t>ORD-101798</t>
  </si>
  <si>
    <t>CUST-6321</t>
  </si>
  <si>
    <t>ORD-101799</t>
  </si>
  <si>
    <t>CUST-4117</t>
  </si>
  <si>
    <t>ORD-101800</t>
  </si>
  <si>
    <t>CUST-2264</t>
  </si>
  <si>
    <t>ORD-101801</t>
  </si>
  <si>
    <t>CUST-2212</t>
  </si>
  <si>
    <t>ORD-101802</t>
  </si>
  <si>
    <t>ORD-101803</t>
  </si>
  <si>
    <t>ORD-101804</t>
  </si>
  <si>
    <t>CUST-5100</t>
  </si>
  <si>
    <t>ORD-101805</t>
  </si>
  <si>
    <t>ORD-101806</t>
  </si>
  <si>
    <t>ORD-101807</t>
  </si>
  <si>
    <t>CUST-1437</t>
  </si>
  <si>
    <t>ORD-101808</t>
  </si>
  <si>
    <t>ORD-101809</t>
  </si>
  <si>
    <t>CUST-2673</t>
  </si>
  <si>
    <t>ORD-101810</t>
  </si>
  <si>
    <t>CUST-5831</t>
  </si>
  <si>
    <t>ORD-101811</t>
  </si>
  <si>
    <t>CUST-5830</t>
  </si>
  <si>
    <t>ORD-101812</t>
  </si>
  <si>
    <t>CUST-6810</t>
  </si>
  <si>
    <t>ORD-101813</t>
  </si>
  <si>
    <t>CUST-8512</t>
  </si>
  <si>
    <t>ORD-101814</t>
  </si>
  <si>
    <t>CUST-2871</t>
  </si>
  <si>
    <t>ORD-101815</t>
  </si>
  <si>
    <t>CUST-7871</t>
  </si>
  <si>
    <t>ORD-101816</t>
  </si>
  <si>
    <t>CUST-3682</t>
  </si>
  <si>
    <t>ORD-101817</t>
  </si>
  <si>
    <t>CUST-5292</t>
  </si>
  <si>
    <t>ORD-101818</t>
  </si>
  <si>
    <t>CUST-6960</t>
  </si>
  <si>
    <t>ORD-101819</t>
  </si>
  <si>
    <t>CUST-6337</t>
  </si>
  <si>
    <t>ORD-101820</t>
  </si>
  <si>
    <t>CUST-4694</t>
  </si>
  <si>
    <t>ORD-101821</t>
  </si>
  <si>
    <t>CUST-4581</t>
  </si>
  <si>
    <t>ORD-101822</t>
  </si>
  <si>
    <t>ORD-101823</t>
  </si>
  <si>
    <t>ORD-101824</t>
  </si>
  <si>
    <t>CUST-9787</t>
  </si>
  <si>
    <t>ORD-101825</t>
  </si>
  <si>
    <t>CUST-1294</t>
  </si>
  <si>
    <t>ORD-101826</t>
  </si>
  <si>
    <t>CUST-2265</t>
  </si>
  <si>
    <t>ORD-101827</t>
  </si>
  <si>
    <t>ORD-101828</t>
  </si>
  <si>
    <t>CUST-3231</t>
  </si>
  <si>
    <t>ORD-101829</t>
  </si>
  <si>
    <t>ORD-101830</t>
  </si>
  <si>
    <t>CUST-1554</t>
  </si>
  <si>
    <t>ORD-101831</t>
  </si>
  <si>
    <t>CUST-3030</t>
  </si>
  <si>
    <t>ORD-101832</t>
  </si>
  <si>
    <t>ORD-101833</t>
  </si>
  <si>
    <t>CUST-3177</t>
  </si>
  <si>
    <t>ORD-101834</t>
  </si>
  <si>
    <t>CUST-3909</t>
  </si>
  <si>
    <t>ORD-101835</t>
  </si>
  <si>
    <t>CUST-4668</t>
  </si>
  <si>
    <t>ORD-101836</t>
  </si>
  <si>
    <t>CUST-1018</t>
  </si>
  <si>
    <t>ORD-101837</t>
  </si>
  <si>
    <t>CUST-8586</t>
  </si>
  <si>
    <t>ORD-101838</t>
  </si>
  <si>
    <t>CUST-1827</t>
  </si>
  <si>
    <t>ORD-101839</t>
  </si>
  <si>
    <t>CUST-3245</t>
  </si>
  <si>
    <t>ORD-101840</t>
  </si>
  <si>
    <t>CUST-8502</t>
  </si>
  <si>
    <t>ORD-101841</t>
  </si>
  <si>
    <t>CUST-5261</t>
  </si>
  <si>
    <t>ORD-101842</t>
  </si>
  <si>
    <t>CUST-7387</t>
  </si>
  <si>
    <t>ORD-101843</t>
  </si>
  <si>
    <t>CUST-1701</t>
  </si>
  <si>
    <t>ORD-101844</t>
  </si>
  <si>
    <t>CUST-8754</t>
  </si>
  <si>
    <t>ORD-101845</t>
  </si>
  <si>
    <t>CUST-1930</t>
  </si>
  <si>
    <t>ORD-101846</t>
  </si>
  <si>
    <t>CUST-1978</t>
  </si>
  <si>
    <t>ORD-101847</t>
  </si>
  <si>
    <t>CUST-2904</t>
  </si>
  <si>
    <t>ORD-101848</t>
  </si>
  <si>
    <t>CUST-7762</t>
  </si>
  <si>
    <t>ORD-101849</t>
  </si>
  <si>
    <t>CUST-4420</t>
  </si>
  <si>
    <t>ORD-101850</t>
  </si>
  <si>
    <t>ORD-101851</t>
  </si>
  <si>
    <t>CUST-9109</t>
  </si>
  <si>
    <t>ORD-101852</t>
  </si>
  <si>
    <t>CUST-9753</t>
  </si>
  <si>
    <t>ORD-101853</t>
  </si>
  <si>
    <t>ORD-101854</t>
  </si>
  <si>
    <t>CUST-5628</t>
  </si>
  <si>
    <t>ORD-101855</t>
  </si>
  <si>
    <t>ORD-101856</t>
  </si>
  <si>
    <t>CUST-6854</t>
  </si>
  <si>
    <t>ORD-101857</t>
  </si>
  <si>
    <t>CUST-7975</t>
  </si>
  <si>
    <t>ORD-101858</t>
  </si>
  <si>
    <t>CUST-4373</t>
  </si>
  <si>
    <t>ORD-101859</t>
  </si>
  <si>
    <t>CUST-7862</t>
  </si>
  <si>
    <t>ORD-101860</t>
  </si>
  <si>
    <t>CUST-6018</t>
  </si>
  <si>
    <t>ORD-101861</t>
  </si>
  <si>
    <t>ORD-101862</t>
  </si>
  <si>
    <t>CUST-3298</t>
  </si>
  <si>
    <t>ORD-101863</t>
  </si>
  <si>
    <t>CUST-8445</t>
  </si>
  <si>
    <t>ORD-101864</t>
  </si>
  <si>
    <t>CUST-8469</t>
  </si>
  <si>
    <t>ORD-101865</t>
  </si>
  <si>
    <t>CUST-2722</t>
  </si>
  <si>
    <t>ORD-101866</t>
  </si>
  <si>
    <t>CUST-3964</t>
  </si>
  <si>
    <t>ORD-101867</t>
  </si>
  <si>
    <t>ORD-101868</t>
  </si>
  <si>
    <t>CUST-9202</t>
  </si>
  <si>
    <t>ORD-101869</t>
  </si>
  <si>
    <t>ORD-101870</t>
  </si>
  <si>
    <t>CUST-7139</t>
  </si>
  <si>
    <t>ORD-101871</t>
  </si>
  <si>
    <t>CUST-1774</t>
  </si>
  <si>
    <t>ORD-101872</t>
  </si>
  <si>
    <t>CUST-2041</t>
  </si>
  <si>
    <t>ORD-101873</t>
  </si>
  <si>
    <t>CUST-6980</t>
  </si>
  <si>
    <t>ORD-101874</t>
  </si>
  <si>
    <t>CUST-6030</t>
  </si>
  <si>
    <t>ORD-101875</t>
  </si>
  <si>
    <t>CUST-8751</t>
  </si>
  <si>
    <t>ORD-101876</t>
  </si>
  <si>
    <t>ORD-101877</t>
  </si>
  <si>
    <t>ORD-101878</t>
  </si>
  <si>
    <t>CUST-7960</t>
  </si>
  <si>
    <t>ORD-101879</t>
  </si>
  <si>
    <t>CUST-9493</t>
  </si>
  <si>
    <t>ORD-101880</t>
  </si>
  <si>
    <t>CUST-1951</t>
  </si>
  <si>
    <t>ORD-101881</t>
  </si>
  <si>
    <t>ORD-101882</t>
  </si>
  <si>
    <t>CUST-7906</t>
  </si>
  <si>
    <t>ORD-101883</t>
  </si>
  <si>
    <t>CUST-3570</t>
  </si>
  <si>
    <t>ORD-101884</t>
  </si>
  <si>
    <t>CUST-5674</t>
  </si>
  <si>
    <t>ORD-101885</t>
  </si>
  <si>
    <t>CUST-9083</t>
  </si>
  <si>
    <t>ORD-101886</t>
  </si>
  <si>
    <t>CUST-6871</t>
  </si>
  <si>
    <t>ORD-101887</t>
  </si>
  <si>
    <t>CUST-6051</t>
  </si>
  <si>
    <t>ORD-101888</t>
  </si>
  <si>
    <t>CUST-2694</t>
  </si>
  <si>
    <t>ORD-101889</t>
  </si>
  <si>
    <t>CUST-5393</t>
  </si>
  <si>
    <t>ORD-101890</t>
  </si>
  <si>
    <t>CUST-5337</t>
  </si>
  <si>
    <t>ORD-101891</t>
  </si>
  <si>
    <t>CUST-3982</t>
  </si>
  <si>
    <t>ORD-101892</t>
  </si>
  <si>
    <t>CUST-9674</t>
  </si>
  <si>
    <t>ORD-101893</t>
  </si>
  <si>
    <t>CUST-9409</t>
  </si>
  <si>
    <t>ORD-101894</t>
  </si>
  <si>
    <t>ORD-101895</t>
  </si>
  <si>
    <t>CUST-1148</t>
  </si>
  <si>
    <t>ORD-101896</t>
  </si>
  <si>
    <t>CUST-6888</t>
  </si>
  <si>
    <t>ORD-101897</t>
  </si>
  <si>
    <t>CUST-7579</t>
  </si>
  <si>
    <t>ORD-101898</t>
  </si>
  <si>
    <t>CUST-4274</t>
  </si>
  <si>
    <t>ORD-101899</t>
  </si>
  <si>
    <t>CUST-7659</t>
  </si>
  <si>
    <t>ORD-101900</t>
  </si>
  <si>
    <t>CUST-2353</t>
  </si>
  <si>
    <t>ORD-101901</t>
  </si>
  <si>
    <t>CUST-6185</t>
  </si>
  <si>
    <t>ORD-101902</t>
  </si>
  <si>
    <t>ORD-101903</t>
  </si>
  <si>
    <t>CUST-1523</t>
  </si>
  <si>
    <t>ORD-101904</t>
  </si>
  <si>
    <t>CUST-7324</t>
  </si>
  <si>
    <t>ORD-101905</t>
  </si>
  <si>
    <t>CUST-1873</t>
  </si>
  <si>
    <t>ORD-101906</t>
  </si>
  <si>
    <t>CUST-6485</t>
  </si>
  <si>
    <t>ORD-101907</t>
  </si>
  <si>
    <t>CUST-1658</t>
  </si>
  <si>
    <t>ORD-101908</t>
  </si>
  <si>
    <t>CUST-2394</t>
  </si>
  <si>
    <t>ORD-101909</t>
  </si>
  <si>
    <t>CUST-7298</t>
  </si>
  <si>
    <t>ORD-101910</t>
  </si>
  <si>
    <t>ORD-101911</t>
  </si>
  <si>
    <t>CUST-5128</t>
  </si>
  <si>
    <t>ORD-101912</t>
  </si>
  <si>
    <t>CUST-1626</t>
  </si>
  <si>
    <t>ORD-101913</t>
  </si>
  <si>
    <t>CUST-5441</t>
  </si>
  <si>
    <t>ORD-101914</t>
  </si>
  <si>
    <t>CUST-2633</t>
  </si>
  <si>
    <t>ORD-101915</t>
  </si>
  <si>
    <t>CUST-6647</t>
  </si>
  <si>
    <t>ORD-101916</t>
  </si>
  <si>
    <t>CUST-2577</t>
  </si>
  <si>
    <t>ORD-101917</t>
  </si>
  <si>
    <t>CUST-8837</t>
  </si>
  <si>
    <t>ORD-101918</t>
  </si>
  <si>
    <t>ORD-101919</t>
  </si>
  <si>
    <t>CUST-3432</t>
  </si>
  <si>
    <t>ORD-101920</t>
  </si>
  <si>
    <t>ORD-101921</t>
  </si>
  <si>
    <t>CUST-4665</t>
  </si>
  <si>
    <t>ORD-101922</t>
  </si>
  <si>
    <t>CUST-7654</t>
  </si>
  <si>
    <t>ORD-101923</t>
  </si>
  <si>
    <t>CUST-1669</t>
  </si>
  <si>
    <t>ORD-101924</t>
  </si>
  <si>
    <t>CUST-1600</t>
  </si>
  <si>
    <t>ORD-101925</t>
  </si>
  <si>
    <t>ORD-101926</t>
  </si>
  <si>
    <t>CUST-1915</t>
  </si>
  <si>
    <t>ORD-101927</t>
  </si>
  <si>
    <t>CUST-9081</t>
  </si>
  <si>
    <t>ORD-101928</t>
  </si>
  <si>
    <t>ORD-101929</t>
  </si>
  <si>
    <t>CUST-8864</t>
  </si>
  <si>
    <t>ORD-101930</t>
  </si>
  <si>
    <t>CUST-1066</t>
  </si>
  <si>
    <t>ORD-101931</t>
  </si>
  <si>
    <t>CUST-8527</t>
  </si>
  <si>
    <t>ORD-101932</t>
  </si>
  <si>
    <t>CUST-3580</t>
  </si>
  <si>
    <t>ORD-101933</t>
  </si>
  <si>
    <t>CUST-3411</t>
  </si>
  <si>
    <t>ORD-101934</t>
  </si>
  <si>
    <t>CUST-4817</t>
  </si>
  <si>
    <t>ORD-101935</t>
  </si>
  <si>
    <t>CUST-4369</t>
  </si>
  <si>
    <t>ORD-101936</t>
  </si>
  <si>
    <t>CUST-9429</t>
  </si>
  <si>
    <t>ORD-101937</t>
  </si>
  <si>
    <t>CUST-5654</t>
  </si>
  <si>
    <t>ORD-101938</t>
  </si>
  <si>
    <t>CUST-7420</t>
  </si>
  <si>
    <t>ORD-101939</t>
  </si>
  <si>
    <t>CUST-8047</t>
  </si>
  <si>
    <t>ORD-101940</t>
  </si>
  <si>
    <t>CUST-3266</t>
  </si>
  <si>
    <t>ORD-101941</t>
  </si>
  <si>
    <t>CUST-7096</t>
  </si>
  <si>
    <t>ORD-101942</t>
  </si>
  <si>
    <t>CUST-7106</t>
  </si>
  <si>
    <t>ORD-101943</t>
  </si>
  <si>
    <t>CUST-6305</t>
  </si>
  <si>
    <t>ORD-101944</t>
  </si>
  <si>
    <t>CUST-9131</t>
  </si>
  <si>
    <t>ORD-101945</t>
  </si>
  <si>
    <t>ORD-101946</t>
  </si>
  <si>
    <t>CUST-8793</t>
  </si>
  <si>
    <t>ORD-101947</t>
  </si>
  <si>
    <t>CUST-6986</t>
  </si>
  <si>
    <t>ORD-101948</t>
  </si>
  <si>
    <t>ORD-101949</t>
  </si>
  <si>
    <t>CUST-7021</t>
  </si>
  <si>
    <t>ORD-101950</t>
  </si>
  <si>
    <t>CUST-1696</t>
  </si>
  <si>
    <t>ORD-101951</t>
  </si>
  <si>
    <t>CUST-7443</t>
  </si>
  <si>
    <t>ORD-101952</t>
  </si>
  <si>
    <t>CUST-4321</t>
  </si>
  <si>
    <t>ORD-101953</t>
  </si>
  <si>
    <t>CUST-6551</t>
  </si>
  <si>
    <t>ORD-101954</t>
  </si>
  <si>
    <t>CUST-9854</t>
  </si>
  <si>
    <t>ORD-101955</t>
  </si>
  <si>
    <t>CUST-5885</t>
  </si>
  <si>
    <t>ORD-101956</t>
  </si>
  <si>
    <t>ORD-101957</t>
  </si>
  <si>
    <t>ORD-101958</t>
  </si>
  <si>
    <t>CUST-4339</t>
  </si>
  <si>
    <t>ORD-101959</t>
  </si>
  <si>
    <t>ORD-101960</t>
  </si>
  <si>
    <t>CUST-8197</t>
  </si>
  <si>
    <t>ORD-101961</t>
  </si>
  <si>
    <t>ORD-101962</t>
  </si>
  <si>
    <t>CUST-9194</t>
  </si>
  <si>
    <t>ORD-101963</t>
  </si>
  <si>
    <t>CUST-7413</t>
  </si>
  <si>
    <t>ORD-101964</t>
  </si>
  <si>
    <t>CUST-5062</t>
  </si>
  <si>
    <t>ORD-101965</t>
  </si>
  <si>
    <t>CUST-5074</t>
  </si>
  <si>
    <t>ORD-101966</t>
  </si>
  <si>
    <t>CUST-9545</t>
  </si>
  <si>
    <t>ORD-101967</t>
  </si>
  <si>
    <t>CUST-5732</t>
  </si>
  <si>
    <t>ORD-101968</t>
  </si>
  <si>
    <t>ORD-101969</t>
  </si>
  <si>
    <t>CUST-8827</t>
  </si>
  <si>
    <t>ORD-101970</t>
  </si>
  <si>
    <t>CUST-3932</t>
  </si>
  <si>
    <t>ORD-101971</t>
  </si>
  <si>
    <t>ORD-101972</t>
  </si>
  <si>
    <t>ORD-101973</t>
  </si>
  <si>
    <t>CUST-6275</t>
  </si>
  <si>
    <t>ORD-101974</t>
  </si>
  <si>
    <t>CUST-2340</t>
  </si>
  <si>
    <t>ORD-101975</t>
  </si>
  <si>
    <t>CUST-7801</t>
  </si>
  <si>
    <t>ORD-101976</t>
  </si>
  <si>
    <t>ORD-101977</t>
  </si>
  <si>
    <t>ORD-101978</t>
  </si>
  <si>
    <t>CUST-6283</t>
  </si>
  <si>
    <t>ORD-101979</t>
  </si>
  <si>
    <t>CUST-1073</t>
  </si>
  <si>
    <t>ORD-101980</t>
  </si>
  <si>
    <t>CUST-8943</t>
  </si>
  <si>
    <t>ORD-101981</t>
  </si>
  <si>
    <t>CUST-5132</t>
  </si>
  <si>
    <t>ORD-101982</t>
  </si>
  <si>
    <t>CUST-2077</t>
  </si>
  <si>
    <t>ORD-101983</t>
  </si>
  <si>
    <t>CUST-3007</t>
  </si>
  <si>
    <t>ORD-101984</t>
  </si>
  <si>
    <t>ORD-101985</t>
  </si>
  <si>
    <t>CUST-9843</t>
  </si>
  <si>
    <t>ORD-101986</t>
  </si>
  <si>
    <t>CUST-9402</t>
  </si>
  <si>
    <t>ORD-101987</t>
  </si>
  <si>
    <t>CUST-4769</t>
  </si>
  <si>
    <t>ORD-101988</t>
  </si>
  <si>
    <t>CUST-1781</t>
  </si>
  <si>
    <t>ORD-101989</t>
  </si>
  <si>
    <t>CUST-6139</t>
  </si>
  <si>
    <t>ORD-101990</t>
  </si>
  <si>
    <t>CUST-4054</t>
  </si>
  <si>
    <t>ORD-101991</t>
  </si>
  <si>
    <t>CUST-2185</t>
  </si>
  <si>
    <t>ORD-101992</t>
  </si>
  <si>
    <t>CUST-6897</t>
  </si>
  <si>
    <t>ORD-101993</t>
  </si>
  <si>
    <t>ORD-101994</t>
  </si>
  <si>
    <t>CUST-8708</t>
  </si>
  <si>
    <t>ORD-101995</t>
  </si>
  <si>
    <t>CUST-9764</t>
  </si>
  <si>
    <t>ORD-101996</t>
  </si>
  <si>
    <t>CUST-5210</t>
  </si>
  <si>
    <t>ORD-101997</t>
  </si>
  <si>
    <t>CUST-2696</t>
  </si>
  <si>
    <t>ORD-101998</t>
  </si>
  <si>
    <t>CUST-2795</t>
  </si>
  <si>
    <t>ORD-101999</t>
  </si>
  <si>
    <t>CUST-3836</t>
  </si>
  <si>
    <t>Sales Category</t>
  </si>
  <si>
    <t>Risk Level</t>
  </si>
  <si>
    <t>AvgIf</t>
  </si>
  <si>
    <t>Countif</t>
  </si>
  <si>
    <t>sumif</t>
  </si>
  <si>
    <t>Order Month</t>
  </si>
  <si>
    <t>Order Year</t>
  </si>
  <si>
    <t>Gross Margin %</t>
  </si>
  <si>
    <t>Discount Category</t>
  </si>
  <si>
    <t>High</t>
  </si>
  <si>
    <t>Low</t>
  </si>
  <si>
    <t>Medium</t>
  </si>
  <si>
    <t>Sum of Sales</t>
  </si>
  <si>
    <t>Row Labels</t>
  </si>
  <si>
    <t>Grand Total</t>
  </si>
  <si>
    <t>Column Labels</t>
  </si>
  <si>
    <t>Sum of Profit</t>
  </si>
  <si>
    <t>Sum of Gross Margin %</t>
  </si>
  <si>
    <t>Count of Order ID</t>
  </si>
  <si>
    <t>High Risk</t>
  </si>
  <si>
    <t>Low Risk</t>
  </si>
  <si>
    <t>Medium Risk</t>
  </si>
  <si>
    <t>Sum of Quantity</t>
  </si>
  <si>
    <t>Sum of Discount</t>
  </si>
  <si>
    <t>Count of Gross Margin %</t>
  </si>
  <si>
    <t>Count of Profit</t>
  </si>
  <si>
    <t>Average of Gross Margin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</si>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</sst>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d/mm/yyyy;@"/>
    <numFmt numFmtId="165" formatCode="_(&quot;$&quot;* #,##0_);_(&quot;$&quot;* \(#,##0\);_(&quot;$&quot;*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9" tint="-0.249977111117893"/>
      <name val="Calibri"/>
      <family val="2"/>
      <scheme val="minor"/>
    </font>
    <font>
      <b/>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0" fontId="14" fillId="0" borderId="0" xfId="0" applyFont="1"/>
    <xf numFmtId="164" fontId="0" fillId="0" borderId="0" xfId="0" applyNumberFormat="1"/>
    <xf numFmtId="10"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165" fontId="20" fillId="0" borderId="0" xfId="0" applyNumberFormat="1" applyFont="1"/>
    <xf numFmtId="166" fontId="0" fillId="0" borderId="0" xfId="0" applyNumberFormat="1"/>
    <xf numFmtId="166" fontId="0" fillId="0" borderId="0" xfId="42" applyNumberFormat="1" applyFont="1"/>
    <xf numFmtId="10" fontId="2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4" formatCode="0.00%"/>
    </dxf>
    <dxf>
      <numFmt numFmtId="14" formatCode="0.00%"/>
    </dxf>
    <dxf>
      <numFmt numFmtId="14" formatCode="0.00%"/>
    </dxf>
    <dxf>
      <numFmt numFmtId="164" formatCode="dd/mm/yyyy;@"/>
    </dxf>
    <dxf>
      <numFmt numFmtId="164" formatCode="dd/mm/yyyy;@"/>
    </dxf>
    <dxf>
      <numFmt numFmtId="165" formatCode="_(&quot;$&quot;* #,##0_);_(&quot;$&quot;* \(#,##0\);_(&quot;$&quot;* &quot;-&quot;??_);_(@_)"/>
    </dxf>
    <dxf>
      <font>
        <name val="Times New Roman"/>
        <family val="1"/>
        <scheme val="none"/>
      </font>
    </dxf>
    <dxf>
      <font>
        <b/>
      </font>
    </dxf>
    <dxf>
      <numFmt numFmtId="34" formatCode="_(&quot;$&quot;* #,##0.00_);_(&quot;$&quot;* \(#,##0.00\);_(&quot;$&quot;* &quot;-&quot;??_);_(@_)"/>
    </dxf>
    <dxf>
      <numFmt numFmtId="166" formatCode="_(* #,##0_);_(* \(#,##0\);_(* &quot;-&quot;??_);_(@_)"/>
    </dxf>
    <dxf>
      <numFmt numFmtId="165" formatCode="_(&quot;$&quot;* #,##0_);_(&quot;$&quot;* \(#,##0\);_(&quot;$&quot;* &quot;-&quot;??_);_(@_)"/>
    </dxf>
    <dxf>
      <font>
        <name val="Times New Roman"/>
        <family val="1"/>
        <scheme val="none"/>
      </font>
    </dxf>
    <dxf>
      <font>
        <b/>
      </font>
    </dxf>
    <dxf>
      <numFmt numFmtId="34" formatCode="_(&quot;$&quot;* #,##0.00_);_(&quot;$&quot;* \(#,##0.00\);_(&quot;$&quot;* &quot;-&quot;??_);_(@_)"/>
    </dxf>
    <dxf>
      <numFmt numFmtId="14" formatCode="0.00%"/>
    </dxf>
    <dxf>
      <font>
        <name val="Times New Roman"/>
        <family val="1"/>
        <scheme val="none"/>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3.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Province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Table'!$B$4:$B$10</c:f>
              <c:strCache>
                <c:ptCount val="6"/>
                <c:pt idx="0">
                  <c:v>Abuja</c:v>
                </c:pt>
                <c:pt idx="1">
                  <c:v>Kaduna</c:v>
                </c:pt>
                <c:pt idx="2">
                  <c:v>Kano</c:v>
                </c:pt>
                <c:pt idx="3">
                  <c:v>Lagos</c:v>
                </c:pt>
                <c:pt idx="4">
                  <c:v>Oyo</c:v>
                </c:pt>
                <c:pt idx="5">
                  <c:v>Rivers</c:v>
                </c:pt>
              </c:strCache>
            </c:strRef>
          </c:cat>
          <c:val>
            <c:numRef>
              <c:f>'Pivot Table'!$C$4:$C$10</c:f>
              <c:numCache>
                <c:formatCode>General</c:formatCode>
                <c:ptCount val="6"/>
                <c:pt idx="0">
                  <c:v>254046.28</c:v>
                </c:pt>
                <c:pt idx="1">
                  <c:v>233456.07</c:v>
                </c:pt>
                <c:pt idx="2">
                  <c:v>268063.49</c:v>
                </c:pt>
                <c:pt idx="3">
                  <c:v>254680.28</c:v>
                </c:pt>
                <c:pt idx="4">
                  <c:v>256521.35</c:v>
                </c:pt>
                <c:pt idx="5">
                  <c:v>252207.06</c:v>
                </c:pt>
              </c:numCache>
            </c:numRef>
          </c:val>
          <c:smooth val="0"/>
          <c:extLst>
            <c:ext xmlns:c16="http://schemas.microsoft.com/office/drawing/2014/chart" uri="{C3380CC4-5D6E-409C-BE32-E72D297353CC}">
              <c16:uniqueId val="{00000000-DAEC-4F9C-97AD-C37A6836B430}"/>
            </c:ext>
          </c:extLst>
        </c:ser>
        <c:dLbls>
          <c:showLegendKey val="0"/>
          <c:showVal val="0"/>
          <c:showCatName val="0"/>
          <c:showSerName val="0"/>
          <c:showPercent val="0"/>
          <c:showBubbleSize val="0"/>
        </c:dLbls>
        <c:marker val="1"/>
        <c:smooth val="0"/>
        <c:axId val="1422673647"/>
        <c:axId val="1422671151"/>
      </c:lineChart>
      <c:catAx>
        <c:axId val="1422673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71151"/>
        <c:crosses val="autoZero"/>
        <c:auto val="1"/>
        <c:lblAlgn val="ctr"/>
        <c:lblOffset val="100"/>
        <c:noMultiLvlLbl val="0"/>
      </c:catAx>
      <c:valAx>
        <c:axId val="142267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7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 &amp; Profit</a:t>
            </a:r>
            <a:r>
              <a:rPr lang="en-US" b="1" baseline="0">
                <a:latin typeface="Times New Roman" panose="02020603050405020304" pitchFamily="18" charset="0"/>
                <a:cs typeface="Times New Roman" panose="02020603050405020304" pitchFamily="18" charset="0"/>
              </a:rPr>
              <a:t> By Payment Method</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Table'!$C$36</c:f>
              <c:strCache>
                <c:ptCount val="1"/>
                <c:pt idx="0">
                  <c:v>Sum of Sales</c:v>
                </c:pt>
              </c:strCache>
            </c:strRef>
          </c:tx>
          <c:spPr>
            <a:solidFill>
              <a:schemeClr val="accent1"/>
            </a:solidFill>
            <a:ln>
              <a:noFill/>
            </a:ln>
            <a:effectLst/>
          </c:spPr>
          <c:invertIfNegative val="0"/>
          <c:cat>
            <c:strRef>
              <c:f>'Pivot Table'!$B$37:$B$41</c:f>
              <c:strCache>
                <c:ptCount val="4"/>
                <c:pt idx="0">
                  <c:v>Bank Transfer</c:v>
                </c:pt>
                <c:pt idx="1">
                  <c:v>Cash on Delivery</c:v>
                </c:pt>
                <c:pt idx="2">
                  <c:v>Credit Card</c:v>
                </c:pt>
                <c:pt idx="3">
                  <c:v>POS</c:v>
                </c:pt>
              </c:strCache>
            </c:strRef>
          </c:cat>
          <c:val>
            <c:numRef>
              <c:f>'Pivot Table'!$C$37:$C$41</c:f>
              <c:numCache>
                <c:formatCode>General</c:formatCode>
                <c:ptCount val="4"/>
                <c:pt idx="0">
                  <c:v>410463.2</c:v>
                </c:pt>
                <c:pt idx="1">
                  <c:v>342794.87</c:v>
                </c:pt>
                <c:pt idx="2">
                  <c:v>397376.49</c:v>
                </c:pt>
                <c:pt idx="3">
                  <c:v>368339.97</c:v>
                </c:pt>
              </c:numCache>
            </c:numRef>
          </c:val>
          <c:extLst>
            <c:ext xmlns:c16="http://schemas.microsoft.com/office/drawing/2014/chart" uri="{C3380CC4-5D6E-409C-BE32-E72D297353CC}">
              <c16:uniqueId val="{00000000-5B1A-4804-90A6-F47A46A9E126}"/>
            </c:ext>
          </c:extLst>
        </c:ser>
        <c:ser>
          <c:idx val="1"/>
          <c:order val="1"/>
          <c:tx>
            <c:strRef>
              <c:f>'Pivot Table'!$D$36</c:f>
              <c:strCache>
                <c:ptCount val="1"/>
                <c:pt idx="0">
                  <c:v>Sum of Profit</c:v>
                </c:pt>
              </c:strCache>
            </c:strRef>
          </c:tx>
          <c:spPr>
            <a:solidFill>
              <a:schemeClr val="accent2"/>
            </a:solidFill>
            <a:ln>
              <a:noFill/>
            </a:ln>
            <a:effectLst/>
          </c:spPr>
          <c:invertIfNegative val="0"/>
          <c:cat>
            <c:strRef>
              <c:f>'Pivot Table'!$B$37:$B$41</c:f>
              <c:strCache>
                <c:ptCount val="4"/>
                <c:pt idx="0">
                  <c:v>Bank Transfer</c:v>
                </c:pt>
                <c:pt idx="1">
                  <c:v>Cash on Delivery</c:v>
                </c:pt>
                <c:pt idx="2">
                  <c:v>Credit Card</c:v>
                </c:pt>
                <c:pt idx="3">
                  <c:v>POS</c:v>
                </c:pt>
              </c:strCache>
            </c:strRef>
          </c:cat>
          <c:val>
            <c:numRef>
              <c:f>'Pivot Table'!$D$37:$D$41</c:f>
              <c:numCache>
                <c:formatCode>General</c:formatCode>
                <c:ptCount val="4"/>
                <c:pt idx="0">
                  <c:v>120812.0515000001</c:v>
                </c:pt>
                <c:pt idx="1">
                  <c:v>100494.5511499999</c:v>
                </c:pt>
                <c:pt idx="2">
                  <c:v>117150.23407500003</c:v>
                </c:pt>
                <c:pt idx="3">
                  <c:v>107618.50889999987</c:v>
                </c:pt>
              </c:numCache>
            </c:numRef>
          </c:val>
          <c:extLst>
            <c:ext xmlns:c16="http://schemas.microsoft.com/office/drawing/2014/chart" uri="{C3380CC4-5D6E-409C-BE32-E72D297353CC}">
              <c16:uniqueId val="{00000001-5B1A-4804-90A6-F47A46A9E126}"/>
            </c:ext>
          </c:extLst>
        </c:ser>
        <c:dLbls>
          <c:showLegendKey val="0"/>
          <c:showVal val="0"/>
          <c:showCatName val="0"/>
          <c:showSerName val="0"/>
          <c:showPercent val="0"/>
          <c:showBubbleSize val="0"/>
        </c:dLbls>
        <c:gapWidth val="150"/>
        <c:overlap val="100"/>
        <c:axId val="1422674895"/>
        <c:axId val="1422680303"/>
      </c:barChart>
      <c:catAx>
        <c:axId val="1422674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0303"/>
        <c:crosses val="autoZero"/>
        <c:auto val="1"/>
        <c:lblAlgn val="ctr"/>
        <c:lblOffset val="100"/>
        <c:noMultiLvlLbl val="0"/>
      </c:catAx>
      <c:valAx>
        <c:axId val="14226803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226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Risk</a:t>
            </a:r>
            <a:r>
              <a:rPr lang="en-US" b="1" baseline="0">
                <a:latin typeface="Times New Roman" panose="02020603050405020304" pitchFamily="18" charset="0"/>
                <a:cs typeface="Times New Roman" panose="02020603050405020304" pitchFamily="18" charset="0"/>
              </a:rPr>
              <a:t> Level By Delivery Status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Table'!$C$45:$C$46</c:f>
              <c:strCache>
                <c:ptCount val="1"/>
                <c:pt idx="0">
                  <c:v>Cancelled</c:v>
                </c:pt>
              </c:strCache>
            </c:strRef>
          </c:tx>
          <c:spPr>
            <a:solidFill>
              <a:schemeClr val="accent1"/>
            </a:solidFill>
            <a:ln>
              <a:noFill/>
            </a:ln>
            <a:effectLst/>
          </c:spPr>
          <c:invertIfNegative val="0"/>
          <c:cat>
            <c:strRef>
              <c:f>'Pivot Table'!$B$47:$B$50</c:f>
              <c:strCache>
                <c:ptCount val="3"/>
                <c:pt idx="0">
                  <c:v>High Risk</c:v>
                </c:pt>
                <c:pt idx="1">
                  <c:v>Low Risk</c:v>
                </c:pt>
                <c:pt idx="2">
                  <c:v>Medium Risk</c:v>
                </c:pt>
              </c:strCache>
            </c:strRef>
          </c:cat>
          <c:val>
            <c:numRef>
              <c:f>'Pivot Table'!$C$47:$C$50</c:f>
              <c:numCache>
                <c:formatCode>General</c:formatCode>
                <c:ptCount val="3"/>
                <c:pt idx="0">
                  <c:v>512</c:v>
                </c:pt>
              </c:numCache>
            </c:numRef>
          </c:val>
          <c:extLst>
            <c:ext xmlns:c16="http://schemas.microsoft.com/office/drawing/2014/chart" uri="{C3380CC4-5D6E-409C-BE32-E72D297353CC}">
              <c16:uniqueId val="{00000000-B3ED-406E-BFE8-59768BAF979F}"/>
            </c:ext>
          </c:extLst>
        </c:ser>
        <c:ser>
          <c:idx val="1"/>
          <c:order val="1"/>
          <c:tx>
            <c:strRef>
              <c:f>'Pivot Table'!$D$45:$D$46</c:f>
              <c:strCache>
                <c:ptCount val="1"/>
                <c:pt idx="0">
                  <c:v>Delivered</c:v>
                </c:pt>
              </c:strCache>
            </c:strRef>
          </c:tx>
          <c:spPr>
            <a:solidFill>
              <a:schemeClr val="accent2"/>
            </a:solidFill>
            <a:ln>
              <a:noFill/>
            </a:ln>
            <a:effectLst/>
          </c:spPr>
          <c:invertIfNegative val="0"/>
          <c:cat>
            <c:strRef>
              <c:f>'Pivot Table'!$B$47:$B$50</c:f>
              <c:strCache>
                <c:ptCount val="3"/>
                <c:pt idx="0">
                  <c:v>High Risk</c:v>
                </c:pt>
                <c:pt idx="1">
                  <c:v>Low Risk</c:v>
                </c:pt>
                <c:pt idx="2">
                  <c:v>Medium Risk</c:v>
                </c:pt>
              </c:strCache>
            </c:strRef>
          </c:cat>
          <c:val>
            <c:numRef>
              <c:f>'Pivot Table'!$D$47:$D$50</c:f>
              <c:numCache>
                <c:formatCode>General</c:formatCode>
                <c:ptCount val="3"/>
                <c:pt idx="1">
                  <c:v>477</c:v>
                </c:pt>
              </c:numCache>
            </c:numRef>
          </c:val>
          <c:extLst>
            <c:ext xmlns:c16="http://schemas.microsoft.com/office/drawing/2014/chart" uri="{C3380CC4-5D6E-409C-BE32-E72D297353CC}">
              <c16:uniqueId val="{00000009-B3ED-406E-BFE8-59768BAF979F}"/>
            </c:ext>
          </c:extLst>
        </c:ser>
        <c:ser>
          <c:idx val="2"/>
          <c:order val="2"/>
          <c:tx>
            <c:strRef>
              <c:f>'Pivot Table'!$E$45:$E$46</c:f>
              <c:strCache>
                <c:ptCount val="1"/>
                <c:pt idx="0">
                  <c:v>In Transit</c:v>
                </c:pt>
              </c:strCache>
            </c:strRef>
          </c:tx>
          <c:spPr>
            <a:solidFill>
              <a:schemeClr val="accent3"/>
            </a:solidFill>
            <a:ln>
              <a:noFill/>
            </a:ln>
            <a:effectLst/>
          </c:spPr>
          <c:invertIfNegative val="0"/>
          <c:cat>
            <c:strRef>
              <c:f>'Pivot Table'!$B$47:$B$50</c:f>
              <c:strCache>
                <c:ptCount val="3"/>
                <c:pt idx="0">
                  <c:v>High Risk</c:v>
                </c:pt>
                <c:pt idx="1">
                  <c:v>Low Risk</c:v>
                </c:pt>
                <c:pt idx="2">
                  <c:v>Medium Risk</c:v>
                </c:pt>
              </c:strCache>
            </c:strRef>
          </c:cat>
          <c:val>
            <c:numRef>
              <c:f>'Pivot Table'!$E$47:$E$50</c:f>
              <c:numCache>
                <c:formatCode>General</c:formatCode>
                <c:ptCount val="3"/>
                <c:pt idx="1">
                  <c:v>94</c:v>
                </c:pt>
                <c:pt idx="2">
                  <c:v>404</c:v>
                </c:pt>
              </c:numCache>
            </c:numRef>
          </c:val>
          <c:extLst>
            <c:ext xmlns:c16="http://schemas.microsoft.com/office/drawing/2014/chart" uri="{C3380CC4-5D6E-409C-BE32-E72D297353CC}">
              <c16:uniqueId val="{0000000A-B3ED-406E-BFE8-59768BAF979F}"/>
            </c:ext>
          </c:extLst>
        </c:ser>
        <c:ser>
          <c:idx val="3"/>
          <c:order val="3"/>
          <c:tx>
            <c:strRef>
              <c:f>'Pivot Table'!$F$45:$F$46</c:f>
              <c:strCache>
                <c:ptCount val="1"/>
                <c:pt idx="0">
                  <c:v>Pending</c:v>
                </c:pt>
              </c:strCache>
            </c:strRef>
          </c:tx>
          <c:spPr>
            <a:solidFill>
              <a:schemeClr val="accent4"/>
            </a:solidFill>
            <a:ln>
              <a:noFill/>
            </a:ln>
            <a:effectLst/>
          </c:spPr>
          <c:invertIfNegative val="0"/>
          <c:cat>
            <c:strRef>
              <c:f>'Pivot Table'!$B$47:$B$50</c:f>
              <c:strCache>
                <c:ptCount val="3"/>
                <c:pt idx="0">
                  <c:v>High Risk</c:v>
                </c:pt>
                <c:pt idx="1">
                  <c:v>Low Risk</c:v>
                </c:pt>
                <c:pt idx="2">
                  <c:v>Medium Risk</c:v>
                </c:pt>
              </c:strCache>
            </c:strRef>
          </c:cat>
          <c:val>
            <c:numRef>
              <c:f>'Pivot Table'!$F$47:$F$50</c:f>
              <c:numCache>
                <c:formatCode>General</c:formatCode>
                <c:ptCount val="3"/>
                <c:pt idx="1">
                  <c:v>513</c:v>
                </c:pt>
              </c:numCache>
            </c:numRef>
          </c:val>
          <c:extLst>
            <c:ext xmlns:c16="http://schemas.microsoft.com/office/drawing/2014/chart" uri="{C3380CC4-5D6E-409C-BE32-E72D297353CC}">
              <c16:uniqueId val="{0000000B-B3ED-406E-BFE8-59768BAF979F}"/>
            </c:ext>
          </c:extLst>
        </c:ser>
        <c:dLbls>
          <c:showLegendKey val="0"/>
          <c:showVal val="0"/>
          <c:showCatName val="0"/>
          <c:showSerName val="0"/>
          <c:showPercent val="0"/>
          <c:showBubbleSize val="0"/>
        </c:dLbls>
        <c:gapWidth val="150"/>
        <c:overlap val="100"/>
        <c:axId val="1194593903"/>
        <c:axId val="1194580175"/>
      </c:barChart>
      <c:catAx>
        <c:axId val="11945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80175"/>
        <c:crosses val="autoZero"/>
        <c:auto val="1"/>
        <c:lblAlgn val="ctr"/>
        <c:lblOffset val="100"/>
        <c:noMultiLvlLbl val="0"/>
      </c:catAx>
      <c:valAx>
        <c:axId val="11945801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945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Shipping Mode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Table'!$C$54</c:f>
              <c:strCache>
                <c:ptCount val="1"/>
                <c:pt idx="0">
                  <c:v>Total</c:v>
                </c:pt>
              </c:strCache>
            </c:strRef>
          </c:tx>
          <c:spPr>
            <a:solidFill>
              <a:schemeClr val="accent1"/>
            </a:solidFill>
            <a:ln w="19050">
              <a:solidFill>
                <a:schemeClr val="lt1"/>
              </a:solidFill>
            </a:ln>
            <a:effectLst/>
          </c:spPr>
          <c:cat>
            <c:strRef>
              <c:f>'Pivot Table'!$B$55:$B$60</c:f>
              <c:strCache>
                <c:ptCount val="5"/>
                <c:pt idx="0">
                  <c:v>DHL</c:v>
                </c:pt>
                <c:pt idx="1">
                  <c:v>GIG Logistics</c:v>
                </c:pt>
                <c:pt idx="2">
                  <c:v>Jumia Express</c:v>
                </c:pt>
                <c:pt idx="3">
                  <c:v>Konga Express</c:v>
                </c:pt>
                <c:pt idx="4">
                  <c:v>NIPOST</c:v>
                </c:pt>
              </c:strCache>
            </c:strRef>
          </c:cat>
          <c:val>
            <c:numRef>
              <c:f>'Pivot Table'!$C$55:$C$60</c:f>
              <c:numCache>
                <c:formatCode>General</c:formatCode>
                <c:ptCount val="5"/>
                <c:pt idx="0">
                  <c:v>302163.15999999997</c:v>
                </c:pt>
                <c:pt idx="1">
                  <c:v>322554.45</c:v>
                </c:pt>
                <c:pt idx="2">
                  <c:v>297247.02</c:v>
                </c:pt>
                <c:pt idx="3">
                  <c:v>298616.21000000002</c:v>
                </c:pt>
                <c:pt idx="4">
                  <c:v>298393.69</c:v>
                </c:pt>
              </c:numCache>
            </c:numRef>
          </c:val>
          <c:extLst>
            <c:ext xmlns:c16="http://schemas.microsoft.com/office/drawing/2014/chart" uri="{C3380CC4-5D6E-409C-BE32-E72D297353CC}">
              <c16:uniqueId val="{00000000-759C-4557-B1F7-6D7BD58F17FB}"/>
            </c:ext>
          </c:extLst>
        </c:ser>
        <c:dLbls>
          <c:showLegendKey val="0"/>
          <c:showVal val="0"/>
          <c:showCatName val="0"/>
          <c:showSerName val="0"/>
          <c:showPercent val="0"/>
          <c:showBubbleSize val="0"/>
        </c:dLbls>
        <c:axId val="1409383471"/>
        <c:axId val="1409383887"/>
      </c:areaChart>
      <c:catAx>
        <c:axId val="1409383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383887"/>
        <c:crosses val="autoZero"/>
        <c:auto val="1"/>
        <c:lblAlgn val="ctr"/>
        <c:lblOffset val="100"/>
        <c:noMultiLvlLbl val="0"/>
      </c:catAx>
      <c:valAx>
        <c:axId val="14093838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9383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Product</a:t>
            </a:r>
            <a:r>
              <a:rPr lang="en-US" b="1" baseline="0">
                <a:latin typeface="Times New Roman" panose="02020603050405020304" pitchFamily="18" charset="0"/>
                <a:cs typeface="Times New Roman" panose="02020603050405020304" pitchFamily="18" charset="0"/>
              </a:rPr>
              <a:t> By Sales &amp; Profit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Table'!$C$15</c:f>
              <c:strCache>
                <c:ptCount val="1"/>
                <c:pt idx="0">
                  <c:v>Sum of Sales</c:v>
                </c:pt>
              </c:strCache>
            </c:strRef>
          </c:tx>
          <c:spPr>
            <a:solidFill>
              <a:schemeClr val="accent1"/>
            </a:solidFill>
            <a:ln>
              <a:noFill/>
            </a:ln>
            <a:effectLst/>
          </c:spPr>
          <c:invertIfNegative val="0"/>
          <c:cat>
            <c:strRef>
              <c:f>'Pivot Table'!$B$16:$B$21</c:f>
              <c:strCache>
                <c:ptCount val="5"/>
                <c:pt idx="0">
                  <c:v>Cabinet</c:v>
                </c:pt>
                <c:pt idx="1">
                  <c:v>Chair</c:v>
                </c:pt>
                <c:pt idx="2">
                  <c:v>Monitor</c:v>
                </c:pt>
                <c:pt idx="3">
                  <c:v>Phone</c:v>
                </c:pt>
                <c:pt idx="4">
                  <c:v>Printer</c:v>
                </c:pt>
              </c:strCache>
            </c:strRef>
          </c:cat>
          <c:val>
            <c:numRef>
              <c:f>'Pivot Table'!$C$16:$C$21</c:f>
              <c:numCache>
                <c:formatCode>General</c:formatCode>
                <c:ptCount val="5"/>
                <c:pt idx="0">
                  <c:v>190223.39</c:v>
                </c:pt>
                <c:pt idx="1">
                  <c:v>212868.99</c:v>
                </c:pt>
                <c:pt idx="2">
                  <c:v>206649.1</c:v>
                </c:pt>
                <c:pt idx="3">
                  <c:v>199525.11</c:v>
                </c:pt>
                <c:pt idx="4">
                  <c:v>192325.48</c:v>
                </c:pt>
              </c:numCache>
            </c:numRef>
          </c:val>
          <c:extLst>
            <c:ext xmlns:c16="http://schemas.microsoft.com/office/drawing/2014/chart" uri="{C3380CC4-5D6E-409C-BE32-E72D297353CC}">
              <c16:uniqueId val="{00000000-2679-4580-B531-0C2DCA0CDE72}"/>
            </c:ext>
          </c:extLst>
        </c:ser>
        <c:ser>
          <c:idx val="1"/>
          <c:order val="1"/>
          <c:tx>
            <c:strRef>
              <c:f>'Pivot Table'!$D$15</c:f>
              <c:strCache>
                <c:ptCount val="1"/>
                <c:pt idx="0">
                  <c:v>Sum of Profit</c:v>
                </c:pt>
              </c:strCache>
            </c:strRef>
          </c:tx>
          <c:spPr>
            <a:solidFill>
              <a:schemeClr val="accent2"/>
            </a:solidFill>
            <a:ln>
              <a:noFill/>
            </a:ln>
            <a:effectLst/>
          </c:spPr>
          <c:invertIfNegative val="0"/>
          <c:cat>
            <c:strRef>
              <c:f>'Pivot Table'!$B$16:$B$21</c:f>
              <c:strCache>
                <c:ptCount val="5"/>
                <c:pt idx="0">
                  <c:v>Cabinet</c:v>
                </c:pt>
                <c:pt idx="1">
                  <c:v>Chair</c:v>
                </c:pt>
                <c:pt idx="2">
                  <c:v>Monitor</c:v>
                </c:pt>
                <c:pt idx="3">
                  <c:v>Phone</c:v>
                </c:pt>
                <c:pt idx="4">
                  <c:v>Printer</c:v>
                </c:pt>
              </c:strCache>
            </c:strRef>
          </c:cat>
          <c:val>
            <c:numRef>
              <c:f>'Pivot Table'!$D$16:$D$21</c:f>
              <c:numCache>
                <c:formatCode>General</c:formatCode>
                <c:ptCount val="5"/>
                <c:pt idx="0">
                  <c:v>56591.458525000024</c:v>
                </c:pt>
                <c:pt idx="1">
                  <c:v>63328.524525000023</c:v>
                </c:pt>
                <c:pt idx="2">
                  <c:v>58801.899975000015</c:v>
                </c:pt>
                <c:pt idx="3">
                  <c:v>56527.565849999992</c:v>
                </c:pt>
                <c:pt idx="4">
                  <c:v>55639.884299999983</c:v>
                </c:pt>
              </c:numCache>
            </c:numRef>
          </c:val>
          <c:extLst>
            <c:ext xmlns:c16="http://schemas.microsoft.com/office/drawing/2014/chart" uri="{C3380CC4-5D6E-409C-BE32-E72D297353CC}">
              <c16:uniqueId val="{00000001-2679-4580-B531-0C2DCA0CDE72}"/>
            </c:ext>
          </c:extLst>
        </c:ser>
        <c:dLbls>
          <c:showLegendKey val="0"/>
          <c:showVal val="0"/>
          <c:showCatName val="0"/>
          <c:showSerName val="0"/>
          <c:showPercent val="0"/>
          <c:showBubbleSize val="0"/>
        </c:dLbls>
        <c:gapWidth val="182"/>
        <c:axId val="1422670735"/>
        <c:axId val="1422687375"/>
      </c:barChart>
      <c:catAx>
        <c:axId val="142267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7375"/>
        <c:crosses val="autoZero"/>
        <c:auto val="1"/>
        <c:lblAlgn val="ctr"/>
        <c:lblOffset val="100"/>
        <c:noMultiLvlLbl val="0"/>
      </c:catAx>
      <c:valAx>
        <c:axId val="1422687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7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Customer Segment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Table'!$C$28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DB9-4DEE-8F00-EFF9F53E4B81}"/>
              </c:ext>
            </c:extLst>
          </c:dPt>
          <c:dPt>
            <c:idx val="1"/>
            <c:bubble3D val="0"/>
            <c:spPr>
              <a:solidFill>
                <a:schemeClr val="accent2"/>
              </a:solidFill>
              <a:ln>
                <a:noFill/>
              </a:ln>
              <a:effectLst/>
            </c:spPr>
            <c:extLst>
              <c:ext xmlns:c16="http://schemas.microsoft.com/office/drawing/2014/chart" uri="{C3380CC4-5D6E-409C-BE32-E72D297353CC}">
                <c16:uniqueId val="{00000003-FDB9-4DEE-8F00-EFF9F53E4B81}"/>
              </c:ext>
            </c:extLst>
          </c:dPt>
          <c:dPt>
            <c:idx val="2"/>
            <c:bubble3D val="0"/>
            <c:spPr>
              <a:solidFill>
                <a:schemeClr val="accent3"/>
              </a:solidFill>
              <a:ln>
                <a:noFill/>
              </a:ln>
              <a:effectLst/>
            </c:spPr>
            <c:extLst>
              <c:ext xmlns:c16="http://schemas.microsoft.com/office/drawing/2014/chart" uri="{C3380CC4-5D6E-409C-BE32-E72D297353CC}">
                <c16:uniqueId val="{00000005-FDB9-4DEE-8F00-EFF9F53E4B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Table'!$B$29:$B$32</c:f>
              <c:strCache>
                <c:ptCount val="3"/>
                <c:pt idx="0">
                  <c:v>Consumer</c:v>
                </c:pt>
                <c:pt idx="1">
                  <c:v>Corporate</c:v>
                </c:pt>
                <c:pt idx="2">
                  <c:v>Home Office</c:v>
                </c:pt>
              </c:strCache>
            </c:strRef>
          </c:cat>
          <c:val>
            <c:numRef>
              <c:f>'Pivot Table'!$C$29:$C$32</c:f>
              <c:numCache>
                <c:formatCode>General</c:formatCode>
                <c:ptCount val="3"/>
                <c:pt idx="0">
                  <c:v>530451.01</c:v>
                </c:pt>
                <c:pt idx="1">
                  <c:v>490345.58</c:v>
                </c:pt>
                <c:pt idx="2">
                  <c:v>498177.94</c:v>
                </c:pt>
              </c:numCache>
            </c:numRef>
          </c:val>
          <c:extLst>
            <c:ext xmlns:c16="http://schemas.microsoft.com/office/drawing/2014/chart" uri="{C3380CC4-5D6E-409C-BE32-E72D297353CC}">
              <c16:uniqueId val="{00000000-692C-49C5-8E60-EB9D534C84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&amp; Profit</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Table'!$C$36</c:f>
              <c:strCache>
                <c:ptCount val="1"/>
                <c:pt idx="0">
                  <c:v>Sum of Sales</c:v>
                </c:pt>
              </c:strCache>
            </c:strRef>
          </c:tx>
          <c:spPr>
            <a:solidFill>
              <a:schemeClr val="accent1"/>
            </a:solidFill>
            <a:ln>
              <a:noFill/>
            </a:ln>
            <a:effectLst/>
          </c:spPr>
          <c:invertIfNegative val="0"/>
          <c:cat>
            <c:strRef>
              <c:f>'Pivot Table'!$B$37:$B$41</c:f>
              <c:strCache>
                <c:ptCount val="4"/>
                <c:pt idx="0">
                  <c:v>Bank Transfer</c:v>
                </c:pt>
                <c:pt idx="1">
                  <c:v>Cash on Delivery</c:v>
                </c:pt>
                <c:pt idx="2">
                  <c:v>Credit Card</c:v>
                </c:pt>
                <c:pt idx="3">
                  <c:v>POS</c:v>
                </c:pt>
              </c:strCache>
            </c:strRef>
          </c:cat>
          <c:val>
            <c:numRef>
              <c:f>'Pivot Table'!$C$37:$C$41</c:f>
              <c:numCache>
                <c:formatCode>General</c:formatCode>
                <c:ptCount val="4"/>
                <c:pt idx="0">
                  <c:v>410463.2</c:v>
                </c:pt>
                <c:pt idx="1">
                  <c:v>342794.87</c:v>
                </c:pt>
                <c:pt idx="2">
                  <c:v>397376.49</c:v>
                </c:pt>
                <c:pt idx="3">
                  <c:v>368339.97</c:v>
                </c:pt>
              </c:numCache>
            </c:numRef>
          </c:val>
          <c:extLst>
            <c:ext xmlns:c16="http://schemas.microsoft.com/office/drawing/2014/chart" uri="{C3380CC4-5D6E-409C-BE32-E72D297353CC}">
              <c16:uniqueId val="{00000000-97F3-4B97-95AE-C878A9D27741}"/>
            </c:ext>
          </c:extLst>
        </c:ser>
        <c:ser>
          <c:idx val="1"/>
          <c:order val="1"/>
          <c:tx>
            <c:strRef>
              <c:f>'Pivot Table'!$D$36</c:f>
              <c:strCache>
                <c:ptCount val="1"/>
                <c:pt idx="0">
                  <c:v>Sum of Profit</c:v>
                </c:pt>
              </c:strCache>
            </c:strRef>
          </c:tx>
          <c:spPr>
            <a:solidFill>
              <a:schemeClr val="accent2"/>
            </a:solidFill>
            <a:ln>
              <a:noFill/>
            </a:ln>
            <a:effectLst/>
          </c:spPr>
          <c:invertIfNegative val="0"/>
          <c:cat>
            <c:strRef>
              <c:f>'Pivot Table'!$B$37:$B$41</c:f>
              <c:strCache>
                <c:ptCount val="4"/>
                <c:pt idx="0">
                  <c:v>Bank Transfer</c:v>
                </c:pt>
                <c:pt idx="1">
                  <c:v>Cash on Delivery</c:v>
                </c:pt>
                <c:pt idx="2">
                  <c:v>Credit Card</c:v>
                </c:pt>
                <c:pt idx="3">
                  <c:v>POS</c:v>
                </c:pt>
              </c:strCache>
            </c:strRef>
          </c:cat>
          <c:val>
            <c:numRef>
              <c:f>'Pivot Table'!$D$37:$D$41</c:f>
              <c:numCache>
                <c:formatCode>General</c:formatCode>
                <c:ptCount val="4"/>
                <c:pt idx="0">
                  <c:v>120812.0515000001</c:v>
                </c:pt>
                <c:pt idx="1">
                  <c:v>100494.5511499999</c:v>
                </c:pt>
                <c:pt idx="2">
                  <c:v>117150.23407500003</c:v>
                </c:pt>
                <c:pt idx="3">
                  <c:v>107618.50889999987</c:v>
                </c:pt>
              </c:numCache>
            </c:numRef>
          </c:val>
          <c:extLst>
            <c:ext xmlns:c16="http://schemas.microsoft.com/office/drawing/2014/chart" uri="{C3380CC4-5D6E-409C-BE32-E72D297353CC}">
              <c16:uniqueId val="{00000001-97F3-4B97-95AE-C878A9D27741}"/>
            </c:ext>
          </c:extLst>
        </c:ser>
        <c:dLbls>
          <c:showLegendKey val="0"/>
          <c:showVal val="0"/>
          <c:showCatName val="0"/>
          <c:showSerName val="0"/>
          <c:showPercent val="0"/>
          <c:showBubbleSize val="0"/>
        </c:dLbls>
        <c:gapWidth val="150"/>
        <c:overlap val="100"/>
        <c:axId val="1422674895"/>
        <c:axId val="1422680303"/>
      </c:barChart>
      <c:catAx>
        <c:axId val="1422674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0303"/>
        <c:crosses val="autoZero"/>
        <c:auto val="1"/>
        <c:lblAlgn val="ctr"/>
        <c:lblOffset val="100"/>
        <c:noMultiLvlLbl val="0"/>
      </c:catAx>
      <c:valAx>
        <c:axId val="14226803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226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Risk</a:t>
            </a:r>
            <a:r>
              <a:rPr lang="en-US" baseline="0"/>
              <a:t> Level By Delivery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Table'!$C$45:$C$46</c:f>
              <c:strCache>
                <c:ptCount val="1"/>
                <c:pt idx="0">
                  <c:v>Cancelled</c:v>
                </c:pt>
              </c:strCache>
            </c:strRef>
          </c:tx>
          <c:spPr>
            <a:solidFill>
              <a:schemeClr val="accent1"/>
            </a:solidFill>
            <a:ln>
              <a:noFill/>
            </a:ln>
            <a:effectLst/>
          </c:spPr>
          <c:invertIfNegative val="0"/>
          <c:cat>
            <c:strRef>
              <c:f>'Pivot Table'!$B$47:$B$50</c:f>
              <c:strCache>
                <c:ptCount val="3"/>
                <c:pt idx="0">
                  <c:v>High Risk</c:v>
                </c:pt>
                <c:pt idx="1">
                  <c:v>Low Risk</c:v>
                </c:pt>
                <c:pt idx="2">
                  <c:v>Medium Risk</c:v>
                </c:pt>
              </c:strCache>
            </c:strRef>
          </c:cat>
          <c:val>
            <c:numRef>
              <c:f>'Pivot Table'!$C$47:$C$50</c:f>
              <c:numCache>
                <c:formatCode>General</c:formatCode>
                <c:ptCount val="3"/>
                <c:pt idx="0">
                  <c:v>512</c:v>
                </c:pt>
              </c:numCache>
            </c:numRef>
          </c:val>
          <c:extLst>
            <c:ext xmlns:c16="http://schemas.microsoft.com/office/drawing/2014/chart" uri="{C3380CC4-5D6E-409C-BE32-E72D297353CC}">
              <c16:uniqueId val="{00000000-8BD7-421D-B7FA-313010768957}"/>
            </c:ext>
          </c:extLst>
        </c:ser>
        <c:ser>
          <c:idx val="1"/>
          <c:order val="1"/>
          <c:tx>
            <c:strRef>
              <c:f>'Pivot Table'!$D$45:$D$46</c:f>
              <c:strCache>
                <c:ptCount val="1"/>
                <c:pt idx="0">
                  <c:v>Delivered</c:v>
                </c:pt>
              </c:strCache>
            </c:strRef>
          </c:tx>
          <c:spPr>
            <a:solidFill>
              <a:schemeClr val="accent2"/>
            </a:solidFill>
            <a:ln>
              <a:noFill/>
            </a:ln>
            <a:effectLst/>
          </c:spPr>
          <c:invertIfNegative val="0"/>
          <c:cat>
            <c:strRef>
              <c:f>'Pivot Table'!$B$47:$B$50</c:f>
              <c:strCache>
                <c:ptCount val="3"/>
                <c:pt idx="0">
                  <c:v>High Risk</c:v>
                </c:pt>
                <c:pt idx="1">
                  <c:v>Low Risk</c:v>
                </c:pt>
                <c:pt idx="2">
                  <c:v>Medium Risk</c:v>
                </c:pt>
              </c:strCache>
            </c:strRef>
          </c:cat>
          <c:val>
            <c:numRef>
              <c:f>'Pivot Table'!$D$47:$D$50</c:f>
              <c:numCache>
                <c:formatCode>General</c:formatCode>
                <c:ptCount val="3"/>
                <c:pt idx="1">
                  <c:v>477</c:v>
                </c:pt>
              </c:numCache>
            </c:numRef>
          </c:val>
          <c:extLst>
            <c:ext xmlns:c16="http://schemas.microsoft.com/office/drawing/2014/chart" uri="{C3380CC4-5D6E-409C-BE32-E72D297353CC}">
              <c16:uniqueId val="{00000009-8BD7-421D-B7FA-313010768957}"/>
            </c:ext>
          </c:extLst>
        </c:ser>
        <c:ser>
          <c:idx val="2"/>
          <c:order val="2"/>
          <c:tx>
            <c:strRef>
              <c:f>'Pivot Table'!$E$45:$E$46</c:f>
              <c:strCache>
                <c:ptCount val="1"/>
                <c:pt idx="0">
                  <c:v>In Transit</c:v>
                </c:pt>
              </c:strCache>
            </c:strRef>
          </c:tx>
          <c:spPr>
            <a:solidFill>
              <a:schemeClr val="accent3"/>
            </a:solidFill>
            <a:ln>
              <a:noFill/>
            </a:ln>
            <a:effectLst/>
          </c:spPr>
          <c:invertIfNegative val="0"/>
          <c:cat>
            <c:strRef>
              <c:f>'Pivot Table'!$B$47:$B$50</c:f>
              <c:strCache>
                <c:ptCount val="3"/>
                <c:pt idx="0">
                  <c:v>High Risk</c:v>
                </c:pt>
                <c:pt idx="1">
                  <c:v>Low Risk</c:v>
                </c:pt>
                <c:pt idx="2">
                  <c:v>Medium Risk</c:v>
                </c:pt>
              </c:strCache>
            </c:strRef>
          </c:cat>
          <c:val>
            <c:numRef>
              <c:f>'Pivot Table'!$E$47:$E$50</c:f>
              <c:numCache>
                <c:formatCode>General</c:formatCode>
                <c:ptCount val="3"/>
                <c:pt idx="1">
                  <c:v>94</c:v>
                </c:pt>
                <c:pt idx="2">
                  <c:v>404</c:v>
                </c:pt>
              </c:numCache>
            </c:numRef>
          </c:val>
          <c:extLst>
            <c:ext xmlns:c16="http://schemas.microsoft.com/office/drawing/2014/chart" uri="{C3380CC4-5D6E-409C-BE32-E72D297353CC}">
              <c16:uniqueId val="{0000000A-8BD7-421D-B7FA-313010768957}"/>
            </c:ext>
          </c:extLst>
        </c:ser>
        <c:ser>
          <c:idx val="3"/>
          <c:order val="3"/>
          <c:tx>
            <c:strRef>
              <c:f>'Pivot Table'!$F$45:$F$46</c:f>
              <c:strCache>
                <c:ptCount val="1"/>
                <c:pt idx="0">
                  <c:v>Pending</c:v>
                </c:pt>
              </c:strCache>
            </c:strRef>
          </c:tx>
          <c:spPr>
            <a:solidFill>
              <a:schemeClr val="accent4"/>
            </a:solidFill>
            <a:ln>
              <a:noFill/>
            </a:ln>
            <a:effectLst/>
          </c:spPr>
          <c:invertIfNegative val="0"/>
          <c:cat>
            <c:strRef>
              <c:f>'Pivot Table'!$B$47:$B$50</c:f>
              <c:strCache>
                <c:ptCount val="3"/>
                <c:pt idx="0">
                  <c:v>High Risk</c:v>
                </c:pt>
                <c:pt idx="1">
                  <c:v>Low Risk</c:v>
                </c:pt>
                <c:pt idx="2">
                  <c:v>Medium Risk</c:v>
                </c:pt>
              </c:strCache>
            </c:strRef>
          </c:cat>
          <c:val>
            <c:numRef>
              <c:f>'Pivot Table'!$F$47:$F$50</c:f>
              <c:numCache>
                <c:formatCode>General</c:formatCode>
                <c:ptCount val="3"/>
                <c:pt idx="1">
                  <c:v>513</c:v>
                </c:pt>
              </c:numCache>
            </c:numRef>
          </c:val>
          <c:extLst>
            <c:ext xmlns:c16="http://schemas.microsoft.com/office/drawing/2014/chart" uri="{C3380CC4-5D6E-409C-BE32-E72D297353CC}">
              <c16:uniqueId val="{0000000B-8BD7-421D-B7FA-313010768957}"/>
            </c:ext>
          </c:extLst>
        </c:ser>
        <c:dLbls>
          <c:showLegendKey val="0"/>
          <c:showVal val="0"/>
          <c:showCatName val="0"/>
          <c:showSerName val="0"/>
          <c:showPercent val="0"/>
          <c:showBubbleSize val="0"/>
        </c:dLbls>
        <c:gapWidth val="150"/>
        <c:overlap val="100"/>
        <c:axId val="1194593903"/>
        <c:axId val="1194580175"/>
      </c:barChart>
      <c:catAx>
        <c:axId val="11945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80175"/>
        <c:crosses val="autoZero"/>
        <c:auto val="1"/>
        <c:lblAlgn val="ctr"/>
        <c:lblOffset val="100"/>
        <c:noMultiLvlLbl val="0"/>
      </c:catAx>
      <c:valAx>
        <c:axId val="11945801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945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Shipping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Table'!$C$54</c:f>
              <c:strCache>
                <c:ptCount val="1"/>
                <c:pt idx="0">
                  <c:v>Total</c:v>
                </c:pt>
              </c:strCache>
            </c:strRef>
          </c:tx>
          <c:spPr>
            <a:solidFill>
              <a:schemeClr val="accent1"/>
            </a:solidFill>
            <a:ln w="19050">
              <a:solidFill>
                <a:schemeClr val="lt1"/>
              </a:solidFill>
            </a:ln>
            <a:effectLst/>
          </c:spPr>
          <c:cat>
            <c:strRef>
              <c:f>'Pivot Table'!$B$55:$B$60</c:f>
              <c:strCache>
                <c:ptCount val="5"/>
                <c:pt idx="0">
                  <c:v>DHL</c:v>
                </c:pt>
                <c:pt idx="1">
                  <c:v>GIG Logistics</c:v>
                </c:pt>
                <c:pt idx="2">
                  <c:v>Jumia Express</c:v>
                </c:pt>
                <c:pt idx="3">
                  <c:v>Konga Express</c:v>
                </c:pt>
                <c:pt idx="4">
                  <c:v>NIPOST</c:v>
                </c:pt>
              </c:strCache>
            </c:strRef>
          </c:cat>
          <c:val>
            <c:numRef>
              <c:f>'Pivot Table'!$C$55:$C$60</c:f>
              <c:numCache>
                <c:formatCode>General</c:formatCode>
                <c:ptCount val="5"/>
                <c:pt idx="0">
                  <c:v>302163.15999999997</c:v>
                </c:pt>
                <c:pt idx="1">
                  <c:v>322554.45</c:v>
                </c:pt>
                <c:pt idx="2">
                  <c:v>297247.02</c:v>
                </c:pt>
                <c:pt idx="3">
                  <c:v>298616.21000000002</c:v>
                </c:pt>
                <c:pt idx="4">
                  <c:v>298393.69</c:v>
                </c:pt>
              </c:numCache>
            </c:numRef>
          </c:val>
          <c:extLst>
            <c:ext xmlns:c16="http://schemas.microsoft.com/office/drawing/2014/chart" uri="{C3380CC4-5D6E-409C-BE32-E72D297353CC}">
              <c16:uniqueId val="{00000000-E75C-4DB8-B85B-FF4E99829C2D}"/>
            </c:ext>
          </c:extLst>
        </c:ser>
        <c:dLbls>
          <c:showLegendKey val="0"/>
          <c:showVal val="0"/>
          <c:showCatName val="0"/>
          <c:showSerName val="0"/>
          <c:showPercent val="0"/>
          <c:showBubbleSize val="0"/>
        </c:dLbls>
        <c:axId val="1409383471"/>
        <c:axId val="1409383887"/>
      </c:areaChart>
      <c:catAx>
        <c:axId val="1409383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383887"/>
        <c:crosses val="autoZero"/>
        <c:auto val="1"/>
        <c:lblAlgn val="ctr"/>
        <c:lblOffset val="100"/>
        <c:noMultiLvlLbl val="0"/>
      </c:catAx>
      <c:valAx>
        <c:axId val="14093838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9383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Province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Table'!$B$4:$B$10</c:f>
              <c:strCache>
                <c:ptCount val="6"/>
                <c:pt idx="0">
                  <c:v>Abuja</c:v>
                </c:pt>
                <c:pt idx="1">
                  <c:v>Kaduna</c:v>
                </c:pt>
                <c:pt idx="2">
                  <c:v>Kano</c:v>
                </c:pt>
                <c:pt idx="3">
                  <c:v>Lagos</c:v>
                </c:pt>
                <c:pt idx="4">
                  <c:v>Oyo</c:v>
                </c:pt>
                <c:pt idx="5">
                  <c:v>Rivers</c:v>
                </c:pt>
              </c:strCache>
            </c:strRef>
          </c:cat>
          <c:val>
            <c:numRef>
              <c:f>'Pivot Table'!$C$4:$C$10</c:f>
              <c:numCache>
                <c:formatCode>General</c:formatCode>
                <c:ptCount val="6"/>
                <c:pt idx="0">
                  <c:v>254046.28</c:v>
                </c:pt>
                <c:pt idx="1">
                  <c:v>233456.07</c:v>
                </c:pt>
                <c:pt idx="2">
                  <c:v>268063.49</c:v>
                </c:pt>
                <c:pt idx="3">
                  <c:v>254680.28</c:v>
                </c:pt>
                <c:pt idx="4">
                  <c:v>256521.35</c:v>
                </c:pt>
                <c:pt idx="5">
                  <c:v>252207.06</c:v>
                </c:pt>
              </c:numCache>
            </c:numRef>
          </c:val>
          <c:smooth val="0"/>
          <c:extLst>
            <c:ext xmlns:c16="http://schemas.microsoft.com/office/drawing/2014/chart" uri="{C3380CC4-5D6E-409C-BE32-E72D297353CC}">
              <c16:uniqueId val="{00000000-5DAA-4167-A20E-92D17D3694D3}"/>
            </c:ext>
          </c:extLst>
        </c:ser>
        <c:dLbls>
          <c:showLegendKey val="0"/>
          <c:showVal val="0"/>
          <c:showCatName val="0"/>
          <c:showSerName val="0"/>
          <c:showPercent val="0"/>
          <c:showBubbleSize val="0"/>
        </c:dLbls>
        <c:marker val="1"/>
        <c:smooth val="0"/>
        <c:axId val="1422673647"/>
        <c:axId val="1422671151"/>
      </c:lineChart>
      <c:catAx>
        <c:axId val="1422673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71151"/>
        <c:crosses val="autoZero"/>
        <c:auto val="1"/>
        <c:lblAlgn val="ctr"/>
        <c:lblOffset val="100"/>
        <c:noMultiLvlLbl val="0"/>
      </c:catAx>
      <c:valAx>
        <c:axId val="14226711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2267364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Product</a:t>
            </a:r>
            <a:r>
              <a:rPr lang="en-US" b="1" baseline="0">
                <a:latin typeface="Times New Roman" panose="02020603050405020304" pitchFamily="18" charset="0"/>
                <a:cs typeface="Times New Roman" panose="02020603050405020304" pitchFamily="18" charset="0"/>
              </a:rPr>
              <a:t> By Sales &amp; Profit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Table'!$C$15</c:f>
              <c:strCache>
                <c:ptCount val="1"/>
                <c:pt idx="0">
                  <c:v>Sum of Sales</c:v>
                </c:pt>
              </c:strCache>
            </c:strRef>
          </c:tx>
          <c:spPr>
            <a:solidFill>
              <a:schemeClr val="accent1"/>
            </a:solidFill>
            <a:ln>
              <a:noFill/>
            </a:ln>
            <a:effectLst/>
          </c:spPr>
          <c:invertIfNegative val="0"/>
          <c:cat>
            <c:strRef>
              <c:f>'Pivot Table'!$B$16:$B$21</c:f>
              <c:strCache>
                <c:ptCount val="5"/>
                <c:pt idx="0">
                  <c:v>Cabinet</c:v>
                </c:pt>
                <c:pt idx="1">
                  <c:v>Chair</c:v>
                </c:pt>
                <c:pt idx="2">
                  <c:v>Monitor</c:v>
                </c:pt>
                <c:pt idx="3">
                  <c:v>Phone</c:v>
                </c:pt>
                <c:pt idx="4">
                  <c:v>Printer</c:v>
                </c:pt>
              </c:strCache>
            </c:strRef>
          </c:cat>
          <c:val>
            <c:numRef>
              <c:f>'Pivot Table'!$C$16:$C$21</c:f>
              <c:numCache>
                <c:formatCode>General</c:formatCode>
                <c:ptCount val="5"/>
                <c:pt idx="0">
                  <c:v>190223.39</c:v>
                </c:pt>
                <c:pt idx="1">
                  <c:v>212868.99</c:v>
                </c:pt>
                <c:pt idx="2">
                  <c:v>206649.1</c:v>
                </c:pt>
                <c:pt idx="3">
                  <c:v>199525.11</c:v>
                </c:pt>
                <c:pt idx="4">
                  <c:v>192325.48</c:v>
                </c:pt>
              </c:numCache>
            </c:numRef>
          </c:val>
          <c:extLst>
            <c:ext xmlns:c16="http://schemas.microsoft.com/office/drawing/2014/chart" uri="{C3380CC4-5D6E-409C-BE32-E72D297353CC}">
              <c16:uniqueId val="{00000000-1BD3-419A-9507-DFBFC4AA00F8}"/>
            </c:ext>
          </c:extLst>
        </c:ser>
        <c:ser>
          <c:idx val="1"/>
          <c:order val="1"/>
          <c:tx>
            <c:strRef>
              <c:f>'Pivot Table'!$D$15</c:f>
              <c:strCache>
                <c:ptCount val="1"/>
                <c:pt idx="0">
                  <c:v>Sum of Profit</c:v>
                </c:pt>
              </c:strCache>
            </c:strRef>
          </c:tx>
          <c:spPr>
            <a:solidFill>
              <a:schemeClr val="accent2"/>
            </a:solidFill>
            <a:ln>
              <a:noFill/>
            </a:ln>
            <a:effectLst/>
          </c:spPr>
          <c:invertIfNegative val="0"/>
          <c:cat>
            <c:strRef>
              <c:f>'Pivot Table'!$B$16:$B$21</c:f>
              <c:strCache>
                <c:ptCount val="5"/>
                <c:pt idx="0">
                  <c:v>Cabinet</c:v>
                </c:pt>
                <c:pt idx="1">
                  <c:v>Chair</c:v>
                </c:pt>
                <c:pt idx="2">
                  <c:v>Monitor</c:v>
                </c:pt>
                <c:pt idx="3">
                  <c:v>Phone</c:v>
                </c:pt>
                <c:pt idx="4">
                  <c:v>Printer</c:v>
                </c:pt>
              </c:strCache>
            </c:strRef>
          </c:cat>
          <c:val>
            <c:numRef>
              <c:f>'Pivot Table'!$D$16:$D$21</c:f>
              <c:numCache>
                <c:formatCode>General</c:formatCode>
                <c:ptCount val="5"/>
                <c:pt idx="0">
                  <c:v>56591.458525000024</c:v>
                </c:pt>
                <c:pt idx="1">
                  <c:v>63328.524525000023</c:v>
                </c:pt>
                <c:pt idx="2">
                  <c:v>58801.899975000015</c:v>
                </c:pt>
                <c:pt idx="3">
                  <c:v>56527.565849999992</c:v>
                </c:pt>
                <c:pt idx="4">
                  <c:v>55639.884299999983</c:v>
                </c:pt>
              </c:numCache>
            </c:numRef>
          </c:val>
          <c:extLst>
            <c:ext xmlns:c16="http://schemas.microsoft.com/office/drawing/2014/chart" uri="{C3380CC4-5D6E-409C-BE32-E72D297353CC}">
              <c16:uniqueId val="{00000001-1BD3-419A-9507-DFBFC4AA00F8}"/>
            </c:ext>
          </c:extLst>
        </c:ser>
        <c:dLbls>
          <c:showLegendKey val="0"/>
          <c:showVal val="0"/>
          <c:showCatName val="0"/>
          <c:showSerName val="0"/>
          <c:showPercent val="0"/>
          <c:showBubbleSize val="0"/>
        </c:dLbls>
        <c:gapWidth val="182"/>
        <c:axId val="1422670735"/>
        <c:axId val="1422687375"/>
      </c:barChart>
      <c:catAx>
        <c:axId val="142267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7375"/>
        <c:crosses val="autoZero"/>
        <c:auto val="1"/>
        <c:lblAlgn val="ctr"/>
        <c:lblOffset val="100"/>
        <c:noMultiLvlLbl val="0"/>
      </c:catAx>
      <c:valAx>
        <c:axId val="14226873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267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[BusinessInsight.xlsx]Pivot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Customer Segment</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'Pivot Table'!$C$28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503-4753-8E46-BDE1A65376C0}"/>
              </c:ext>
            </c:extLst>
          </c:dPt>
          <c:dPt>
            <c:idx val="1"/>
            <c:bubble3D val="0"/>
            <c:spPr>
              <a:solidFill>
                <a:schemeClr val="accent2"/>
              </a:solidFill>
              <a:ln>
                <a:noFill/>
              </a:ln>
              <a:effectLst/>
            </c:spPr>
            <c:extLst>
              <c:ext xmlns:c16="http://schemas.microsoft.com/office/drawing/2014/chart" uri="{C3380CC4-5D6E-409C-BE32-E72D297353CC}">
                <c16:uniqueId val="{00000003-E503-4753-8E46-BDE1A65376C0}"/>
              </c:ext>
            </c:extLst>
          </c:dPt>
          <c:dPt>
            <c:idx val="2"/>
            <c:bubble3D val="0"/>
            <c:spPr>
              <a:solidFill>
                <a:schemeClr val="accent3"/>
              </a:solidFill>
              <a:ln>
                <a:noFill/>
              </a:ln>
              <a:effectLst/>
            </c:spPr>
            <c:extLst>
              <c:ext xmlns:c16="http://schemas.microsoft.com/office/drawing/2014/chart" uri="{C3380CC4-5D6E-409C-BE32-E72D297353CC}">
                <c16:uniqueId val="{00000005-E503-4753-8E46-BDE1A65376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Table'!$B$29:$B$32</c:f>
              <c:strCache>
                <c:ptCount val="3"/>
                <c:pt idx="0">
                  <c:v>Consumer</c:v>
                </c:pt>
                <c:pt idx="1">
                  <c:v>Corporate</c:v>
                </c:pt>
                <c:pt idx="2">
                  <c:v>Home Office</c:v>
                </c:pt>
              </c:strCache>
            </c:strRef>
          </c:cat>
          <c:val>
            <c:numRef>
              <c:f>'Pivot Table'!$C$29:$C$32</c:f>
              <c:numCache>
                <c:formatCode>General</c:formatCode>
                <c:ptCount val="3"/>
                <c:pt idx="0">
                  <c:v>530451.01</c:v>
                </c:pt>
                <c:pt idx="1">
                  <c:v>490345.58</c:v>
                </c:pt>
                <c:pt idx="2">
                  <c:v>498177.94</c:v>
                </c:pt>
              </c:numCache>
            </c:numRef>
          </c:val>
          <c:extLst>
            <c:ext xmlns:c16="http://schemas.microsoft.com/office/drawing/2014/chart" uri="{C3380CC4-5D6E-409C-BE32-E72D297353CC}">
              <c16:uniqueId val="{00000006-E503-4753-8E46-BDE1A65376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scene3d>
      <a:camera prst="orthographicFront"/>
      <a:lightRig rig="threePt" dir="t"/>
    </a:scene3d>
    <a:sp3d prstMaterial="matte">
      <a:bevelT w="127000" h="635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463550</xdr:colOff>
      <xdr:row>0</xdr:row>
      <xdr:rowOff>111125</xdr:rowOff>
    </xdr:from>
    <xdr:to>
      <xdr:col>10</xdr:col>
      <xdr:colOff>628650</xdr:colOff>
      <xdr:row>12</xdr:row>
      <xdr:rowOff>101600</xdr:rowOff>
    </xdr:to>
    <xdr:graphicFrame macro="">
      <xdr:nvGraphicFramePr>
        <xdr:cNvPr id="2" name="Chart 1">
          <a:extLst>
            <a:ext uri="{FF2B5EF4-FFF2-40B4-BE49-F238E27FC236}">
              <a16:creationId xmlns:a16="http://schemas.microsoft.com/office/drawing/2014/main" id="{C7411689-CB46-474F-85CA-D223510D3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368300</xdr:colOff>
      <xdr:row>14</xdr:row>
      <xdr:rowOff>15875</xdr:rowOff>
    </xdr:from>
    <xdr:to>
      <xdr:col>13</xdr:col>
      <xdr:colOff>146050</xdr:colOff>
      <xdr:row>26</xdr:row>
      <xdr:rowOff>69850</xdr:rowOff>
    </xdr:to>
    <xdr:graphicFrame macro="">
      <xdr:nvGraphicFramePr>
        <xdr:cNvPr id="3" name="Chart 2">
          <a:extLst>
            <a:ext uri="{FF2B5EF4-FFF2-40B4-BE49-F238E27FC236}">
              <a16:creationId xmlns:a16="http://schemas.microsoft.com/office/drawing/2014/main" id="{C4F4491B-2612-48EF-98B7-55B52D945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23</xdr:row>
      <xdr:rowOff>107951</xdr:rowOff>
    </xdr:from>
    <xdr:to>
      <xdr:col>20</xdr:col>
      <xdr:colOff>330200</xdr:colOff>
      <xdr:row>34</xdr:row>
      <xdr:rowOff>95251</xdr:rowOff>
    </xdr:to>
    <xdr:graphicFrame macro="">
      <xdr:nvGraphicFramePr>
        <xdr:cNvPr id="5" name="Chart 4">
          <a:extLst>
            <a:ext uri="{FF2B5EF4-FFF2-40B4-BE49-F238E27FC236}">
              <a16:creationId xmlns:a16="http://schemas.microsoft.com/office/drawing/2014/main" id="{61B3199B-D60B-4839-849E-01759F37C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422275</xdr:colOff>
      <xdr:row>35</xdr:row>
      <xdr:rowOff>120650</xdr:rowOff>
    </xdr:from>
    <xdr:to>
      <xdr:col>13</xdr:col>
      <xdr:colOff>200025</xdr:colOff>
      <xdr:row>45</xdr:row>
      <xdr:rowOff>139700</xdr:rowOff>
    </xdr:to>
    <xdr:graphicFrame macro="">
      <xdr:nvGraphicFramePr>
        <xdr:cNvPr id="6" name="Chart 5">
          <a:extLst>
            <a:ext uri="{FF2B5EF4-FFF2-40B4-BE49-F238E27FC236}">
              <a16:creationId xmlns:a16="http://schemas.microsoft.com/office/drawing/2014/main" id="{08AA3DB3-BD40-4524-8DED-0B7AD35D2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219075</xdr:colOff>
      <xdr:row>46</xdr:row>
      <xdr:rowOff>82549</xdr:rowOff>
    </xdr:from>
    <xdr:to>
      <xdr:col>14</xdr:col>
      <xdr:colOff>47625</xdr:colOff>
      <xdr:row>59</xdr:row>
      <xdr:rowOff>25400</xdr:rowOff>
    </xdr:to>
    <xdr:graphicFrame macro="">
      <xdr:nvGraphicFramePr>
        <xdr:cNvPr id="7" name="Chart 6">
          <a:extLst>
            <a:ext uri="{FF2B5EF4-FFF2-40B4-BE49-F238E27FC236}">
              <a16:creationId xmlns:a16="http://schemas.microsoft.com/office/drawing/2014/main" id="{7C52A29E-1304-4A03-9782-84796CAE1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222249</xdr:colOff>
      <xdr:row>61</xdr:row>
      <xdr:rowOff>69849</xdr:rowOff>
    </xdr:from>
    <xdr:to>
      <xdr:col>5</xdr:col>
      <xdr:colOff>9524</xdr:colOff>
      <xdr:row>73</xdr:row>
      <xdr:rowOff>107950</xdr:rowOff>
    </xdr:to>
    <xdr:graphicFrame macro="">
      <xdr:nvGraphicFramePr>
        <xdr:cNvPr id="8" name="Chart 7">
          <a:extLst>
            <a:ext uri="{FF2B5EF4-FFF2-40B4-BE49-F238E27FC236}">
              <a16:creationId xmlns:a16="http://schemas.microsoft.com/office/drawing/2014/main" id="{37323FC8-05EF-40D0-B357-A233D109D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49389</xdr:rowOff>
    </xdr:from>
    <xdr:to>
      <xdr:col>3</xdr:col>
      <xdr:colOff>63500</xdr:colOff>
      <xdr:row>9</xdr:row>
      <xdr:rowOff>119944</xdr:rowOff>
    </xdr:to>
    <xdr:sp macro="" textlink="">
      <xdr:nvSpPr>
        <xdr:cNvPr id="2" name="Rectangle: Rounded Corners 1">
          <a:extLst>
            <a:ext uri="{FF2B5EF4-FFF2-40B4-BE49-F238E27FC236}">
              <a16:creationId xmlns:a16="http://schemas.microsoft.com/office/drawing/2014/main" id="{5607C6C4-2010-4678-9D22-0E41FCCB8D5C}"/>
            </a:ext>
          </a:extLst>
        </xdr:cNvPr>
        <xdr:cNvSpPr/>
      </xdr:nvSpPr>
      <xdr:spPr>
        <a:xfrm>
          <a:off x="0" y="49389"/>
          <a:ext cx="1883833" cy="172155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9</xdr:row>
      <xdr:rowOff>148167</xdr:rowOff>
    </xdr:from>
    <xdr:to>
      <xdr:col>3</xdr:col>
      <xdr:colOff>112889</xdr:colOff>
      <xdr:row>19</xdr:row>
      <xdr:rowOff>42335</xdr:rowOff>
    </xdr:to>
    <xdr:sp macro="" textlink="">
      <xdr:nvSpPr>
        <xdr:cNvPr id="3" name="Rectangle: Rounded Corners 2">
          <a:extLst>
            <a:ext uri="{FF2B5EF4-FFF2-40B4-BE49-F238E27FC236}">
              <a16:creationId xmlns:a16="http://schemas.microsoft.com/office/drawing/2014/main" id="{EA472FC5-0E2D-43F6-81FE-773DBEF99114}"/>
            </a:ext>
          </a:extLst>
        </xdr:cNvPr>
        <xdr:cNvSpPr/>
      </xdr:nvSpPr>
      <xdr:spPr>
        <a:xfrm>
          <a:off x="0" y="1799167"/>
          <a:ext cx="1933222" cy="1728612"/>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19</xdr:row>
      <xdr:rowOff>77612</xdr:rowOff>
    </xdr:from>
    <xdr:to>
      <xdr:col>3</xdr:col>
      <xdr:colOff>105834</xdr:colOff>
      <xdr:row>28</xdr:row>
      <xdr:rowOff>119945</xdr:rowOff>
    </xdr:to>
    <xdr:sp macro="" textlink="">
      <xdr:nvSpPr>
        <xdr:cNvPr id="4" name="Rectangle: Rounded Corners 3">
          <a:extLst>
            <a:ext uri="{FF2B5EF4-FFF2-40B4-BE49-F238E27FC236}">
              <a16:creationId xmlns:a16="http://schemas.microsoft.com/office/drawing/2014/main" id="{6B9B1FD2-D09C-4823-86B3-362D2C3CFA00}"/>
            </a:ext>
          </a:extLst>
        </xdr:cNvPr>
        <xdr:cNvSpPr/>
      </xdr:nvSpPr>
      <xdr:spPr>
        <a:xfrm>
          <a:off x="0" y="3563056"/>
          <a:ext cx="1926167" cy="1693333"/>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148166</xdr:colOff>
      <xdr:row>0</xdr:row>
      <xdr:rowOff>63500</xdr:rowOff>
    </xdr:from>
    <xdr:to>
      <xdr:col>21</xdr:col>
      <xdr:colOff>317499</xdr:colOff>
      <xdr:row>28</xdr:row>
      <xdr:rowOff>112889</xdr:rowOff>
    </xdr:to>
    <xdr:sp macro="" textlink="">
      <xdr:nvSpPr>
        <xdr:cNvPr id="19" name="Rectangle 18">
          <a:extLst>
            <a:ext uri="{FF2B5EF4-FFF2-40B4-BE49-F238E27FC236}">
              <a16:creationId xmlns:a16="http://schemas.microsoft.com/office/drawing/2014/main" id="{884140A7-3D86-4B5C-B2E2-A6E525CEF68B}"/>
            </a:ext>
          </a:extLst>
        </xdr:cNvPr>
        <xdr:cNvSpPr/>
      </xdr:nvSpPr>
      <xdr:spPr>
        <a:xfrm>
          <a:off x="1968499" y="63500"/>
          <a:ext cx="11091333" cy="5185833"/>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155223</xdr:colOff>
      <xdr:row>19</xdr:row>
      <xdr:rowOff>70556</xdr:rowOff>
    </xdr:from>
    <xdr:to>
      <xdr:col>9</xdr:col>
      <xdr:colOff>211668</xdr:colOff>
      <xdr:row>28</xdr:row>
      <xdr:rowOff>51506</xdr:rowOff>
    </xdr:to>
    <xdr:sp macro="" textlink="">
      <xdr:nvSpPr>
        <xdr:cNvPr id="20" name="Rectangle: Rounded Corners 19">
          <a:extLst>
            <a:ext uri="{FF2B5EF4-FFF2-40B4-BE49-F238E27FC236}">
              <a16:creationId xmlns:a16="http://schemas.microsoft.com/office/drawing/2014/main" id="{4319F407-DD01-4F84-9F8F-30F038D0A235}"/>
            </a:ext>
          </a:extLst>
        </xdr:cNvPr>
        <xdr:cNvSpPr/>
      </xdr:nvSpPr>
      <xdr:spPr>
        <a:xfrm>
          <a:off x="1975556" y="3556000"/>
          <a:ext cx="3697112" cy="16319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232834</xdr:colOff>
      <xdr:row>19</xdr:row>
      <xdr:rowOff>56445</xdr:rowOff>
    </xdr:from>
    <xdr:to>
      <xdr:col>14</xdr:col>
      <xdr:colOff>465667</xdr:colOff>
      <xdr:row>28</xdr:row>
      <xdr:rowOff>91723</xdr:rowOff>
    </xdr:to>
    <xdr:sp macro="" textlink="">
      <xdr:nvSpPr>
        <xdr:cNvPr id="21" name="Rectangle: Rounded Corners 20">
          <a:extLst>
            <a:ext uri="{FF2B5EF4-FFF2-40B4-BE49-F238E27FC236}">
              <a16:creationId xmlns:a16="http://schemas.microsoft.com/office/drawing/2014/main" id="{F02EF8CD-036D-4A50-93C0-CDC671A40059}"/>
            </a:ext>
          </a:extLst>
        </xdr:cNvPr>
        <xdr:cNvSpPr/>
      </xdr:nvSpPr>
      <xdr:spPr>
        <a:xfrm>
          <a:off x="5693834" y="3541889"/>
          <a:ext cx="3266722" cy="16862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451556</xdr:colOff>
      <xdr:row>19</xdr:row>
      <xdr:rowOff>14112</xdr:rowOff>
    </xdr:from>
    <xdr:to>
      <xdr:col>21</xdr:col>
      <xdr:colOff>218723</xdr:colOff>
      <xdr:row>28</xdr:row>
      <xdr:rowOff>105834</xdr:rowOff>
    </xdr:to>
    <xdr:sp macro="" textlink="">
      <xdr:nvSpPr>
        <xdr:cNvPr id="22" name="Rectangle: Rounded Corners 21">
          <a:extLst>
            <a:ext uri="{FF2B5EF4-FFF2-40B4-BE49-F238E27FC236}">
              <a16:creationId xmlns:a16="http://schemas.microsoft.com/office/drawing/2014/main" id="{676FC86A-CC23-4830-8541-064136389298}"/>
            </a:ext>
          </a:extLst>
        </xdr:cNvPr>
        <xdr:cNvSpPr/>
      </xdr:nvSpPr>
      <xdr:spPr>
        <a:xfrm>
          <a:off x="8946445" y="3499556"/>
          <a:ext cx="4014611" cy="174272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169333</xdr:colOff>
      <xdr:row>9</xdr:row>
      <xdr:rowOff>112889</xdr:rowOff>
    </xdr:from>
    <xdr:to>
      <xdr:col>9</xdr:col>
      <xdr:colOff>190499</xdr:colOff>
      <xdr:row>19</xdr:row>
      <xdr:rowOff>35278</xdr:rowOff>
    </xdr:to>
    <xdr:sp macro="" textlink="">
      <xdr:nvSpPr>
        <xdr:cNvPr id="23" name="Rectangle: Rounded Corners 22">
          <a:extLst>
            <a:ext uri="{FF2B5EF4-FFF2-40B4-BE49-F238E27FC236}">
              <a16:creationId xmlns:a16="http://schemas.microsoft.com/office/drawing/2014/main" id="{7C9F598F-57FE-42BD-92B6-FE45A31A74C1}"/>
            </a:ext>
          </a:extLst>
        </xdr:cNvPr>
        <xdr:cNvSpPr/>
      </xdr:nvSpPr>
      <xdr:spPr>
        <a:xfrm>
          <a:off x="1989666" y="1763889"/>
          <a:ext cx="3661833" cy="175683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218723</xdr:colOff>
      <xdr:row>9</xdr:row>
      <xdr:rowOff>105832</xdr:rowOff>
    </xdr:from>
    <xdr:to>
      <xdr:col>14</xdr:col>
      <xdr:colOff>430390</xdr:colOff>
      <xdr:row>19</xdr:row>
      <xdr:rowOff>14111</xdr:rowOff>
    </xdr:to>
    <xdr:sp macro="" textlink="">
      <xdr:nvSpPr>
        <xdr:cNvPr id="24" name="Rectangle: Rounded Corners 23">
          <a:extLst>
            <a:ext uri="{FF2B5EF4-FFF2-40B4-BE49-F238E27FC236}">
              <a16:creationId xmlns:a16="http://schemas.microsoft.com/office/drawing/2014/main" id="{A9E4DE14-F5A7-4F73-99AF-7E14019ECA9A}"/>
            </a:ext>
          </a:extLst>
        </xdr:cNvPr>
        <xdr:cNvSpPr/>
      </xdr:nvSpPr>
      <xdr:spPr>
        <a:xfrm>
          <a:off x="5679723" y="1756832"/>
          <a:ext cx="3245556" cy="174272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465665</xdr:colOff>
      <xdr:row>9</xdr:row>
      <xdr:rowOff>105833</xdr:rowOff>
    </xdr:from>
    <xdr:to>
      <xdr:col>21</xdr:col>
      <xdr:colOff>246944</xdr:colOff>
      <xdr:row>18</xdr:row>
      <xdr:rowOff>148167</xdr:rowOff>
    </xdr:to>
    <xdr:sp macro="" textlink="">
      <xdr:nvSpPr>
        <xdr:cNvPr id="25" name="Rectangle: Rounded Corners 24">
          <a:extLst>
            <a:ext uri="{FF2B5EF4-FFF2-40B4-BE49-F238E27FC236}">
              <a16:creationId xmlns:a16="http://schemas.microsoft.com/office/drawing/2014/main" id="{7D59AA6F-5FF0-41D2-B4F8-9A16CE207343}"/>
            </a:ext>
          </a:extLst>
        </xdr:cNvPr>
        <xdr:cNvSpPr/>
      </xdr:nvSpPr>
      <xdr:spPr>
        <a:xfrm>
          <a:off x="8960554" y="1756833"/>
          <a:ext cx="4028723" cy="169333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148167</xdr:colOff>
      <xdr:row>8</xdr:row>
      <xdr:rowOff>70555</xdr:rowOff>
    </xdr:from>
    <xdr:to>
      <xdr:col>9</xdr:col>
      <xdr:colOff>155222</xdr:colOff>
      <xdr:row>17</xdr:row>
      <xdr:rowOff>176388</xdr:rowOff>
    </xdr:to>
    <xdr:graphicFrame macro="">
      <xdr:nvGraphicFramePr>
        <xdr:cNvPr id="26" name="Chart 25">
          <a:extLst>
            <a:ext uri="{FF2B5EF4-FFF2-40B4-BE49-F238E27FC236}">
              <a16:creationId xmlns:a16="http://schemas.microsoft.com/office/drawing/2014/main" id="{FA096EFA-B3FC-4C46-BAF5-F2253D1B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8</xdr:row>
      <xdr:rowOff>42333</xdr:rowOff>
    </xdr:from>
    <xdr:to>
      <xdr:col>15</xdr:col>
      <xdr:colOff>0</xdr:colOff>
      <xdr:row>17</xdr:row>
      <xdr:rowOff>162278</xdr:rowOff>
    </xdr:to>
    <xdr:graphicFrame macro="">
      <xdr:nvGraphicFramePr>
        <xdr:cNvPr id="27" name="Chart 26">
          <a:extLst>
            <a:ext uri="{FF2B5EF4-FFF2-40B4-BE49-F238E27FC236}">
              <a16:creationId xmlns:a16="http://schemas.microsoft.com/office/drawing/2014/main" id="{688CE334-0AB0-4F20-A97B-321585C0D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578557</xdr:colOff>
      <xdr:row>8</xdr:row>
      <xdr:rowOff>42333</xdr:rowOff>
    </xdr:from>
    <xdr:to>
      <xdr:col>21</xdr:col>
      <xdr:colOff>282223</xdr:colOff>
      <xdr:row>17</xdr:row>
      <xdr:rowOff>169334</xdr:rowOff>
    </xdr:to>
    <xdr:graphicFrame macro="">
      <xdr:nvGraphicFramePr>
        <xdr:cNvPr id="28" name="Chart 27">
          <a:extLst>
            <a:ext uri="{FF2B5EF4-FFF2-40B4-BE49-F238E27FC236}">
              <a16:creationId xmlns:a16="http://schemas.microsoft.com/office/drawing/2014/main" id="{091B8C78-EFC6-44EA-8235-47181FC22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105833</xdr:colOff>
      <xdr:row>17</xdr:row>
      <xdr:rowOff>141112</xdr:rowOff>
    </xdr:from>
    <xdr:to>
      <xdr:col>9</xdr:col>
      <xdr:colOff>134055</xdr:colOff>
      <xdr:row>28</xdr:row>
      <xdr:rowOff>134056</xdr:rowOff>
    </xdr:to>
    <xdr:graphicFrame macro="">
      <xdr:nvGraphicFramePr>
        <xdr:cNvPr id="29" name="Chart 28">
          <a:extLst>
            <a:ext uri="{FF2B5EF4-FFF2-40B4-BE49-F238E27FC236}">
              <a16:creationId xmlns:a16="http://schemas.microsoft.com/office/drawing/2014/main" id="{9E4D9D3A-B81D-461D-8780-F30E444E2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148166</xdr:colOff>
      <xdr:row>17</xdr:row>
      <xdr:rowOff>127000</xdr:rowOff>
    </xdr:from>
    <xdr:to>
      <xdr:col>14</xdr:col>
      <xdr:colOff>578554</xdr:colOff>
      <xdr:row>28</xdr:row>
      <xdr:rowOff>119945</xdr:rowOff>
    </xdr:to>
    <xdr:graphicFrame macro="">
      <xdr:nvGraphicFramePr>
        <xdr:cNvPr id="30" name="Chart 29">
          <a:extLst>
            <a:ext uri="{FF2B5EF4-FFF2-40B4-BE49-F238E27FC236}">
              <a16:creationId xmlns:a16="http://schemas.microsoft.com/office/drawing/2014/main" id="{E9CC8017-2683-4492-8D4E-8FB11B7B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17</xdr:row>
      <xdr:rowOff>176389</xdr:rowOff>
    </xdr:from>
    <xdr:to>
      <xdr:col>21</xdr:col>
      <xdr:colOff>268111</xdr:colOff>
      <xdr:row>28</xdr:row>
      <xdr:rowOff>127001</xdr:rowOff>
    </xdr:to>
    <xdr:graphicFrame macro="">
      <xdr:nvGraphicFramePr>
        <xdr:cNvPr id="31" name="Chart 30">
          <a:extLst>
            <a:ext uri="{FF2B5EF4-FFF2-40B4-BE49-F238E27FC236}">
              <a16:creationId xmlns:a16="http://schemas.microsoft.com/office/drawing/2014/main" id="{7826E2D3-7B9F-4862-B9F9-BD00202E5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119943</xdr:colOff>
      <xdr:row>10</xdr:row>
      <xdr:rowOff>35278</xdr:rowOff>
    </xdr:from>
    <xdr:to>
      <xdr:col>2</xdr:col>
      <xdr:colOff>578554</xdr:colOff>
      <xdr:row>18</xdr:row>
      <xdr:rowOff>162277</xdr:rowOff>
    </xdr:to>
    <mc:AlternateContent xmlns:mc="http://schemas.openxmlformats.org/markup-compatibility/2006" xmlns:a14="http://schemas.microsoft.com/office/drawing/2010/main">
      <mc:Choice Requires="a14">
        <xdr:graphicFrame macro="">
          <xdr:nvGraphicFramePr>
            <xdr:cNvPr id="33" name="Province">
              <a:extLst>
                <a:ext uri="{FF2B5EF4-FFF2-40B4-BE49-F238E27FC236}">
                  <a16:creationId xmlns:a16="http://schemas.microsoft.com/office/drawing/2014/main" id="{9370288C-F56B-4901-9A6C-87390F46A385}"/>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119943" y="1869722"/>
              <a:ext cx="1672167" cy="1594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130528</xdr:colOff>
      <xdr:row>1</xdr:row>
      <xdr:rowOff>31751</xdr:rowOff>
    </xdr:from>
    <xdr:to>
      <xdr:col>2</xdr:col>
      <xdr:colOff>536222</xdr:colOff>
      <xdr:row>9</xdr:row>
      <xdr:rowOff>42333</xdr:rowOff>
    </xdr:to>
    <mc:AlternateContent xmlns:mc="http://schemas.openxmlformats.org/markup-compatibility/2006" xmlns:a14="http://schemas.microsoft.com/office/drawing/2010/main">
      <mc:Choice Requires="a14">
        <xdr:graphicFrame macro="">
          <xdr:nvGraphicFramePr>
            <xdr:cNvPr id="34" name="Shipping Mode">
              <a:extLst>
                <a:ext uri="{FF2B5EF4-FFF2-40B4-BE49-F238E27FC236}">
                  <a16:creationId xmlns:a16="http://schemas.microsoft.com/office/drawing/2014/main" id="{16F1CFFF-F482-48B2-BA29-5292149641FB}"/>
                </a:ext>
              </a:extLst>
            </xdr:cNvPr>
            <xdr:cNvGraphicFramePr/>
          </xdr:nvGraphicFramePr>
          <xdr:xfrm>
            <a:off x="0" y="0"/>
            <a:ext cx="0" cy="0"/>
          </xdr:xfrm>
          <a:graphic>
            <a:graphicData uri="http://schemas.microsoft.com/office/drawing/2010/slicer">
              <sle:slicer xmlns:sle="http://schemas.microsoft.com/office/drawing/2010/slicer" name="Shipping Mode"/>
            </a:graphicData>
          </a:graphic>
        </xdr:graphicFrame>
      </mc:Choice>
      <mc:Fallback xmlns="">
        <xdr:sp macro="" textlink="">
          <xdr:nvSpPr>
            <xdr:cNvPr id="0" name=""/>
            <xdr:cNvSpPr>
              <a:spLocks noTextEdit="1"/>
            </xdr:cNvSpPr>
          </xdr:nvSpPr>
          <xdr:spPr>
            <a:xfrm>
              <a:off x="130528" y="215195"/>
              <a:ext cx="1619250" cy="1478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91722</xdr:colOff>
      <xdr:row>20</xdr:row>
      <xdr:rowOff>10585</xdr:rowOff>
    </xdr:from>
    <xdr:to>
      <xdr:col>3</xdr:col>
      <xdr:colOff>14111</xdr:colOff>
      <xdr:row>27</xdr:row>
      <xdr:rowOff>127000</xdr:rowOff>
    </xdr:to>
    <mc:AlternateContent xmlns:mc="http://schemas.openxmlformats.org/markup-compatibility/2006" xmlns:a14="http://schemas.microsoft.com/office/drawing/2010/main">
      <mc:Choice Requires="a14">
        <xdr:graphicFrame macro="">
          <xdr:nvGraphicFramePr>
            <xdr:cNvPr id="35" name="Risk Level">
              <a:extLst>
                <a:ext uri="{FF2B5EF4-FFF2-40B4-BE49-F238E27FC236}">
                  <a16:creationId xmlns:a16="http://schemas.microsoft.com/office/drawing/2014/main" id="{F138D243-A318-4FFD-9CC8-FE6B9A8487EA}"/>
                </a:ext>
              </a:extLst>
            </xdr:cNvPr>
            <xdr:cNvGraphicFramePr/>
          </xdr:nvGraphicFramePr>
          <xdr:xfrm>
            <a:off x="0" y="0"/>
            <a:ext cx="0" cy="0"/>
          </xdr:xfrm>
          <a:graphic>
            <a:graphicData uri="http://schemas.microsoft.com/office/drawing/2010/slicer">
              <sle:slicer xmlns:sle="http://schemas.microsoft.com/office/drawing/2010/slicer" name="Risk Level"/>
            </a:graphicData>
          </a:graphic>
        </xdr:graphicFrame>
      </mc:Choice>
      <mc:Fallback xmlns="">
        <xdr:sp macro="" textlink="">
          <xdr:nvSpPr>
            <xdr:cNvPr id="0" name=""/>
            <xdr:cNvSpPr>
              <a:spLocks noTextEdit="1"/>
            </xdr:cNvSpPr>
          </xdr:nvSpPr>
          <xdr:spPr>
            <a:xfrm>
              <a:off x="91722" y="3679474"/>
              <a:ext cx="1742722" cy="140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148167</xdr:colOff>
      <xdr:row>4</xdr:row>
      <xdr:rowOff>42333</xdr:rowOff>
    </xdr:from>
    <xdr:to>
      <xdr:col>7</xdr:col>
      <xdr:colOff>529167</xdr:colOff>
      <xdr:row>8</xdr:row>
      <xdr:rowOff>56444</xdr:rowOff>
    </xdr:to>
    <xdr:sp macro="" textlink="">
      <xdr:nvSpPr>
        <xdr:cNvPr id="36" name="Rectangle: Rounded Corners 35">
          <a:extLst>
            <a:ext uri="{FF2B5EF4-FFF2-40B4-BE49-F238E27FC236}">
              <a16:creationId xmlns:a16="http://schemas.microsoft.com/office/drawing/2014/main" id="{B0F0FB44-7669-44C1-B0D5-FC5340413504}"/>
            </a:ext>
          </a:extLst>
        </xdr:cNvPr>
        <xdr:cNvSpPr/>
      </xdr:nvSpPr>
      <xdr:spPr>
        <a:xfrm>
          <a:off x="1968500" y="776111"/>
          <a:ext cx="2808111" cy="747889"/>
        </a:xfrm>
        <a:prstGeom prst="roundRect">
          <a:avLst/>
        </a:prstGeom>
        <a:solidFill>
          <a:schemeClr val="accent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latin typeface="Times New Roman" panose="02020603050405020304" pitchFamily="18" charset="0"/>
              <a:cs typeface="Times New Roman" panose="02020603050405020304" pitchFamily="18" charset="0"/>
            </a:rPr>
            <a:t>SALES</a:t>
          </a:r>
        </a:p>
      </xdr:txBody>
    </xdr:sp>
    <xdr:clientData/>
  </xdr:twoCellAnchor>
  <xdr:twoCellAnchor>
    <xdr:from>
      <xdr:col>12</xdr:col>
      <xdr:colOff>127000</xdr:colOff>
      <xdr:row>4</xdr:row>
      <xdr:rowOff>21168</xdr:rowOff>
    </xdr:from>
    <xdr:to>
      <xdr:col>16</xdr:col>
      <xdr:colOff>373944</xdr:colOff>
      <xdr:row>8</xdr:row>
      <xdr:rowOff>42333</xdr:rowOff>
    </xdr:to>
    <xdr:sp macro="" textlink="">
      <xdr:nvSpPr>
        <xdr:cNvPr id="37" name="Rectangle: Rounded Corners 36">
          <a:extLst>
            <a:ext uri="{FF2B5EF4-FFF2-40B4-BE49-F238E27FC236}">
              <a16:creationId xmlns:a16="http://schemas.microsoft.com/office/drawing/2014/main" id="{F26E7E53-309A-41E0-B2D2-F693A7431606}"/>
            </a:ext>
          </a:extLst>
        </xdr:cNvPr>
        <xdr:cNvSpPr/>
      </xdr:nvSpPr>
      <xdr:spPr>
        <a:xfrm>
          <a:off x="7408333" y="754946"/>
          <a:ext cx="2674055" cy="754943"/>
        </a:xfrm>
        <a:prstGeom prst="roundRect">
          <a:avLst/>
        </a:prstGeom>
        <a:solidFill>
          <a:schemeClr val="accent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tx1"/>
              </a:solidFill>
              <a:latin typeface="Times New Roman" panose="02020603050405020304" pitchFamily="18" charset="0"/>
              <a:ea typeface="+mn-ea"/>
              <a:cs typeface="Times New Roman" panose="02020603050405020304" pitchFamily="18" charset="0"/>
            </a:rPr>
            <a:t>UNITS SOLD SOLD</a:t>
          </a:r>
        </a:p>
      </xdr:txBody>
    </xdr:sp>
    <xdr:clientData/>
  </xdr:twoCellAnchor>
  <xdr:twoCellAnchor>
    <xdr:from>
      <xdr:col>7</xdr:col>
      <xdr:colOff>550334</xdr:colOff>
      <xdr:row>4</xdr:row>
      <xdr:rowOff>35278</xdr:rowOff>
    </xdr:from>
    <xdr:to>
      <xdr:col>12</xdr:col>
      <xdr:colOff>105834</xdr:colOff>
      <xdr:row>8</xdr:row>
      <xdr:rowOff>56445</xdr:rowOff>
    </xdr:to>
    <xdr:sp macro="" textlink="">
      <xdr:nvSpPr>
        <xdr:cNvPr id="38" name="Rectangle: Rounded Corners 37">
          <a:extLst>
            <a:ext uri="{FF2B5EF4-FFF2-40B4-BE49-F238E27FC236}">
              <a16:creationId xmlns:a16="http://schemas.microsoft.com/office/drawing/2014/main" id="{6D3BA2A7-5C6B-485A-936B-C248CD663B0B}"/>
            </a:ext>
          </a:extLst>
        </xdr:cNvPr>
        <xdr:cNvSpPr/>
      </xdr:nvSpPr>
      <xdr:spPr>
        <a:xfrm>
          <a:off x="4797778" y="769056"/>
          <a:ext cx="2589389" cy="754945"/>
        </a:xfrm>
        <a:prstGeom prst="roundRect">
          <a:avLst/>
        </a:prstGeom>
        <a:solidFill>
          <a:schemeClr val="accent3">
            <a:lumMod val="20000"/>
            <a:lumOff val="8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tx1"/>
              </a:solidFill>
              <a:latin typeface="Times New Roman" panose="02020603050405020304" pitchFamily="18" charset="0"/>
              <a:ea typeface="+mn-ea"/>
              <a:cs typeface="Times New Roman" panose="02020603050405020304" pitchFamily="18" charset="0"/>
            </a:rPr>
            <a:t>PROFIT</a:t>
          </a:r>
        </a:p>
      </xdr:txBody>
    </xdr:sp>
    <xdr:clientData/>
  </xdr:twoCellAnchor>
  <xdr:twoCellAnchor>
    <xdr:from>
      <xdr:col>4</xdr:col>
      <xdr:colOff>204611</xdr:colOff>
      <xdr:row>4</xdr:row>
      <xdr:rowOff>119944</xdr:rowOff>
    </xdr:from>
    <xdr:to>
      <xdr:col>7</xdr:col>
      <xdr:colOff>91723</xdr:colOff>
      <xdr:row>7</xdr:row>
      <xdr:rowOff>162278</xdr:rowOff>
    </xdr:to>
    <xdr:sp macro="" textlink="">
      <xdr:nvSpPr>
        <xdr:cNvPr id="39" name="TextBox 38">
          <a:extLst>
            <a:ext uri="{FF2B5EF4-FFF2-40B4-BE49-F238E27FC236}">
              <a16:creationId xmlns:a16="http://schemas.microsoft.com/office/drawing/2014/main" id="{53EF1586-ECCB-4447-864D-41010E7E0C99}"/>
            </a:ext>
          </a:extLst>
        </xdr:cNvPr>
        <xdr:cNvSpPr txBox="1"/>
      </xdr:nvSpPr>
      <xdr:spPr>
        <a:xfrm>
          <a:off x="2631722" y="853722"/>
          <a:ext cx="1707445" cy="592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Times New Roman" panose="02020603050405020304" pitchFamily="18" charset="0"/>
              <a:ea typeface="+mn-ea"/>
              <a:cs typeface="Times New Roman" panose="02020603050405020304" pitchFamily="18" charset="0"/>
            </a:rPr>
            <a:t>$1,518,975 </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9</xdr:col>
      <xdr:colOff>98778</xdr:colOff>
      <xdr:row>4</xdr:row>
      <xdr:rowOff>134057</xdr:rowOff>
    </xdr:from>
    <xdr:to>
      <xdr:col>11</xdr:col>
      <xdr:colOff>402165</xdr:colOff>
      <xdr:row>7</xdr:row>
      <xdr:rowOff>169334</xdr:rowOff>
    </xdr:to>
    <xdr:sp macro="" textlink="">
      <xdr:nvSpPr>
        <xdr:cNvPr id="40" name="TextBox 39">
          <a:extLst>
            <a:ext uri="{FF2B5EF4-FFF2-40B4-BE49-F238E27FC236}">
              <a16:creationId xmlns:a16="http://schemas.microsoft.com/office/drawing/2014/main" id="{3E82B253-BD68-488C-A82D-BAE72FA4B27B}"/>
            </a:ext>
          </a:extLst>
        </xdr:cNvPr>
        <xdr:cNvSpPr txBox="1"/>
      </xdr:nvSpPr>
      <xdr:spPr>
        <a:xfrm>
          <a:off x="5559778" y="867835"/>
          <a:ext cx="1516943" cy="585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dk1"/>
              </a:solidFill>
              <a:effectLst/>
              <a:latin typeface="Times New Roman" panose="02020603050405020304" pitchFamily="18" charset="0"/>
              <a:ea typeface="+mn-ea"/>
              <a:cs typeface="Times New Roman" panose="02020603050405020304" pitchFamily="18" charset="0"/>
            </a:rPr>
            <a:t> $446,075 </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13</xdr:col>
      <xdr:colOff>493888</xdr:colOff>
      <xdr:row>4</xdr:row>
      <xdr:rowOff>134055</xdr:rowOff>
    </xdr:from>
    <xdr:to>
      <xdr:col>15</xdr:col>
      <xdr:colOff>592666</xdr:colOff>
      <xdr:row>7</xdr:row>
      <xdr:rowOff>119946</xdr:rowOff>
    </xdr:to>
    <xdr:sp macro="" textlink="">
      <xdr:nvSpPr>
        <xdr:cNvPr id="41" name="TextBox 40">
          <a:extLst>
            <a:ext uri="{FF2B5EF4-FFF2-40B4-BE49-F238E27FC236}">
              <a16:creationId xmlns:a16="http://schemas.microsoft.com/office/drawing/2014/main" id="{DDD59C23-9508-4B81-BE18-CB1FCC85A097}"/>
            </a:ext>
          </a:extLst>
        </xdr:cNvPr>
        <xdr:cNvSpPr txBox="1"/>
      </xdr:nvSpPr>
      <xdr:spPr>
        <a:xfrm>
          <a:off x="8381999" y="867833"/>
          <a:ext cx="1312334" cy="536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Times New Roman" panose="02020603050405020304" pitchFamily="18" charset="0"/>
              <a:ea typeface="+mn-ea"/>
              <a:cs typeface="Times New Roman" panose="02020603050405020304" pitchFamily="18" charset="0"/>
            </a:rPr>
            <a:t>11,416 </a:t>
          </a:r>
          <a:endParaRPr lang="en-US" sz="2400" b="1">
            <a:latin typeface="Times New Roman" panose="02020603050405020304" pitchFamily="18" charset="0"/>
            <a:cs typeface="Times New Roman" panose="02020603050405020304" pitchFamily="18" charset="0"/>
          </a:endParaRPr>
        </a:p>
      </xdr:txBody>
    </xdr:sp>
    <xdr:clientData/>
  </xdr:twoCellAnchor>
  <xdr:twoCellAnchor>
    <xdr:from>
      <xdr:col>3</xdr:col>
      <xdr:colOff>155223</xdr:colOff>
      <xdr:row>0</xdr:row>
      <xdr:rowOff>98778</xdr:rowOff>
    </xdr:from>
    <xdr:to>
      <xdr:col>21</xdr:col>
      <xdr:colOff>310445</xdr:colOff>
      <xdr:row>4</xdr:row>
      <xdr:rowOff>35278</xdr:rowOff>
    </xdr:to>
    <xdr:sp macro="" textlink="">
      <xdr:nvSpPr>
        <xdr:cNvPr id="42" name="Rectangle: Rounded Corners 41">
          <a:extLst>
            <a:ext uri="{FF2B5EF4-FFF2-40B4-BE49-F238E27FC236}">
              <a16:creationId xmlns:a16="http://schemas.microsoft.com/office/drawing/2014/main" id="{49CF2929-2C2D-48D6-AC78-65DB719AA169}"/>
            </a:ext>
          </a:extLst>
        </xdr:cNvPr>
        <xdr:cNvSpPr/>
      </xdr:nvSpPr>
      <xdr:spPr>
        <a:xfrm>
          <a:off x="1975556" y="98778"/>
          <a:ext cx="11077222" cy="6702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395111</xdr:colOff>
      <xdr:row>4</xdr:row>
      <xdr:rowOff>35277</xdr:rowOff>
    </xdr:from>
    <xdr:to>
      <xdr:col>21</xdr:col>
      <xdr:colOff>296333</xdr:colOff>
      <xdr:row>8</xdr:row>
      <xdr:rowOff>42332</xdr:rowOff>
    </xdr:to>
    <xdr:sp macro="" textlink="">
      <xdr:nvSpPr>
        <xdr:cNvPr id="43" name="Rectangle: Rounded Corners 42">
          <a:extLst>
            <a:ext uri="{FF2B5EF4-FFF2-40B4-BE49-F238E27FC236}">
              <a16:creationId xmlns:a16="http://schemas.microsoft.com/office/drawing/2014/main" id="{F68CE318-FA6D-4384-A675-3C217EF43140}"/>
            </a:ext>
          </a:extLst>
        </xdr:cNvPr>
        <xdr:cNvSpPr/>
      </xdr:nvSpPr>
      <xdr:spPr>
        <a:xfrm>
          <a:off x="10103555" y="769055"/>
          <a:ext cx="2935111" cy="740833"/>
        </a:xfrm>
        <a:prstGeom prst="roundRect">
          <a:avLst/>
        </a:prstGeom>
        <a:solidFill>
          <a:schemeClr val="accent3">
            <a:lumMod val="20000"/>
            <a:lumOff val="8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tx1"/>
              </a:solidFill>
              <a:latin typeface="Times New Roman" panose="02020603050405020304" pitchFamily="18" charset="0"/>
              <a:ea typeface="+mn-ea"/>
              <a:cs typeface="Times New Roman" panose="02020603050405020304" pitchFamily="18" charset="0"/>
            </a:rPr>
            <a:t>CUSTOMERS</a:t>
          </a:r>
        </a:p>
      </xdr:txBody>
    </xdr:sp>
    <xdr:clientData/>
  </xdr:twoCellAnchor>
  <xdr:twoCellAnchor>
    <xdr:from>
      <xdr:col>18</xdr:col>
      <xdr:colOff>225778</xdr:colOff>
      <xdr:row>4</xdr:row>
      <xdr:rowOff>155222</xdr:rowOff>
    </xdr:from>
    <xdr:to>
      <xdr:col>20</xdr:col>
      <xdr:colOff>310443</xdr:colOff>
      <xdr:row>7</xdr:row>
      <xdr:rowOff>134056</xdr:rowOff>
    </xdr:to>
    <xdr:sp macro="" textlink="">
      <xdr:nvSpPr>
        <xdr:cNvPr id="44" name="TextBox 43">
          <a:extLst>
            <a:ext uri="{FF2B5EF4-FFF2-40B4-BE49-F238E27FC236}">
              <a16:creationId xmlns:a16="http://schemas.microsoft.com/office/drawing/2014/main" id="{F5A9BB41-02C4-49CE-BB31-B64D89C1A440}"/>
            </a:ext>
          </a:extLst>
        </xdr:cNvPr>
        <xdr:cNvSpPr txBox="1"/>
      </xdr:nvSpPr>
      <xdr:spPr>
        <a:xfrm>
          <a:off x="11147778" y="889000"/>
          <a:ext cx="1298221" cy="529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sz="2400" b="1" i="0" u="none" strike="noStrike">
              <a:solidFill>
                <a:schemeClr val="dk1"/>
              </a:solidFill>
              <a:effectLst/>
              <a:latin typeface="Times New Roman" panose="02020603050405020304" pitchFamily="18" charset="0"/>
              <a:ea typeface="+mn-ea"/>
              <a:cs typeface="Times New Roman" panose="02020603050405020304" pitchFamily="18" charset="0"/>
            </a:rPr>
            <a:t>1,806</a:t>
          </a:r>
          <a:r>
            <a:rPr lang="en-US" sz="1100" b="0" i="0" u="none" strike="noStrike">
              <a:solidFill>
                <a:schemeClr val="dk1"/>
              </a:solidFill>
              <a:effectLst/>
              <a:latin typeface="+mn-lt"/>
              <a:ea typeface="+mn-ea"/>
              <a:cs typeface="+mn-cs"/>
            </a:rPr>
            <a:t> </a:t>
          </a:r>
          <a:endParaRPr lang="en-US" sz="1100"/>
        </a:p>
      </xdr:txBody>
    </xdr:sp>
    <xdr:clientData/>
  </xdr:twoCellAnchor>
  <xdr:twoCellAnchor>
    <xdr:from>
      <xdr:col>3</xdr:col>
      <xdr:colOff>232834</xdr:colOff>
      <xdr:row>0</xdr:row>
      <xdr:rowOff>134056</xdr:rowOff>
    </xdr:from>
    <xdr:to>
      <xdr:col>14</xdr:col>
      <xdr:colOff>571500</xdr:colOff>
      <xdr:row>3</xdr:row>
      <xdr:rowOff>155223</xdr:rowOff>
    </xdr:to>
    <xdr:sp macro="" textlink="">
      <xdr:nvSpPr>
        <xdr:cNvPr id="46" name="TextBox 45">
          <a:extLst>
            <a:ext uri="{FF2B5EF4-FFF2-40B4-BE49-F238E27FC236}">
              <a16:creationId xmlns:a16="http://schemas.microsoft.com/office/drawing/2014/main" id="{673B7521-D9D7-46FB-8E88-938811BD567D}"/>
            </a:ext>
          </a:extLst>
        </xdr:cNvPr>
        <xdr:cNvSpPr txBox="1"/>
      </xdr:nvSpPr>
      <xdr:spPr>
        <a:xfrm>
          <a:off x="2053167" y="134056"/>
          <a:ext cx="7013222" cy="571500"/>
        </a:xfrm>
        <a:prstGeom prst="rect">
          <a:avLst/>
        </a:prstGeom>
        <a:solidFill>
          <a:schemeClr val="accent3">
            <a:lumMod val="20000"/>
            <a:lumOff val="8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3200" b="1">
              <a:solidFill>
                <a:schemeClr val="tx1"/>
              </a:solidFill>
              <a:latin typeface="Times New Roman" panose="02020603050405020304" pitchFamily="18" charset="0"/>
              <a:ea typeface="+mn-ea"/>
              <a:cs typeface="Times New Roman" panose="02020603050405020304" pitchFamily="18" charset="0"/>
            </a:rPr>
            <a:t>BUSINESS INSIGHT DASHBOARD</a:t>
          </a:r>
        </a:p>
      </xdr:txBody>
    </xdr:sp>
    <xdr:clientData/>
  </xdr:twoCellAnchor>
  <xdr:twoCellAnchor>
    <xdr:from>
      <xdr:col>15</xdr:col>
      <xdr:colOff>0</xdr:colOff>
      <xdr:row>0</xdr:row>
      <xdr:rowOff>141113</xdr:rowOff>
    </xdr:from>
    <xdr:to>
      <xdr:col>21</xdr:col>
      <xdr:colOff>232835</xdr:colOff>
      <xdr:row>3</xdr:row>
      <xdr:rowOff>169334</xdr:rowOff>
    </xdr:to>
    <xdr:sp macro="" textlink="">
      <xdr:nvSpPr>
        <xdr:cNvPr id="5" name="Rectangle: Rounded Corners 4">
          <a:extLst>
            <a:ext uri="{FF2B5EF4-FFF2-40B4-BE49-F238E27FC236}">
              <a16:creationId xmlns:a16="http://schemas.microsoft.com/office/drawing/2014/main" id="{879EDCA1-20AF-417F-B474-0407068FBDF0}"/>
            </a:ext>
          </a:extLst>
        </xdr:cNvPr>
        <xdr:cNvSpPr/>
      </xdr:nvSpPr>
      <xdr:spPr>
        <a:xfrm>
          <a:off x="9101667" y="141113"/>
          <a:ext cx="3873501" cy="578554"/>
        </a:xfrm>
        <a:prstGeom prst="roundRect">
          <a:avLst/>
        </a:prstGeom>
        <a:solidFill>
          <a:schemeClr val="accent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tx1"/>
              </a:solidFill>
              <a:latin typeface="Times New Roman" panose="02020603050405020304" pitchFamily="18" charset="0"/>
              <a:ea typeface="+mn-ea"/>
              <a:cs typeface="Times New Roman" panose="02020603050405020304" pitchFamily="18" charset="0"/>
            </a:rPr>
            <a:t>Average Gross Margin</a:t>
          </a:r>
        </a:p>
      </xdr:txBody>
    </xdr:sp>
    <xdr:clientData/>
  </xdr:twoCellAnchor>
  <xdr:twoCellAnchor>
    <xdr:from>
      <xdr:col>17</xdr:col>
      <xdr:colOff>486834</xdr:colOff>
      <xdr:row>1</xdr:row>
      <xdr:rowOff>28223</xdr:rowOff>
    </xdr:from>
    <xdr:to>
      <xdr:col>20</xdr:col>
      <xdr:colOff>338665</xdr:colOff>
      <xdr:row>3</xdr:row>
      <xdr:rowOff>112889</xdr:rowOff>
    </xdr:to>
    <xdr:sp macro="" textlink="">
      <xdr:nvSpPr>
        <xdr:cNvPr id="6" name="TextBox 5">
          <a:extLst>
            <a:ext uri="{FF2B5EF4-FFF2-40B4-BE49-F238E27FC236}">
              <a16:creationId xmlns:a16="http://schemas.microsoft.com/office/drawing/2014/main" id="{F7BE9021-59E3-4645-86D2-8A9E5A5DA576}"/>
            </a:ext>
          </a:extLst>
        </xdr:cNvPr>
        <xdr:cNvSpPr txBox="1"/>
      </xdr:nvSpPr>
      <xdr:spPr>
        <a:xfrm>
          <a:off x="10802056" y="211667"/>
          <a:ext cx="1672165" cy="451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dk1"/>
              </a:solidFill>
              <a:effectLst/>
              <a:latin typeface="Times New Roman" panose="02020603050405020304" pitchFamily="18" charset="0"/>
              <a:ea typeface="+mn-ea"/>
              <a:cs typeface="Times New Roman" panose="02020603050405020304" pitchFamily="18" charset="0"/>
            </a:rPr>
            <a:t>29.96%</a:t>
          </a:r>
          <a:r>
            <a:rPr lang="en-US" sz="2400"/>
            <a:t> </a:t>
          </a:r>
          <a:r>
            <a:rPr lang="en-US" sz="2400">
              <a:latin typeface="Times New Roman" panose="02020603050405020304" pitchFamily="18" charset="0"/>
              <a:cs typeface="Times New Roman" panose="02020603050405020304" pitchFamily="18" charset="0"/>
            </a:rPr>
            <a: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920829861112" createdVersion="7" refreshedVersion="7" minRefreshableVersion="3" recordCount="0" supportSubquery="1" supportAdvancedDrill="1" xr:uid="{66ECC2EF-B95A-4C02-8B4E-BA88959329B4}">
  <cacheSource type="external" connectionId="1"/>
  <cacheFields count="2">
    <cacheField name="[Measures].[Count of Gross Margin %]" caption="Count of Gross Margin %" numFmtId="0" hierarchy="36" level="32767"/>
    <cacheField name="[Measures].[Count of Profit]" caption="Count of Profit" numFmtId="0" hierarchy="37"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5416667" createdVersion="7" refreshedVersion="7" minRefreshableVersion="3" recordCount="0" supportSubquery="1" supportAdvancedDrill="1" xr:uid="{CC117E3F-EADA-4EA2-A2B8-47D1142CFC79}">
  <cacheSource type="external" connectionId="1"/>
  <cacheFields count="4">
    <cacheField name="[Sales].[Product].[Product]" caption="Product" numFmtId="0" hierarchy="16" level="1">
      <sharedItems count="5">
        <s v="Cabinet"/>
        <s v="Chair"/>
        <s v="Monitor"/>
        <s v="Phone"/>
        <s v="Printer"/>
      </sharedItems>
    </cacheField>
    <cacheField name="[Measures].[Sum of Sales]" caption="Sum of Sales" numFmtId="0" hierarchy="28" level="32767"/>
    <cacheField name="[Measures].[Sum of Profit]" caption="Sum of Profit" numFmtId="0" hierarchy="29" level="32767"/>
    <cacheField name="[Sales].[Shipping Mode].[Shipping Mode]" caption="Shipping Mode" numFmtId="0" hierarchy="8" level="1">
      <sharedItems containsSemiMixedTypes="0" containsNonDate="0" containsString="0"/>
    </cacheField>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3"/>
      </fieldsUsage>
    </cacheHierarchy>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4953705" createdVersion="5" refreshedVersion="7" minRefreshableVersion="3" recordCount="0" supportSubquery="1" supportAdvancedDrill="1" xr:uid="{3D2E65AE-6660-41C9-A536-C676AF406A5F}">
  <cacheSource type="external" connectionId="1"/>
  <cacheFields count="3">
    <cacheField name="[Measures].[Sum of Sales]" caption="Sum of Sales" numFmtId="0" hierarchy="28" level="32767"/>
    <cacheField name="[Sales].[Province].[Province]" caption="Province" numFmtId="0" hierarchy="12" level="1">
      <sharedItems count="6">
        <s v="Abuja"/>
        <s v="Kaduna"/>
        <s v="Kano"/>
        <s v="Lagos"/>
        <s v="Oyo"/>
        <s v="Rivers"/>
      </sharedItems>
    </cacheField>
    <cacheField name="[Sales].[Shipping Mode].[Shipping Mode]" caption="Shipping Mode" numFmtId="0" hierarchy="8" level="1">
      <sharedItems containsSemiMixedTypes="0" containsNonDate="0" containsString="0"/>
    </cacheField>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2"/>
      </fieldsUsage>
    </cacheHierarchy>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2" memberValueDatatype="130" unbalanced="0">
      <fieldsUsage count="2">
        <fieldUsage x="-1"/>
        <fieldUsage x="1"/>
      </fieldsUsage>
    </cacheHierarchy>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9234125" createdVersion="7" refreshedVersion="7" minRefreshableVersion="3" recordCount="0" supportSubquery="1" supportAdvancedDrill="1" xr:uid="{26F87C9F-14F0-4CC8-8B05-0CD47785522A}">
  <cacheSource type="external" connectionId="1"/>
  <cacheFields count="1">
    <cacheField name="[Measures].[Sum of Gross Margin %]" caption="Sum of Gross Margin %" numFmtId="0" hierarchy="30" level="32767"/>
  </cacheFields>
  <cacheHierarchies count="38">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994560069441" createdVersion="7" refreshedVersion="7" minRefreshableVersion="3" recordCount="0" supportSubquery="1" supportAdvancedDrill="1" xr:uid="{57F6AC48-B988-48DA-957B-EC398E6493EA}">
  <cacheSource type="external" connectionId="1"/>
  <cacheFields count="1">
    <cacheField name="[Measures].[Average of Gross Margin %]" caption="Average of Gross Margin %" numFmtId="0" hierarchy="31"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67392361113" createdVersion="3" refreshedVersion="7" minRefreshableVersion="3" recordCount="0" supportSubquery="1" supportAdvancedDrill="1" xr:uid="{923B329A-910F-4035-BCC0-6495C5A6FF7C}">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Measures]" caption="Measures" attribute="1" keyAttribute="1" defaultMemberUniqueName="[Measures].[__No measures defined]" dimensionUniqueName="[Measures]" displayFolder="" measures="1" count="1" memberValueDatatype="130"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Sales Category]" caption="Sales Category" attribute="1" defaultMemberUniqueName="[Sales].[Sales Category].[All]" allUniqueName="[Sales].[Sales Category].[All]" dimensionUniqueName="[Sales]" displayFolder="" count="2" memberValueDatatype="130" unbalanced="0"/>
    <cacheHierarchy uniqueName="[Sales].[Discount]" caption="Discount" attribute="1" defaultMemberUniqueName="[Sales].[Discount].[All]" allUniqueName="[Sales].[Discount].[All]" dimensionUniqueName="[Sales]" displayFolder="" count="2" memberValueDatatype="5" unbalanced="0"/>
    <cacheHierarchy uniqueName="[Sales].[Profit]" caption="Profit" attribute="1" defaultMemberUniqueName="[Sales].[Profit].[All]" allUniqueName="[Sales].[Profit].[All]" dimensionUniqueName="[Sales]" displayFolder="" count="2" memberValueDatatype="5"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ping Mode]" caption="Shipping Mode" attribute="1" defaultMemberUniqueName="[Sales].[Shipping Mode].[All]" allUniqueName="[Sales].[Shipping Mode].[All]" dimensionUniqueName="[Sales]" displayFolder="" count="2" memberValueDatatype="13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Risk Level]" caption="Risk Level" attribute="1" defaultMemberUniqueName="[Sales].[Risk Level].[All]" allUniqueName="[Sales].[Risk Level].[All]" dimensionUniqueName="[Sales]" displayFolder="" count="2" memberValueDatatype="130" unbalanced="0"/>
    <cacheHierarchy uniqueName="[Sales].[Delivery Status]" caption="Delivery Status" attribute="1" defaultMemberUniqueName="[Sales].[Delivery Status].[All]" allUniqueName="[Sales].[Delivery Status].[All]" dimensionUniqueName="[Sales]" displayFolder="" count="2" memberValueDatatype="130" unbalanced="0"/>
    <cacheHierarchy uniqueName="[Sales].[Province]" caption="Province" attribute="1" defaultMemberUniqueName="[Sales].[Province].[All]" allUniqueName="[Sales].[Province].[All]" dimensionUniqueName="[Sales]" displayFolder="" count="2" memberValueDatatype="130" unbalanced="0"/>
    <cacheHierarchy uniqueName="[Sales].[Customer Segment]" caption="Customer Segment" attribute="1" defaultMemberUniqueName="[Sales].[Customer Segment].[All]" allUniqueName="[Sales].[Customer Segment].[All]" dimensionUniqueName="[Sales]" displayFolder="" count="2" memberValueDatatype="130" unbalanced="0"/>
    <cacheHierarchy uniqueName="[Sales].[Product Category]" caption="Product Category" attribute="1" defaultMemberUniqueName="[Sales].[Product Category].[All]" allUniqueName="[Sales].[Product Category].[All]" dimensionUniqueName="[Sales]" displayFolder="" count="2" memberValueDatatype="130" unbalanced="0"/>
    <cacheHierarchy uniqueName="[Sales].[Product Sub-Category]" caption="Product Sub-Category" attribute="1" defaultMemberUniqueName="[Sales].[Product Sub-Category].[All]" allUniqueName="[Sales].[Product Sub-Categor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Sales].[Order Month]" caption="Order Month" attribute="1" defaultMemberUniqueName="[Sales].[Order Month].[All]" allUniqueName="[Sales].[Order Month].[All]" dimensionUniqueName="[Sales]" displayFolder="" count="2" memberValueDatatype="130" unbalanced="0"/>
    <cacheHierarchy uniqueName="[Sales].[Order Year]" caption="Order Year" attribute="1" defaultMemberUniqueName="[Sales].[Order Year].[All]" allUniqueName="[Sales].[Order Year].[All]" dimensionUniqueName="[Sales]" displayFolder="" count="2" memberValueDatatype="20" unbalanced="0"/>
    <cacheHierarchy uniqueName="[Sales].[Gross Margin %]" caption="Gross Margin %" attribute="1" defaultMemberUniqueName="[Sales].[Gross Margin %].[All]" allUniqueName="[Sales].[Gross Margin %].[All]" dimensionUniqueName="[Sales]" displayFolder="" count="2" memberValueDatatype="5" unbalanced="0"/>
    <cacheHierarchy uniqueName="[Sales].[Discount Category]" caption="Discount Category" attribute="1" defaultMemberUniqueName="[Sales].[Discount Category].[All]" allUniqueName="[Sales].[Discount Category].[All]" dimensionUniqueName="[Sales]" displayFolder="" count="2" memberValueDatatype="130"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6"/>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1"/>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1"/>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licerData="1" pivotCacheId="6287358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94005324073" createdVersion="7" refreshedVersion="7" minRefreshableVersion="3" recordCount="0" supportSubquery="1" supportAdvancedDrill="1" xr:uid="{77AD347C-37F2-48CD-8029-80770EE6E11C}">
  <cacheSource type="external" connectionId="1"/>
  <cacheFields count="1">
    <cacheField name="[Measures].[Sum of Discount]" caption="Sum of Discount" numFmtId="0" hierarchy="35"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90853124998" createdVersion="7" refreshedVersion="7" minRefreshableVersion="3" recordCount="0" supportSubquery="1" supportAdvancedDrill="1" xr:uid="{9B44E7A2-8B8A-4933-BB2C-58F7C9216D32}">
  <cacheSource type="external" connectionId="1"/>
  <cacheFields count="1">
    <cacheField name="[Measures].[Sum of Quantity]" caption="Sum of Quantity" numFmtId="0" hierarchy="34"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90237268519" createdVersion="7" refreshedVersion="7" minRefreshableVersion="3" recordCount="0" supportSubquery="1" supportAdvancedDrill="1" xr:uid="{B9796D91-5B0F-4088-8062-468E9D097550}">
  <cacheSource type="external" connectionId="1"/>
  <cacheFields count="1">
    <cacheField name="[Measures].[Sum of Profit]" caption="Sum of Profit" numFmtId="0" hierarchy="29"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9714930556" createdVersion="7" refreshedVersion="7" minRefreshableVersion="3" recordCount="0" supportSubquery="1" supportAdvancedDrill="1" xr:uid="{84D08ACB-2E49-43E6-B313-0FCC1FD98A25}">
  <cacheSource type="external" connectionId="1"/>
  <cacheFields count="1">
    <cacheField name="[Measures].[Sum of Sales]" caption="Sum of Sales" numFmtId="0" hierarchy="28"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0" memberValueDatatype="130" unbalanced="0"/>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6921298" createdVersion="7" refreshedVersion="7" minRefreshableVersion="3" recordCount="0" supportSubquery="1" supportAdvancedDrill="1" xr:uid="{5A0F4518-3D80-4BBB-AF27-6FF698BD106F}">
  <cacheSource type="external" connectionId="1"/>
  <cacheFields count="2">
    <cacheField name="[Sales].[Shipping Mode].[Shipping Mode]" caption="Shipping Mode" numFmtId="0" hierarchy="8" level="1">
      <sharedItems count="5">
        <s v="DHL"/>
        <s v="GIG Logistics"/>
        <s v="Jumia Express"/>
        <s v="Konga Express"/>
        <s v="NIPOST"/>
      </sharedItems>
    </cacheField>
    <cacheField name="[Measures].[Sum of Sales]" caption="Sum of Sales" numFmtId="0" hierarchy="28" level="32767"/>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0"/>
      </fieldsUsage>
    </cacheHierarchy>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6574075" createdVersion="7" refreshedVersion="7" minRefreshableVersion="3" recordCount="0" supportSubquery="1" supportAdvancedDrill="1" xr:uid="{0DDFD4EC-E1BE-4E45-9B40-D6C7964D5046}">
  <cacheSource type="external" connectionId="1"/>
  <cacheFields count="4">
    <cacheField name="[Sales].[Risk Level].[Risk Level]" caption="Risk Level" numFmtId="0" hierarchy="10" level="1">
      <sharedItems count="3">
        <s v="High Risk"/>
        <s v="Low Risk"/>
        <s v="Medium Risk"/>
      </sharedItems>
    </cacheField>
    <cacheField name="[Sales].[Delivery Status].[Delivery Status]" caption="Delivery Status" numFmtId="0" hierarchy="11" level="1">
      <sharedItems count="4">
        <s v="Cancelled"/>
        <s v="Delivered"/>
        <s v="In Transit"/>
        <s v="Pending"/>
      </sharedItems>
    </cacheField>
    <cacheField name="[Measures].[Count of Order ID]" caption="Count of Order ID" numFmtId="0" hierarchy="32" level="32767"/>
    <cacheField name="[Sales].[Shipping Mode].[Shipping Mode]" caption="Shipping Mode" numFmtId="0" hierarchy="8" level="1">
      <sharedItems containsSemiMixedTypes="0" containsNonDate="0" containsString="0"/>
    </cacheField>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3"/>
      </fieldsUsage>
    </cacheHierarchy>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2" memberValueDatatype="130" unbalanced="0">
      <fieldsUsage count="2">
        <fieldUsage x="-1"/>
        <fieldUsage x="0"/>
      </fieldsUsage>
    </cacheHierarchy>
    <cacheHierarchy uniqueName="[Sales].[Delivery Status]" caption="Delivery Status" attribute="1" defaultMemberUniqueName="[Sales].[Delivery Status].[All]" allUniqueName="[Sales].[Delivery Status].[All]" dimensionUniqueName="[Sales]" displayFolder="" count="2" memberValueDatatype="130" unbalanced="0">
      <fieldsUsage count="2">
        <fieldUsage x="-1"/>
        <fieldUsage x="1"/>
      </fieldsUsage>
    </cacheHierarchy>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6226852" createdVersion="7" refreshedVersion="7" minRefreshableVersion="3" recordCount="0" supportSubquery="1" supportAdvancedDrill="1" xr:uid="{2907AAAF-44C8-43F9-B1BC-635906426093}">
  <cacheSource type="external" connectionId="1"/>
  <cacheFields count="4">
    <cacheField name="[Sales].[Payment Method].[Payment Method]" caption="Payment Method" numFmtId="0" hierarchy="9" level="1">
      <sharedItems count="4">
        <s v="Bank Transfer"/>
        <s v="Cash on Delivery"/>
        <s v="Credit Card"/>
        <s v="POS"/>
      </sharedItems>
    </cacheField>
    <cacheField name="[Measures].[Sum of Sales]" caption="Sum of Sales" numFmtId="0" hierarchy="28" level="32767"/>
    <cacheField name="[Measures].[Sum of Profit]" caption="Sum of Profit" numFmtId="0" hierarchy="29" level="32767"/>
    <cacheField name="[Sales].[Shipping Mode].[Shipping Mode]" caption="Shipping Mode" numFmtId="0" hierarchy="8" level="1">
      <sharedItems containsSemiMixedTypes="0" containsNonDate="0" containsString="0"/>
    </cacheField>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3"/>
      </fieldsUsage>
    </cacheHierarchy>
    <cacheHierarchy uniqueName="[Sales].[Payment Method]" caption="Payment Method" attribute="1" defaultMemberUniqueName="[Sales].[Payment Method].[All]" allUniqueName="[Sales].[Payment Method].[All]" dimensionUniqueName="[Sales]" displayFolder="" count="2" memberValueDatatype="130" unbalanced="0">
      <fieldsUsage count="2">
        <fieldUsage x="-1"/>
        <fieldUsage x="0"/>
      </fieldsUsage>
    </cacheHierarchy>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9.880335879629" createdVersion="7" refreshedVersion="7" minRefreshableVersion="3" recordCount="0" supportSubquery="1" supportAdvancedDrill="1" xr:uid="{619B5D17-1C07-4EE5-B561-D5784B09A4EC}">
  <cacheSource type="external" connectionId="1"/>
  <cacheFields count="3">
    <cacheField name="[Sales].[Customer Segment].[Customer Segment]" caption="Customer Segment" numFmtId="0" hierarchy="13" level="1">
      <sharedItems count="3">
        <s v="Consumer"/>
        <s v="Corporate"/>
        <s v="Home Office"/>
      </sharedItems>
    </cacheField>
    <cacheField name="[Measures].[Sum of Sales]" caption="Sum of Sales" numFmtId="0" hierarchy="28" level="32767"/>
    <cacheField name="[Sales].[Shipping Mode].[Shipping Mode]" caption="Shipping Mode" numFmtId="0" hierarchy="8" level="1">
      <sharedItems containsSemiMixedTypes="0" containsNonDate="0" containsString="0"/>
    </cacheField>
  </cacheFields>
  <cacheHierarchies count="38">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Sales Category]" caption="Sales Category" attribute="1" defaultMemberUniqueName="[Sales].[Sales Category].[All]" allUniqueName="[Sales].[Sales Category].[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ping Mode]" caption="Shipping Mode" attribute="1" defaultMemberUniqueName="[Sales].[Shipping Mode].[All]" allUniqueName="[Sales].[Shipping Mode].[All]" dimensionUniqueName="[Sales]" displayFolder="" count="2" memberValueDatatype="130" unbalanced="0">
      <fieldsUsage count="2">
        <fieldUsage x="-1"/>
        <fieldUsage x="2"/>
      </fieldsUsage>
    </cacheHierarchy>
    <cacheHierarchy uniqueName="[Sales].[Payment Method]" caption="Payment Method" attribute="1" defaultMemberUniqueName="[Sales].[Payment Method].[All]" allUniqueName="[Sales].[Payment Method].[All]" dimensionUniqueName="[Sales]" displayFolder="" count="0" memberValueDatatype="130" unbalanced="0"/>
    <cacheHierarchy uniqueName="[Sales].[Risk Level]" caption="Risk Level" attribute="1" defaultMemberUniqueName="[Sales].[Risk Level].[All]" allUniqueName="[Sales].[Risk Level].[All]" dimensionUniqueName="[Sales]" displayFolder="" count="0" memberValueDatatype="130" unbalanced="0"/>
    <cacheHierarchy uniqueName="[Sales].[Delivery Status]" caption="Delivery Status" attribute="1" defaultMemberUniqueName="[Sales].[Delivery Status].[All]" allUniqueName="[Sales].[Delivery Status].[All]" dimensionUniqueName="[Sales]" displayFolder="" count="0" memberValueDatatype="130" unbalanced="0"/>
    <cacheHierarchy uniqueName="[Sales].[Province]" caption="Province" attribute="1" defaultMemberUniqueName="[Sales].[Province].[All]" allUniqueName="[Sales].[Province].[All]" dimensionUniqueName="[Sales]" displayFolder="" count="0" memberValueDatatype="130" unbalanced="0"/>
    <cacheHierarchy uniqueName="[Sales].[Customer Segment]" caption="Customer Segment" attribute="1" defaultMemberUniqueName="[Sales].[Customer Segment].[All]" allUniqueName="[Sales].[Customer Segment].[All]" dimensionUniqueName="[Sales]" displayFolder="" count="2" memberValueDatatype="130" unbalanced="0">
      <fieldsUsage count="2">
        <fieldUsage x="-1"/>
        <fieldUsage x="0"/>
      </fieldsUsage>
    </cacheHierarchy>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Category]" caption="Product Sub-Category" attribute="1" defaultMemberUniqueName="[Sales].[Product Sub-Category].[All]" allUniqueName="[Sales].[Product Sub-Catego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Order Month]" caption="Order Month" attribute="1" defaultMemberUniqueName="[Sales].[Order Month].[All]" allUniqueName="[Sales].[Order Month].[All]" dimensionUniqueName="[Sales]" displayFolder="" count="0" memberValueDatatype="130" unbalanced="0"/>
    <cacheHierarchy uniqueName="[Sales].[Order Year]" caption="Order Year" attribute="1" defaultMemberUniqueName="[Sales].[Order Year].[All]" allUniqueName="[Sales].[Order Year].[All]" dimensionUniqueName="[Sales]" displayFolder="" count="0" memberValueDatatype="20" unbalanced="0"/>
    <cacheHierarchy uniqueName="[Sales].[Gross Margin %]" caption="Gross Margin %" attribute="1" defaultMemberUniqueName="[Sales].[Gross Margin %].[All]" allUniqueName="[Sales].[Gross Margin %].[All]" dimensionUniqueName="[Sales]" displayFolder="" count="0" memberValueDatatype="5" unbalanced="0"/>
    <cacheHierarchy uniqueName="[Sales].[Discount Category]" caption="Discount Category" attribute="1" defaultMemberUniqueName="[Sales].[Discount Category].[All]" allUniqueName="[Sales].[Discount Category].[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Table1]" caption="__XL_Count Table1"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ofit]" caption="Sum of Profit" measure="1" displayFolder="" measureGroup="Sales" count="0" hidden="1">
      <extLst>
        <ext xmlns:x15="http://schemas.microsoft.com/office/spreadsheetml/2010/11/main" uri="{B97F6D7D-B522-45F9-BDA1-12C45D357490}">
          <x15:cacheHierarchy aggregatedColumn="5"/>
        </ext>
      </extLst>
    </cacheHierarchy>
    <cacheHierarchy uniqueName="[Measures].[Sum of Gross Margin %]" caption="Sum of Gross Margin %" measure="1" displayFolder="" measureGroup="Sales" count="0" hidden="1">
      <extLst>
        <ext xmlns:x15="http://schemas.microsoft.com/office/spreadsheetml/2010/11/main" uri="{B97F6D7D-B522-45F9-BDA1-12C45D357490}">
          <x15:cacheHierarchy aggregatedColumn="20"/>
        </ext>
      </extLst>
    </cacheHierarchy>
    <cacheHierarchy uniqueName="[Measures].[Average of Gross Margin %]" caption="Average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0"/>
        </ext>
      </extLst>
    </cacheHierarchy>
    <cacheHierarchy uniqueName="[Measures].[Count of Shipping Mode]" caption="Count of Shipping Mode" measure="1" displayFolder="" measureGroup="Sales"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Sale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Sales" count="0" hidden="1">
      <extLst>
        <ext xmlns:x15="http://schemas.microsoft.com/office/spreadsheetml/2010/11/main" uri="{B97F6D7D-B522-45F9-BDA1-12C45D357490}">
          <x15:cacheHierarchy aggregatedColumn="4"/>
        </ext>
      </extLst>
    </cacheHierarchy>
    <cacheHierarchy uniqueName="[Measures].[Count of Gross Margin %]" caption="Count of Gross Margin %" measure="1" displayFolder="" measureGroup="Sales" count="0" hidden="1">
      <extLst>
        <ext xmlns:x15="http://schemas.microsoft.com/office/spreadsheetml/2010/11/main" uri="{B97F6D7D-B522-45F9-BDA1-12C45D357490}">
          <x15:cacheHierarchy aggregatedColumn="20"/>
        </ext>
      </extLst>
    </cacheHierarchy>
    <cacheHierarchy uniqueName="[Measures].[Count of Profit]" caption="Count of Profit" measure="1" displayFolder="" measureGroup="Sales"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1F4D34-97A2-419B-B949-453863EADC0A}" name="PivotTable9" cacheId="3" applyNumberFormats="0" applyBorderFormats="0" applyFontFormats="0" applyPatternFormats="0" applyAlignmentFormats="0" applyWidthHeightFormats="1" dataCaption="Values" tag="5a2804d0-923c-46a1-96d9-1a5baae6b48c" updatedVersion="7" minRefreshableVersion="3" useAutoFormatting="1" itemPrintTitles="1" createdVersion="7" indent="0" outline="1" outlineData="1" multipleFieldFilters="0">
  <location ref="O6:O7" firstHeaderRow="1" firstDataRow="1" firstDataCol="0"/>
  <pivotFields count="1">
    <pivotField dataField="1" subtotalTop="0" showAll="0" defaultSubtotal="0"/>
  </pivotFields>
  <rowItems count="1">
    <i/>
  </rowItems>
  <colItems count="1">
    <i/>
  </colItems>
  <dataFields count="1">
    <dataField name="Sum of Profit" fld="0" baseField="0" baseItem="0" numFmtId="165"/>
  </dataFields>
  <formats count="4">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B95613-AD74-4545-9660-63AC68887CA2}" name="PivotTable3" cacheId="8" applyNumberFormats="0" applyBorderFormats="0" applyFontFormats="0" applyPatternFormats="0" applyAlignmentFormats="0" applyWidthHeightFormats="1" dataCaption="Values" tag="65233443-8b1c-4485-8b7f-66e7c415deb5" updatedVersion="7" minRefreshableVersion="3" useAutoFormatting="1" subtotalHiddenItems="1" itemPrintTitles="1" createdVersion="7" indent="0" outline="1" outlineData="1" multipleFieldFilters="0" chartFormat="4">
  <location ref="B28:C3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8">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584BB6-3E50-4803-AC3E-551134FD4E60}" name="PivotTable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S6" firstHeaderRow="1" firstDataRow="1" firstDataCol="0"/>
  <pivotFields count="1">
    <pivotField dataField="1" subtotalTop="0" showAll="0" defaultSubtotal="0"/>
  </pivotFields>
  <rowItems count="1">
    <i/>
  </rowItems>
  <colItems count="1">
    <i/>
  </colItems>
  <dataFields count="1">
    <dataField name="Average of Gross Margin %" fld="0" subtotal="average" baseField="0" baseItem="0" numFmtId="10"/>
  </dataFields>
  <formats count="3">
    <format dxfId="16">
      <pivotArea outline="0" collapsedLevelsAreSubtotals="1" fieldPosition="0"/>
    </format>
    <format dxfId="15">
      <pivotArea outline="0" collapsedLevelsAreSubtotals="1" fieldPosition="0"/>
    </format>
    <format dxfId="14">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Gross Margin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FAA4CA-F7AC-4A47-899B-AB0B0963754C}" name="PivotTable1" cacheId="10" applyNumberFormats="0" applyBorderFormats="0" applyFontFormats="0" applyPatternFormats="0" applyAlignmentFormats="0" applyWidthHeightFormats="1" dataCaption="Values" tag="18b7258c-b044-4ae3-a4f3-b04d43884985" updatedVersion="7" minRefreshableVersion="3" useAutoFormatting="1" subtotalHiddenItems="1" itemPrintTitles="1" createdVersion="5" indent="0" outline="1" outlineData="1" multipleFieldFilters="0" chartFormat="3">
  <location ref="B3:C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Sales" fld="0"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2C6A08-5422-46BD-A3DC-7DFF2BDDBB8B}" name="PivotTable4" cacheId="7" applyNumberFormats="0" applyBorderFormats="0" applyFontFormats="0" applyPatternFormats="0" applyAlignmentFormats="0" applyWidthHeightFormats="1" dataCaption="Values" tag="499304c4-b796-4b82-851b-c01524b7fd58" updatedVersion="7" minRefreshableVersion="3" useAutoFormatting="1" subtotalHiddenItems="1" itemPrintTitles="1" createdVersion="7" indent="0" outline="1" outlineData="1" multipleFieldFilters="0" chartFormat="3">
  <location ref="B36:D41"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0C44C-6E6D-461E-BAE4-7065E38D823F}" name="PivotTable13" cacheId="11" applyNumberFormats="0" applyBorderFormats="0" applyFontFormats="0" applyPatternFormats="0" applyAlignmentFormats="0" applyWidthHeightFormats="1" dataCaption="Values" tag="44220162-a9b2-4998-84b1-e344a5818885" updatedVersion="7" minRefreshableVersion="3" useAutoFormatting="1" itemPrintTitles="1" createdVersion="7" indent="0" outline="1" outlineData="1" multipleFieldFilters="0">
  <location ref="P15:P16" firstHeaderRow="1" firstDataRow="1" firstDataCol="0"/>
  <pivotFields count="1">
    <pivotField dataField="1" subtotalTop="0" showAll="0" defaultSubtotal="0"/>
  </pivotFields>
  <rowItems count="1">
    <i/>
  </rowItems>
  <colItems count="1">
    <i/>
  </colItems>
  <dataFields count="1">
    <dataField name="Sum of Gross Margin %"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3851E-D65A-454C-9F22-37968E378754}" name="PivotTable12" cacheId="0" applyNumberFormats="0" applyBorderFormats="0" applyFontFormats="0" applyPatternFormats="0" applyAlignmentFormats="0" applyWidthHeightFormats="1" dataCaption="Values" tag="736439cc-0c1b-4460-8960-bf5f6eeee69e" updatedVersion="7" minRefreshableVersion="3" useAutoFormatting="1" itemPrintTitles="1" createdVersion="7" indent="0" outline="1" outlineData="1" multipleFieldFilters="0" chartFormat="2">
  <location ref="P10:Q11"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Gross Margin %" fld="0" subtotal="count" baseField="0" baseItem="0"/>
    <dataField name="Count of Profit" fld="1"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Gross Margin %"/>
    <pivotHierarchy dragToData="1" caption="Count of Profi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6FDB8C-9524-46BE-B67F-42FEBF962DCD}" name="PivotTable11" cacheId="1" applyNumberFormats="0" applyBorderFormats="0" applyFontFormats="0" applyPatternFormats="0" applyAlignmentFormats="0" applyWidthHeightFormats="1" dataCaption="Values" tag="3ab1a6ff-f03d-4ad4-8e03-fac2f31a5cbd" updatedVersion="7" minRefreshableVersion="3" useAutoFormatting="1" itemPrintTitles="1" createdVersion="7" indent="0" outline="1" outlineData="1" multipleFieldFilters="0">
  <location ref="Q6:Q7" firstHeaderRow="1" firstDataRow="1" firstDataCol="0"/>
  <pivotFields count="1">
    <pivotField dataField="1" subtotalTop="0" showAll="0" defaultSubtotal="0"/>
  </pivotFields>
  <rowItems count="1">
    <i/>
  </rowItems>
  <colItems count="1">
    <i/>
  </colItems>
  <dataFields count="1">
    <dataField name="Sum of Discount"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F2973-A72D-4371-AD49-DFEA45D773F9}" name="PivotTable2" cacheId="9" applyNumberFormats="0" applyBorderFormats="0" applyFontFormats="0" applyPatternFormats="0" applyAlignmentFormats="0" applyWidthHeightFormats="1" dataCaption="Values" tag="b8bb39f8-841a-4dad-9abe-906d20f107ee" updatedVersion="7" minRefreshableVersion="3" useAutoFormatting="1" subtotalHiddenItems="1" itemPrintTitles="1" createdVersion="7" indent="0" outline="1" outlineData="1" multipleFieldFilters="0" chartFormat="3">
  <location ref="B15:D21" firstHeaderRow="0"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B584F7-0547-4E5B-AD17-FE275D46BD7D}" name="PivotTable10" cacheId="2" applyNumberFormats="0" applyBorderFormats="0" applyFontFormats="0" applyPatternFormats="0" applyAlignmentFormats="0" applyWidthHeightFormats="1" dataCaption="Values" tag="f3a7b133-8840-4dee-89e8-da726b45059a" updatedVersion="7" minRefreshableVersion="3" useAutoFormatting="1" itemPrintTitles="1" createdVersion="7" indent="0" outline="1" outlineData="1" multipleFieldFilters="0">
  <location ref="P6:P7" firstHeaderRow="1" firstDataRow="1" firstDataCol="0"/>
  <pivotFields count="1">
    <pivotField dataField="1" subtotalTop="0" showAll="0" defaultSubtotal="0"/>
  </pivotFields>
  <rowItems count="1">
    <i/>
  </rowItems>
  <colItems count="1">
    <i/>
  </colItems>
  <dataFields count="1">
    <dataField name="Sum of Quantity" fld="0" baseField="0" baseItem="0" numFmtId="166"/>
  </dataFields>
  <formats count="1">
    <format dxfId="9">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B557F6-0A11-4BED-9EF1-A264BF599469}" name="PivotTable5" cacheId="6" applyNumberFormats="0" applyBorderFormats="0" applyFontFormats="0" applyPatternFormats="0" applyAlignmentFormats="0" applyWidthHeightFormats="1" dataCaption="Values" tag="293fab0e-6c8e-4685-8c2a-dd3acb386f3e" updatedVersion="7" minRefreshableVersion="3" useAutoFormatting="1" subtotalHiddenItems="1" itemPrintTitles="1" createdVersion="7" indent="0" outline="1" outlineData="1" multipleFieldFilters="0" chartFormat="3">
  <location ref="B45:G50"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Count of Order ID"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A4F2AF-112B-4690-9122-7D5159B53141}" name="PivotTable6" cacheId="5" applyNumberFormats="0" applyBorderFormats="0" applyFontFormats="0" applyPatternFormats="0" applyAlignmentFormats="0" applyWidthHeightFormats="1" dataCaption="Values" tag="54e68058-fcae-4482-8cdc-3dd76ef7000f" updatedVersion="7" minRefreshableVersion="3" useAutoFormatting="1" subtotalHiddenItems="1" itemPrintTitles="1" createdVersion="7" indent="0" outline="1" outlineData="1" multipleFieldFilters="0" chartFormat="3">
  <location ref="B54:C60"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583515-9788-4CC9-BA49-5B1B3BDC4AB0}" name="PivotTable8" cacheId="4" applyNumberFormats="0" applyBorderFormats="0" applyFontFormats="0" applyPatternFormats="0" applyAlignmentFormats="0" applyWidthHeightFormats="1" dataCaption="Values" tag="a93b773b-221f-49ec-b032-c1966df8172f" updatedVersion="7" minRefreshableVersion="3" useAutoFormatting="1" itemPrintTitles="1" createdVersion="7" indent="0" outline="1" outlineData="1" multipleFieldFilters="0" chartFormat="1">
  <location ref="N6:N7" firstHeaderRow="1" firstDataRow="1" firstDataCol="0"/>
  <pivotFields count="1">
    <pivotField dataField="1" subtotalTop="0" showAll="0" defaultSubtotal="0"/>
  </pivotFields>
  <rowItems count="1">
    <i/>
  </rowItems>
  <colItems count="1">
    <i/>
  </colItems>
  <dataFields count="1">
    <dataField name="Sum of Sales" fld="0" baseField="0" baseItem="0" numFmtId="165"/>
  </dataFields>
  <formats count="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6749A1E9-97C7-4305-89FF-31E1C7F2F0D8}" sourceName="[Sales].[Province]">
  <pivotTables>
    <pivotTable tabId="3" name="PivotTable1"/>
    <pivotTable tabId="3" name="PivotTable2"/>
    <pivotTable tabId="3" name="PivotTable3"/>
    <pivotTable tabId="3" name="PivotTable4"/>
    <pivotTable tabId="3" name="PivotTable5"/>
    <pivotTable tabId="3" name="PivotTable6"/>
  </pivotTables>
  <data>
    <olap pivotCacheId="628735856">
      <levels count="2">
        <level uniqueName="[Sales].[Province].[(All)]" sourceCaption="(All)" count="0"/>
        <level uniqueName="[Sales].[Province].[Province]" sourceCaption="Province" count="6">
          <ranges>
            <range startItem="0">
              <i n="[Sales].[Province].&amp;[Abuja]" c="Abuja"/>
              <i n="[Sales].[Province].&amp;[Kaduna]" c="Kaduna"/>
              <i n="[Sales].[Province].&amp;[Kano]" c="Kano"/>
              <i n="[Sales].[Province].&amp;[Lagos]" c="Lagos"/>
              <i n="[Sales].[Province].&amp;[Oyo]" c="Oyo"/>
              <i n="[Sales].[Province].&amp;[Rivers]" c="Rivers"/>
            </range>
          </ranges>
        </level>
      </levels>
      <selections count="1">
        <selection n="[Sales].[Provin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Mode" xr10:uid="{3119BB8C-14C1-4F05-99D1-1984D22D5ACF}" sourceName="[Sales].[Shipping Mode]">
  <pivotTables>
    <pivotTable tabId="3" name="PivotTable1"/>
    <pivotTable tabId="3" name="PivotTable2"/>
    <pivotTable tabId="3" name="PivotTable3"/>
    <pivotTable tabId="3" name="PivotTable4"/>
    <pivotTable tabId="3" name="PivotTable5"/>
    <pivotTable tabId="3" name="PivotTable6"/>
  </pivotTables>
  <data>
    <olap pivotCacheId="628735856">
      <levels count="2">
        <level uniqueName="[Sales].[Shipping Mode].[(All)]" sourceCaption="(All)" count="0"/>
        <level uniqueName="[Sales].[Shipping Mode].[Shipping Mode]" sourceCaption="Shipping Mode" count="5">
          <ranges>
            <range startItem="0">
              <i n="[Sales].[Shipping Mode].&amp;[DHL]" c="DHL"/>
              <i n="[Sales].[Shipping Mode].&amp;[GIG Logistics]" c="GIG Logistics"/>
              <i n="[Sales].[Shipping Mode].&amp;[Jumia Express]" c="Jumia Express"/>
              <i n="[Sales].[Shipping Mode].&amp;[Konga Express]" c="Konga Express"/>
              <i n="[Sales].[Shipping Mode].&amp;[NIPOST]" c="NIPOST"/>
            </range>
          </ranges>
        </level>
      </levels>
      <selections count="1">
        <selection n="[Sales].[Shipping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586A2507-615A-4EE4-AF29-9F8A704B1526}" sourceName="[Sales].[Risk Level]">
  <pivotTables>
    <pivotTable tabId="3" name="PivotTable1"/>
    <pivotTable tabId="3" name="PivotTable2"/>
    <pivotTable tabId="3" name="PivotTable3"/>
    <pivotTable tabId="3" name="PivotTable4"/>
    <pivotTable tabId="3" name="PivotTable5"/>
    <pivotTable tabId="3" name="PivotTable6"/>
  </pivotTables>
  <data>
    <olap pivotCacheId="628735856">
      <levels count="2">
        <level uniqueName="[Sales].[Risk Level].[(All)]" sourceCaption="(All)" count="0"/>
        <level uniqueName="[Sales].[Risk Level].[Risk Level]" sourceCaption="Risk Level" count="3">
          <ranges>
            <range startItem="0">
              <i n="[Sales].[Risk Level].&amp;[High Risk]" c="High Risk"/>
              <i n="[Sales].[Risk Level].&amp;[Low Risk]" c="Low Risk"/>
              <i n="[Sales].[Risk Level].&amp;[Medium Risk]" c="Medium Risk"/>
            </range>
          </ranges>
        </level>
      </levels>
      <selections count="1">
        <selection n="[Sales].[Risk 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6BF1A56C-7BD6-4A9D-B119-810E596A57C8}" cache="Slicer_Province" caption="Province" startItem="2" level="1" style="SlicerStyleDark1" rowHeight="241300"/>
  <slicer name="Shipping Mode" xr10:uid="{A7ECDC13-C353-4782-9505-914BBE12128F}" cache="Slicer_Shipping_Mode" caption="Shipping Mode" level="1" style="SlicerStyleDark1" rowHeight="241300"/>
  <slicer name="Risk Level" xr10:uid="{168FF3EC-0DA6-425F-9C78-7B4688793E6F}" cache="Slicer_Risk_Level" caption="Risk Level"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509CF1-FFE8-4176-B063-D13117FEB419}" name="Table1" displayName="Table1" ref="A1:W2001" totalsRowShown="0">
  <autoFilter ref="A1:W2001" xr:uid="{AA509CF1-FFE8-4176-B063-D13117FEB419}"/>
  <tableColumns count="23">
    <tableColumn id="1" xr3:uid="{3E57A33F-84D2-49A3-A9FC-D0643A51681A}" name="Order ID"/>
    <tableColumn id="2" xr3:uid="{6A882407-A3BA-4932-845E-5E15D4975D40}" name="Customer ID"/>
    <tableColumn id="3" xr3:uid="{9FC30826-4B8F-4F02-8A04-4348B821CA29}" name="Sales"/>
    <tableColumn id="4" xr3:uid="{D1212ACA-39D4-4BF4-81B5-D0E1CA0A1FD2}" name="Sales Category"/>
    <tableColumn id="5" xr3:uid="{4ACC5F8D-C916-4B30-A8F8-E707581F1280}" name="Discount">
      <calculatedColumnFormula>IF(AND(O2="Technology", C2&gt;1000), 0.25, IF(O2="Furniture", 0.15, 0.1))</calculatedColumnFormula>
    </tableColumn>
    <tableColumn id="6" xr3:uid="{663B3614-5A72-4AEA-BC48-0B2E529D6972}" name="Profit">
      <calculatedColumnFormula>(C2 - (C2 * E2)) * 0.35</calculatedColumnFormula>
    </tableColumn>
    <tableColumn id="7" xr3:uid="{72F716EF-058A-45E4-9014-B89D4F051DF5}" name="Order Date" dataDxfId="4"/>
    <tableColumn id="8" xr3:uid="{6787240E-4D04-4732-AB87-D0B78A5EBD74}" name="Ship Date" dataDxfId="3"/>
    <tableColumn id="9" xr3:uid="{7EDBEE32-AF9F-4B7E-90EF-1BCB83AD101B}" name="Shipping Mode"/>
    <tableColumn id="10" xr3:uid="{99CBCE5B-C61F-4D89-A499-1C6457A5AE38}" name="Payment Method"/>
    <tableColumn id="11" xr3:uid="{D6A9E1F4-5E19-4565-B6F4-2177127A9A47}" name="Risk Level">
      <calculatedColumnFormula>IF(L2="Cancelled", "High Risk", IF(AND(L2="In Transit", I2&lt;&gt;"Jumia Express"), "Medium Risk", "Low Risk"))</calculatedColumnFormula>
    </tableColumn>
    <tableColumn id="12" xr3:uid="{8509DF15-62F9-4F49-B79F-C9F5265143FE}" name="Delivery Status"/>
    <tableColumn id="13" xr3:uid="{D2D7B856-4DE8-4D99-8055-0E6B1DED55AD}" name="Province"/>
    <tableColumn id="14" xr3:uid="{62519460-733B-4AAE-8C7A-8EDA088AC589}" name="Customer Segment"/>
    <tableColumn id="15" xr3:uid="{F3F7F473-3C5D-401B-9D80-9DCF854D8AB1}" name="Product Category"/>
    <tableColumn id="16" xr3:uid="{8668EEF6-CDB1-4D61-9591-F29186C2920E}" name="Product Sub-Category"/>
    <tableColumn id="17" xr3:uid="{4BBC6D3B-E3D3-43D4-99DE-F80B9AB0CDE3}" name="Product"/>
    <tableColumn id="18" xr3:uid="{13077CC3-DE20-4D8C-9CEB-3A2784897BB0}" name="Quantity"/>
    <tableColumn id="19" xr3:uid="{F7ECAA9A-640D-4183-A5CD-FE9486437E5B}" name="Order Month">
      <calculatedColumnFormula>TEXT(G2, "mmmm")</calculatedColumnFormula>
    </tableColumn>
    <tableColumn id="20" xr3:uid="{ED2FE68E-7445-4250-867D-4093DDCA8802}" name="Order Year">
      <calculatedColumnFormula>YEAR(G2)</calculatedColumnFormula>
    </tableColumn>
    <tableColumn id="21" xr3:uid="{070C7577-40DA-443A-94A5-9B48F96F988D}" name="Gross Margin %" dataDxfId="2">
      <calculatedColumnFormula>F2/C2</calculatedColumnFormula>
    </tableColumn>
    <tableColumn id="22" xr3:uid="{A6EFAA62-2755-417D-98F9-28C03521627A}" name="Discount Category" dataDxfId="1">
      <calculatedColumnFormula>IF(E2=0, "No Discount", IF(E2&lt;=0.1, "Low Discount", "High Discount"))</calculatedColumnFormula>
    </tableColumn>
    <tableColumn id="23" xr3:uid="{F3839503-E31A-407C-8252-413E7341CCB3}" name="Column1" dataDxfId="0">
      <calculatedColumnFormula>AVERAGE(Table1[Gross Margin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2293-9041-4DB4-9C39-20BDB56A0A3F}">
  <dimension ref="B3:S60"/>
  <sheetViews>
    <sheetView tabSelected="1" workbookViewId="0">
      <selection activeCell="S6" sqref="S6"/>
    </sheetView>
  </sheetViews>
  <sheetFormatPr defaultRowHeight="14.5" x14ac:dyDescent="0.35"/>
  <cols>
    <col min="2" max="2" width="12.7265625" bestFit="1" customWidth="1"/>
    <col min="3" max="3" width="11.26953125" bestFit="1" customWidth="1"/>
    <col min="4" max="5" width="8.7265625" bestFit="1" customWidth="1"/>
    <col min="6" max="6" width="7.54296875" bestFit="1" customWidth="1"/>
    <col min="7" max="7" width="10.7265625" bestFit="1" customWidth="1"/>
    <col min="8" max="8" width="8.81640625" bestFit="1" customWidth="1"/>
    <col min="9" max="13" width="9.81640625" bestFit="1" customWidth="1"/>
    <col min="14" max="14" width="14.81640625" bestFit="1" customWidth="1"/>
    <col min="15" max="15" width="12.08984375" bestFit="1" customWidth="1"/>
    <col min="16" max="16" width="20.26953125" bestFit="1" customWidth="1"/>
    <col min="17" max="17" width="13.36328125" bestFit="1" customWidth="1"/>
    <col min="18" max="18" width="8.453125" bestFit="1" customWidth="1"/>
    <col min="19" max="19" width="23.453125" bestFit="1" customWidth="1"/>
    <col min="20" max="24" width="8.453125" bestFit="1" customWidth="1"/>
    <col min="25" max="25" width="8.81640625" bestFit="1" customWidth="1"/>
    <col min="26" max="26" width="8.453125" bestFit="1" customWidth="1"/>
    <col min="27" max="47" width="9.453125" bestFit="1" customWidth="1"/>
    <col min="48" max="56" width="8.453125" bestFit="1" customWidth="1"/>
    <col min="57" max="78" width="9.453125" bestFit="1" customWidth="1"/>
    <col min="79" max="87" width="8.453125" bestFit="1" customWidth="1"/>
    <col min="88" max="108" width="9.453125" bestFit="1" customWidth="1"/>
    <col min="109" max="117" width="8.453125" bestFit="1" customWidth="1"/>
    <col min="118" max="147" width="9.453125" bestFit="1" customWidth="1"/>
    <col min="148" max="168" width="10.453125" bestFit="1" customWidth="1"/>
    <col min="169" max="177" width="9.453125" bestFit="1" customWidth="1"/>
    <col min="178" max="198" width="10.453125" bestFit="1" customWidth="1"/>
    <col min="199" max="207" width="9.453125" bestFit="1" customWidth="1"/>
    <col min="208" max="229" width="10.453125" bestFit="1" customWidth="1"/>
    <col min="230" max="234" width="8.453125" bestFit="1" customWidth="1"/>
    <col min="235" max="235" width="8.81640625" bestFit="1" customWidth="1"/>
    <col min="236" max="238" width="8.453125" bestFit="1" customWidth="1"/>
    <col min="239" max="260" width="9.453125" bestFit="1" customWidth="1"/>
    <col min="261" max="269" width="8.453125" bestFit="1" customWidth="1"/>
    <col min="270" max="288" width="9.453125" bestFit="1" customWidth="1"/>
    <col min="289" max="297" width="8.453125" bestFit="1" customWidth="1"/>
    <col min="298" max="319" width="9.453125" bestFit="1" customWidth="1"/>
    <col min="320" max="328" width="8.453125" bestFit="1" customWidth="1"/>
    <col min="329" max="349" width="9.453125" bestFit="1" customWidth="1"/>
    <col min="350" max="358" width="8.453125" bestFit="1" customWidth="1"/>
    <col min="359" max="366" width="9.453125" bestFit="1" customWidth="1"/>
    <col min="367" max="367" width="10.81640625" bestFit="1" customWidth="1"/>
  </cols>
  <sheetData>
    <row r="3" spans="2:19" x14ac:dyDescent="0.35">
      <c r="B3" s="6" t="s">
        <v>3876</v>
      </c>
      <c r="C3" t="s">
        <v>3875</v>
      </c>
    </row>
    <row r="4" spans="2:19" x14ac:dyDescent="0.35">
      <c r="B4" s="7" t="s">
        <v>21</v>
      </c>
      <c r="C4" s="5">
        <v>254046.28</v>
      </c>
    </row>
    <row r="5" spans="2:19" x14ac:dyDescent="0.35">
      <c r="B5" s="7" t="s">
        <v>44</v>
      </c>
      <c r="C5" s="5">
        <v>233456.07</v>
      </c>
      <c r="S5" t="s">
        <v>3889</v>
      </c>
    </row>
    <row r="6" spans="2:19" x14ac:dyDescent="0.35">
      <c r="B6" s="7" t="s">
        <v>39</v>
      </c>
      <c r="C6" s="5">
        <v>268063.49</v>
      </c>
      <c r="N6" t="s">
        <v>3875</v>
      </c>
      <c r="O6" t="s">
        <v>3879</v>
      </c>
      <c r="P6" t="s">
        <v>3885</v>
      </c>
      <c r="Q6" t="s">
        <v>3886</v>
      </c>
      <c r="S6" s="12">
        <v>0.29963500000000659</v>
      </c>
    </row>
    <row r="7" spans="2:19" x14ac:dyDescent="0.35">
      <c r="B7" s="7" t="s">
        <v>55</v>
      </c>
      <c r="C7" s="5">
        <v>254680.28</v>
      </c>
      <c r="N7" s="9">
        <v>1518974.53</v>
      </c>
      <c r="O7" s="9">
        <v>446075.34562500019</v>
      </c>
      <c r="P7" s="10">
        <v>11416</v>
      </c>
      <c r="Q7" s="5">
        <v>287.79999999999939</v>
      </c>
    </row>
    <row r="8" spans="2:19" x14ac:dyDescent="0.35">
      <c r="B8" s="7" t="s">
        <v>30</v>
      </c>
      <c r="C8" s="5">
        <v>256521.35</v>
      </c>
    </row>
    <row r="9" spans="2:19" x14ac:dyDescent="0.35">
      <c r="B9" s="7" t="s">
        <v>50</v>
      </c>
      <c r="C9" s="5">
        <v>252207.06</v>
      </c>
    </row>
    <row r="10" spans="2:19" x14ac:dyDescent="0.35">
      <c r="B10" s="7" t="s">
        <v>3877</v>
      </c>
      <c r="C10" s="5">
        <v>1518974.53</v>
      </c>
      <c r="P10" t="s">
        <v>3887</v>
      </c>
      <c r="Q10" t="s">
        <v>3888</v>
      </c>
    </row>
    <row r="11" spans="2:19" x14ac:dyDescent="0.35">
      <c r="P11" s="5">
        <v>2000</v>
      </c>
      <c r="Q11" s="5">
        <v>2000</v>
      </c>
    </row>
    <row r="15" spans="2:19" x14ac:dyDescent="0.35">
      <c r="B15" s="6" t="s">
        <v>3876</v>
      </c>
      <c r="C15" t="s">
        <v>3875</v>
      </c>
      <c r="D15" t="s">
        <v>3879</v>
      </c>
      <c r="P15" t="s">
        <v>3880</v>
      </c>
    </row>
    <row r="16" spans="2:19" x14ac:dyDescent="0.35">
      <c r="B16" s="7" t="s">
        <v>52</v>
      </c>
      <c r="C16" s="5">
        <v>190223.39</v>
      </c>
      <c r="D16" s="5">
        <v>56591.458525000024</v>
      </c>
      <c r="P16" s="5">
        <v>599.27000000001317</v>
      </c>
    </row>
    <row r="17" spans="2:4" x14ac:dyDescent="0.35">
      <c r="B17" s="7" t="s">
        <v>57</v>
      </c>
      <c r="C17" s="5">
        <v>212868.99</v>
      </c>
      <c r="D17" s="5">
        <v>63328.524525000023</v>
      </c>
    </row>
    <row r="18" spans="2:4" x14ac:dyDescent="0.35">
      <c r="B18" s="7" t="s">
        <v>73</v>
      </c>
      <c r="C18" s="5">
        <v>206649.1</v>
      </c>
      <c r="D18" s="5">
        <v>58801.899975000015</v>
      </c>
    </row>
    <row r="19" spans="2:4" x14ac:dyDescent="0.35">
      <c r="B19" s="7" t="s">
        <v>69</v>
      </c>
      <c r="C19" s="5">
        <v>199525.11</v>
      </c>
      <c r="D19" s="5">
        <v>56527.565849999992</v>
      </c>
    </row>
    <row r="20" spans="2:4" x14ac:dyDescent="0.35">
      <c r="B20" s="7" t="s">
        <v>34</v>
      </c>
      <c r="C20" s="5">
        <v>192325.48</v>
      </c>
      <c r="D20" s="5">
        <v>55639.884299999983</v>
      </c>
    </row>
    <row r="21" spans="2:4" x14ac:dyDescent="0.35">
      <c r="B21" s="7" t="s">
        <v>3877</v>
      </c>
      <c r="C21" s="5">
        <v>1001592.07</v>
      </c>
      <c r="D21" s="5">
        <v>290889.3331749998</v>
      </c>
    </row>
    <row r="28" spans="2:4" x14ac:dyDescent="0.35">
      <c r="B28" s="6" t="s">
        <v>3876</v>
      </c>
      <c r="C28" t="s">
        <v>3875</v>
      </c>
    </row>
    <row r="29" spans="2:4" x14ac:dyDescent="0.35">
      <c r="B29" s="7" t="s">
        <v>45</v>
      </c>
      <c r="C29" s="5">
        <v>530451.01</v>
      </c>
    </row>
    <row r="30" spans="2:4" x14ac:dyDescent="0.35">
      <c r="B30" s="7" t="s">
        <v>31</v>
      </c>
      <c r="C30" s="5">
        <v>490345.58</v>
      </c>
    </row>
    <row r="31" spans="2:4" x14ac:dyDescent="0.35">
      <c r="B31" s="7" t="s">
        <v>22</v>
      </c>
      <c r="C31" s="5">
        <v>498177.94</v>
      </c>
    </row>
    <row r="32" spans="2:4" x14ac:dyDescent="0.35">
      <c r="B32" s="7" t="s">
        <v>3877</v>
      </c>
      <c r="C32" s="5">
        <v>1518974.53</v>
      </c>
    </row>
    <row r="36" spans="2:7" x14ac:dyDescent="0.35">
      <c r="B36" s="6" t="s">
        <v>3876</v>
      </c>
      <c r="C36" t="s">
        <v>3875</v>
      </c>
      <c r="D36" t="s">
        <v>3879</v>
      </c>
    </row>
    <row r="37" spans="2:7" x14ac:dyDescent="0.35">
      <c r="B37" s="7" t="s">
        <v>49</v>
      </c>
      <c r="C37" s="5">
        <v>410463.2</v>
      </c>
      <c r="D37" s="5">
        <v>120812.0515000001</v>
      </c>
    </row>
    <row r="38" spans="2:7" x14ac:dyDescent="0.35">
      <c r="B38" s="7" t="s">
        <v>29</v>
      </c>
      <c r="C38" s="5">
        <v>342794.87</v>
      </c>
      <c r="D38" s="5">
        <v>100494.5511499999</v>
      </c>
    </row>
    <row r="39" spans="2:7" x14ac:dyDescent="0.35">
      <c r="B39" s="7" t="s">
        <v>37</v>
      </c>
      <c r="C39" s="5">
        <v>397376.49</v>
      </c>
      <c r="D39" s="5">
        <v>117150.23407500003</v>
      </c>
    </row>
    <row r="40" spans="2:7" x14ac:dyDescent="0.35">
      <c r="B40" s="7" t="s">
        <v>19</v>
      </c>
      <c r="C40" s="5">
        <v>368339.97</v>
      </c>
      <c r="D40" s="5">
        <v>107618.50889999987</v>
      </c>
    </row>
    <row r="41" spans="2:7" x14ac:dyDescent="0.35">
      <c r="B41" s="7" t="s">
        <v>3877</v>
      </c>
      <c r="C41" s="5">
        <v>1518974.53</v>
      </c>
      <c r="D41" s="5">
        <v>446075.34562500019</v>
      </c>
    </row>
    <row r="45" spans="2:7" x14ac:dyDescent="0.35">
      <c r="B45" s="6" t="s">
        <v>3881</v>
      </c>
      <c r="C45" s="6" t="s">
        <v>3878</v>
      </c>
    </row>
    <row r="46" spans="2:7" x14ac:dyDescent="0.35">
      <c r="B46" s="6" t="s">
        <v>3876</v>
      </c>
      <c r="C46" t="s">
        <v>20</v>
      </c>
      <c r="D46" t="s">
        <v>43</v>
      </c>
      <c r="E46" t="s">
        <v>38</v>
      </c>
      <c r="F46" t="s">
        <v>60</v>
      </c>
      <c r="G46" t="s">
        <v>3877</v>
      </c>
    </row>
    <row r="47" spans="2:7" x14ac:dyDescent="0.35">
      <c r="B47" s="7" t="s">
        <v>3882</v>
      </c>
      <c r="C47" s="5">
        <v>512</v>
      </c>
      <c r="D47" s="5"/>
      <c r="E47" s="5"/>
      <c r="F47" s="5"/>
      <c r="G47" s="5">
        <v>512</v>
      </c>
    </row>
    <row r="48" spans="2:7" x14ac:dyDescent="0.35">
      <c r="B48" s="7" t="s">
        <v>3883</v>
      </c>
      <c r="C48" s="5"/>
      <c r="D48" s="5">
        <v>477</v>
      </c>
      <c r="E48" s="5">
        <v>94</v>
      </c>
      <c r="F48" s="5">
        <v>513</v>
      </c>
      <c r="G48" s="5">
        <v>1084</v>
      </c>
    </row>
    <row r="49" spans="2:7" x14ac:dyDescent="0.35">
      <c r="B49" s="7" t="s">
        <v>3884</v>
      </c>
      <c r="C49" s="5"/>
      <c r="D49" s="5"/>
      <c r="E49" s="5">
        <v>404</v>
      </c>
      <c r="F49" s="5"/>
      <c r="G49" s="5">
        <v>404</v>
      </c>
    </row>
    <row r="50" spans="2:7" x14ac:dyDescent="0.35">
      <c r="B50" s="7" t="s">
        <v>3877</v>
      </c>
      <c r="C50" s="5">
        <v>512</v>
      </c>
      <c r="D50" s="5">
        <v>477</v>
      </c>
      <c r="E50" s="5">
        <v>498</v>
      </c>
      <c r="F50" s="5">
        <v>513</v>
      </c>
      <c r="G50" s="5">
        <v>2000</v>
      </c>
    </row>
    <row r="54" spans="2:7" x14ac:dyDescent="0.35">
      <c r="B54" s="6" t="s">
        <v>3876</v>
      </c>
      <c r="C54" t="s">
        <v>3875</v>
      </c>
    </row>
    <row r="55" spans="2:7" x14ac:dyDescent="0.35">
      <c r="B55" s="7" t="s">
        <v>18</v>
      </c>
      <c r="C55" s="5">
        <v>302163.15999999997</v>
      </c>
    </row>
    <row r="56" spans="2:7" x14ac:dyDescent="0.35">
      <c r="B56" s="7" t="s">
        <v>28</v>
      </c>
      <c r="C56" s="5">
        <v>322554.45</v>
      </c>
    </row>
    <row r="57" spans="2:7" x14ac:dyDescent="0.35">
      <c r="B57" s="7" t="s">
        <v>42</v>
      </c>
      <c r="C57" s="5">
        <v>297247.02</v>
      </c>
    </row>
    <row r="58" spans="2:7" x14ac:dyDescent="0.35">
      <c r="B58" s="7" t="s">
        <v>48</v>
      </c>
      <c r="C58" s="5">
        <v>298616.21000000002</v>
      </c>
    </row>
    <row r="59" spans="2:7" x14ac:dyDescent="0.35">
      <c r="B59" s="7" t="s">
        <v>86</v>
      </c>
      <c r="C59" s="5">
        <v>298393.69</v>
      </c>
    </row>
    <row r="60" spans="2:7" x14ac:dyDescent="0.35">
      <c r="B60" s="7" t="s">
        <v>3877</v>
      </c>
      <c r="C60" s="5">
        <v>1518974.53</v>
      </c>
    </row>
  </sheetData>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01"/>
  <sheetViews>
    <sheetView workbookViewId="0">
      <selection activeCell="AA21" sqref="AA21"/>
    </sheetView>
  </sheetViews>
  <sheetFormatPr defaultRowHeight="14.5" x14ac:dyDescent="0.35"/>
  <cols>
    <col min="1" max="1" width="11.1796875" bestFit="1" customWidth="1"/>
    <col min="2" max="2" width="13.26953125" customWidth="1"/>
    <col min="3" max="3" width="7.81640625" bestFit="1" customWidth="1"/>
    <col min="4" max="4" width="14.90625" customWidth="1"/>
    <col min="5" max="5" width="10.1796875" customWidth="1"/>
    <col min="6" max="6" width="7.81640625" customWidth="1"/>
    <col min="7" max="7" width="12.1796875" customWidth="1"/>
    <col min="8" max="8" width="10.81640625" customWidth="1"/>
    <col min="9" max="9" width="15.26953125" customWidth="1"/>
    <col min="10" max="10" width="17.453125" customWidth="1"/>
    <col min="11" max="12" width="15.26953125" customWidth="1"/>
    <col min="13" max="13" width="10" customWidth="1"/>
    <col min="14" max="14" width="18.7265625" customWidth="1"/>
    <col min="15" max="15" width="17.36328125" customWidth="1"/>
    <col min="16" max="16" width="21.08984375" customWidth="1"/>
    <col min="17" max="17" width="9.453125" customWidth="1"/>
    <col min="18" max="18" width="10.1796875" customWidth="1"/>
    <col min="19" max="19" width="13.90625" customWidth="1"/>
    <col min="20" max="20" width="11.90625" customWidth="1"/>
    <col min="21" max="21" width="15.81640625" customWidth="1"/>
    <col min="22" max="22" width="18.08984375" customWidth="1"/>
    <col min="26" max="26" width="9.08984375" bestFit="1" customWidth="1"/>
  </cols>
  <sheetData>
    <row r="1" spans="1:28" x14ac:dyDescent="0.35">
      <c r="A1" t="s">
        <v>0</v>
      </c>
      <c r="B1" t="s">
        <v>1</v>
      </c>
      <c r="C1" t="s">
        <v>2</v>
      </c>
      <c r="D1" s="4" t="s">
        <v>3863</v>
      </c>
      <c r="E1" s="4" t="s">
        <v>3</v>
      </c>
      <c r="F1" s="4" t="s">
        <v>4</v>
      </c>
      <c r="G1" t="s">
        <v>5</v>
      </c>
      <c r="H1" t="s">
        <v>6</v>
      </c>
      <c r="I1" t="s">
        <v>7</v>
      </c>
      <c r="J1" t="s">
        <v>8</v>
      </c>
      <c r="K1" s="4" t="s">
        <v>3864</v>
      </c>
      <c r="L1" t="s">
        <v>9</v>
      </c>
      <c r="M1" t="s">
        <v>10</v>
      </c>
      <c r="N1" t="s">
        <v>11</v>
      </c>
      <c r="O1" t="s">
        <v>12</v>
      </c>
      <c r="P1" t="s">
        <v>13</v>
      </c>
      <c r="Q1" t="s">
        <v>14</v>
      </c>
      <c r="R1" t="s">
        <v>15</v>
      </c>
      <c r="S1" t="s">
        <v>3868</v>
      </c>
      <c r="T1" t="s">
        <v>3869</v>
      </c>
      <c r="U1" t="s">
        <v>3870</v>
      </c>
      <c r="V1" t="s">
        <v>3871</v>
      </c>
      <c r="W1" t="s">
        <v>3890</v>
      </c>
    </row>
    <row r="2" spans="1:28" x14ac:dyDescent="0.35">
      <c r="A2" t="s">
        <v>16</v>
      </c>
      <c r="B2" t="s">
        <v>17</v>
      </c>
      <c r="C2">
        <v>1160.6400000000001</v>
      </c>
      <c r="D2" t="s">
        <v>3872</v>
      </c>
      <c r="E2">
        <f>IF(AND(O2="Technology", C2&gt;1000), 0.25, IF(O2="Furniture", 0.15, 0.1))</f>
        <v>0.15</v>
      </c>
      <c r="F2">
        <f>(C2 - (C2 * E2)) * 0.35</f>
        <v>345.29040000000003</v>
      </c>
      <c r="G2" s="2">
        <v>45552</v>
      </c>
      <c r="H2" s="2">
        <v>45552</v>
      </c>
      <c r="I2" t="s">
        <v>18</v>
      </c>
      <c r="J2" t="s">
        <v>19</v>
      </c>
      <c r="K2" t="str">
        <f>IF(L2="Cancelled", "High Risk", IF(AND(L2="In Transit", I2&lt;&gt;"Jumia Express"), "Medium Risk", "Low Risk"))</f>
        <v>High Risk</v>
      </c>
      <c r="L2" t="s">
        <v>20</v>
      </c>
      <c r="M2" t="s">
        <v>21</v>
      </c>
      <c r="N2" t="s">
        <v>22</v>
      </c>
      <c r="O2" t="s">
        <v>23</v>
      </c>
      <c r="P2" t="s">
        <v>24</v>
      </c>
      <c r="Q2" t="s">
        <v>25</v>
      </c>
      <c r="R2">
        <v>3</v>
      </c>
      <c r="S2" t="str">
        <f>TEXT(G2, "mmmm")</f>
        <v>September</v>
      </c>
      <c r="T2">
        <f>YEAR(G2)</f>
        <v>2024</v>
      </c>
      <c r="U2" s="3">
        <f>F2/C2</f>
        <v>0.29749999999999999</v>
      </c>
      <c r="V2" s="3" t="str">
        <f>IF(E2=0, "No Discount", IF(E2&lt;=0.1, "Low Discount", "High Discount"))</f>
        <v>High Discount</v>
      </c>
      <c r="W2" s="3">
        <f>AVERAGE(Table1[Gross Margin %])</f>
        <v>0.29963500000000659</v>
      </c>
      <c r="X2" s="3"/>
    </row>
    <row r="3" spans="1:28" x14ac:dyDescent="0.35">
      <c r="A3" t="s">
        <v>26</v>
      </c>
      <c r="B3" t="s">
        <v>27</v>
      </c>
      <c r="C3">
        <v>430.65</v>
      </c>
      <c r="D3" t="s">
        <v>3873</v>
      </c>
      <c r="E3">
        <f t="shared" ref="E3:E66" si="0">IF(AND(O3="Technology", C3&gt;1000), 0.25, IF(O3="Furniture", 0.15, 0.1))</f>
        <v>0.1</v>
      </c>
      <c r="F3">
        <f t="shared" ref="F3:F66" si="1">(C3 - (C3 * E3)) * 0.35</f>
        <v>135.65474999999998</v>
      </c>
      <c r="G3" s="2">
        <v>45604</v>
      </c>
      <c r="H3" s="2">
        <v>45604</v>
      </c>
      <c r="I3" t="s">
        <v>28</v>
      </c>
      <c r="J3" t="s">
        <v>29</v>
      </c>
      <c r="K3" t="str">
        <f t="shared" ref="K3:K66" si="2">IF(L3="Cancelled", "High Risk", IF(AND(L3="In Transit", I3&lt;&gt;"Jumia Express"), "Medium Risk", "Low Risk"))</f>
        <v>High Risk</v>
      </c>
      <c r="L3" t="s">
        <v>20</v>
      </c>
      <c r="M3" t="s">
        <v>30</v>
      </c>
      <c r="N3" t="s">
        <v>31</v>
      </c>
      <c r="O3" t="s">
        <v>32</v>
      </c>
      <c r="P3" t="s">
        <v>33</v>
      </c>
      <c r="Q3" t="s">
        <v>34</v>
      </c>
      <c r="R3">
        <v>7</v>
      </c>
      <c r="S3" t="str">
        <f t="shared" ref="S3:S66" si="3">TEXT(G3, "mmmm")</f>
        <v>November</v>
      </c>
      <c r="T3">
        <f t="shared" ref="T3:T66" si="4">YEAR(G3)</f>
        <v>2024</v>
      </c>
      <c r="U3" s="3">
        <f t="shared" ref="U3:U66" si="5">F3/C3</f>
        <v>0.31499999999999995</v>
      </c>
      <c r="V3" s="3" t="str">
        <f t="shared" ref="V3:V66" si="6">IF(E3=0, "No Discount", IF(E3&lt;=0.1, "Low Discount", "High Discount"))</f>
        <v>Low Discount</v>
      </c>
      <c r="W3" s="3">
        <f>AVERAGE(Table1[Gross Margin %])</f>
        <v>0.29963500000000659</v>
      </c>
      <c r="X3" s="3"/>
      <c r="Y3" s="1" t="s">
        <v>3866</v>
      </c>
      <c r="Z3">
        <f>COUNTIF(DeliveryStatus, "Cancelled")</f>
        <v>512</v>
      </c>
      <c r="AA3">
        <f>COUNTIF(DeliveryStatus, "Delivered")</f>
        <v>477</v>
      </c>
      <c r="AB3">
        <f>COUNTIF(DeliveryStatus, "Cancelled") + COUNTIF(DeliveryStatus, "Delivered")</f>
        <v>989</v>
      </c>
    </row>
    <row r="4" spans="1:28" x14ac:dyDescent="0.35">
      <c r="A4" t="s">
        <v>35</v>
      </c>
      <c r="B4" t="s">
        <v>36</v>
      </c>
      <c r="C4">
        <v>818.78</v>
      </c>
      <c r="D4" t="s">
        <v>3874</v>
      </c>
      <c r="E4">
        <f t="shared" si="0"/>
        <v>0.1</v>
      </c>
      <c r="F4">
        <f t="shared" si="1"/>
        <v>257.91569999999996</v>
      </c>
      <c r="G4" s="2">
        <v>45674</v>
      </c>
      <c r="H4" s="2">
        <v>45674</v>
      </c>
      <c r="I4" t="s">
        <v>28</v>
      </c>
      <c r="J4" t="s">
        <v>37</v>
      </c>
      <c r="K4" t="str">
        <f t="shared" si="2"/>
        <v>Medium Risk</v>
      </c>
      <c r="L4" t="s">
        <v>38</v>
      </c>
      <c r="M4" t="s">
        <v>39</v>
      </c>
      <c r="N4" t="s">
        <v>22</v>
      </c>
      <c r="O4" t="s">
        <v>32</v>
      </c>
      <c r="P4" t="s">
        <v>33</v>
      </c>
      <c r="Q4" t="s">
        <v>34</v>
      </c>
      <c r="R4">
        <v>5</v>
      </c>
      <c r="S4" t="str">
        <f t="shared" si="3"/>
        <v>January</v>
      </c>
      <c r="T4">
        <f t="shared" si="4"/>
        <v>2025</v>
      </c>
      <c r="U4" s="3">
        <f t="shared" si="5"/>
        <v>0.31499999999999995</v>
      </c>
      <c r="V4" s="3" t="str">
        <f t="shared" si="6"/>
        <v>Low Discount</v>
      </c>
      <c r="W4" s="3">
        <f>AVERAGE(Table1[Gross Margin %])</f>
        <v>0.29963500000000659</v>
      </c>
      <c r="X4" s="3"/>
      <c r="Y4" s="1" t="s">
        <v>3865</v>
      </c>
      <c r="Z4">
        <f>AVERAGEIF(P2:P2001,P7,Sales)</f>
        <v>779.73989010988964</v>
      </c>
      <c r="AA4">
        <f>AVERAGEIF(P2:P2001, "seating", Sales)</f>
        <v>779.73989010988964</v>
      </c>
    </row>
    <row r="5" spans="1:28" x14ac:dyDescent="0.35">
      <c r="A5" t="s">
        <v>40</v>
      </c>
      <c r="B5" t="s">
        <v>41</v>
      </c>
      <c r="C5">
        <v>1040.5899999999999</v>
      </c>
      <c r="D5" t="s">
        <v>3872</v>
      </c>
      <c r="E5">
        <f t="shared" si="0"/>
        <v>0.25</v>
      </c>
      <c r="F5">
        <f t="shared" si="1"/>
        <v>273.15487499999995</v>
      </c>
      <c r="G5" s="2">
        <v>45694</v>
      </c>
      <c r="H5" s="2">
        <v>45694</v>
      </c>
      <c r="I5" t="s">
        <v>42</v>
      </c>
      <c r="J5" t="s">
        <v>29</v>
      </c>
      <c r="K5" t="str">
        <f t="shared" si="2"/>
        <v>Low Risk</v>
      </c>
      <c r="L5" t="s">
        <v>43</v>
      </c>
      <c r="M5" t="s">
        <v>44</v>
      </c>
      <c r="N5" t="s">
        <v>45</v>
      </c>
      <c r="O5" t="s">
        <v>32</v>
      </c>
      <c r="P5" t="s">
        <v>33</v>
      </c>
      <c r="Q5" t="s">
        <v>34</v>
      </c>
      <c r="R5">
        <v>8</v>
      </c>
      <c r="S5" t="str">
        <f t="shared" si="3"/>
        <v>February</v>
      </c>
      <c r="T5">
        <f t="shared" si="4"/>
        <v>2025</v>
      </c>
      <c r="U5" s="3">
        <f t="shared" si="5"/>
        <v>0.26249999999999996</v>
      </c>
      <c r="V5" s="3" t="str">
        <f t="shared" si="6"/>
        <v>High Discount</v>
      </c>
      <c r="W5" s="3">
        <f>AVERAGE(Table1[Gross Margin %])</f>
        <v>0.29963500000000659</v>
      </c>
      <c r="X5" s="3"/>
      <c r="Y5" s="1" t="s">
        <v>3867</v>
      </c>
      <c r="Z5">
        <f>SUMIF(B2:B2001,B2,Sales)</f>
        <v>1160.6400000000001</v>
      </c>
    </row>
    <row r="6" spans="1:28" x14ac:dyDescent="0.35">
      <c r="A6" t="s">
        <v>46</v>
      </c>
      <c r="B6" t="s">
        <v>47</v>
      </c>
      <c r="C6">
        <v>1376.41</v>
      </c>
      <c r="D6" t="s">
        <v>3872</v>
      </c>
      <c r="E6">
        <f t="shared" si="0"/>
        <v>0.15</v>
      </c>
      <c r="F6">
        <f t="shared" si="1"/>
        <v>409.48197499999998</v>
      </c>
      <c r="G6" s="2">
        <v>45658</v>
      </c>
      <c r="H6" s="2">
        <v>45658</v>
      </c>
      <c r="I6" t="s">
        <v>48</v>
      </c>
      <c r="J6" t="s">
        <v>49</v>
      </c>
      <c r="K6" t="str">
        <f t="shared" si="2"/>
        <v>Medium Risk</v>
      </c>
      <c r="L6" t="s">
        <v>38</v>
      </c>
      <c r="M6" t="s">
        <v>50</v>
      </c>
      <c r="N6" t="s">
        <v>45</v>
      </c>
      <c r="O6" t="s">
        <v>23</v>
      </c>
      <c r="P6" t="s">
        <v>51</v>
      </c>
      <c r="Q6" t="s">
        <v>52</v>
      </c>
      <c r="R6">
        <v>5</v>
      </c>
      <c r="S6" t="str">
        <f t="shared" si="3"/>
        <v>January</v>
      </c>
      <c r="T6">
        <f t="shared" si="4"/>
        <v>2025</v>
      </c>
      <c r="U6" s="3">
        <f t="shared" si="5"/>
        <v>0.29749999999999999</v>
      </c>
      <c r="V6" s="3" t="str">
        <f t="shared" si="6"/>
        <v>High Discount</v>
      </c>
      <c r="W6" s="3">
        <f>AVERAGE(Table1[Gross Margin %])</f>
        <v>0.29963500000000659</v>
      </c>
      <c r="X6" s="3"/>
      <c r="Y6">
        <f>SUMIF(I2:I2001,I3,R2:R2001)</f>
        <v>2387</v>
      </c>
    </row>
    <row r="7" spans="1:28" x14ac:dyDescent="0.35">
      <c r="A7" t="s">
        <v>53</v>
      </c>
      <c r="B7" t="s">
        <v>54</v>
      </c>
      <c r="C7">
        <v>986.99</v>
      </c>
      <c r="D7" t="s">
        <v>3874</v>
      </c>
      <c r="E7">
        <f t="shared" si="0"/>
        <v>0.15</v>
      </c>
      <c r="F7">
        <f t="shared" si="1"/>
        <v>293.629525</v>
      </c>
      <c r="G7" s="2">
        <v>45435</v>
      </c>
      <c r="H7" s="2">
        <v>45435</v>
      </c>
      <c r="I7" t="s">
        <v>48</v>
      </c>
      <c r="J7" t="s">
        <v>37</v>
      </c>
      <c r="K7" t="str">
        <f t="shared" si="2"/>
        <v>Medium Risk</v>
      </c>
      <c r="L7" t="s">
        <v>38</v>
      </c>
      <c r="M7" t="s">
        <v>55</v>
      </c>
      <c r="N7" t="s">
        <v>31</v>
      </c>
      <c r="O7" t="s">
        <v>23</v>
      </c>
      <c r="P7" t="s">
        <v>56</v>
      </c>
      <c r="Q7" t="s">
        <v>57</v>
      </c>
      <c r="R7">
        <v>7</v>
      </c>
      <c r="S7" t="str">
        <f t="shared" si="3"/>
        <v>May</v>
      </c>
      <c r="T7">
        <f t="shared" si="4"/>
        <v>2024</v>
      </c>
      <c r="U7" s="3">
        <f t="shared" si="5"/>
        <v>0.29749999999999999</v>
      </c>
      <c r="V7" s="3" t="str">
        <f t="shared" si="6"/>
        <v>High Discount</v>
      </c>
      <c r="W7" s="3">
        <f>AVERAGE(Table1[Gross Margin %])</f>
        <v>0.29963500000000659</v>
      </c>
      <c r="X7" s="3"/>
    </row>
    <row r="8" spans="1:28" x14ac:dyDescent="0.35">
      <c r="A8" t="s">
        <v>58</v>
      </c>
      <c r="B8" t="s">
        <v>59</v>
      </c>
      <c r="C8">
        <v>935.84</v>
      </c>
      <c r="D8" t="s">
        <v>3874</v>
      </c>
      <c r="E8">
        <f t="shared" si="0"/>
        <v>0.1</v>
      </c>
      <c r="F8">
        <f t="shared" si="1"/>
        <v>294.78960000000001</v>
      </c>
      <c r="G8" s="2">
        <v>45496</v>
      </c>
      <c r="H8" s="2">
        <v>45496</v>
      </c>
      <c r="I8" t="s">
        <v>28</v>
      </c>
      <c r="J8" t="s">
        <v>37</v>
      </c>
      <c r="K8" t="str">
        <f t="shared" si="2"/>
        <v>Low Risk</v>
      </c>
      <c r="L8" t="s">
        <v>60</v>
      </c>
      <c r="M8" t="s">
        <v>50</v>
      </c>
      <c r="N8" t="s">
        <v>45</v>
      </c>
      <c r="O8" t="s">
        <v>61</v>
      </c>
      <c r="P8" t="s">
        <v>62</v>
      </c>
      <c r="Q8" t="s">
        <v>63</v>
      </c>
      <c r="R8">
        <v>1</v>
      </c>
      <c r="S8" t="str">
        <f t="shared" si="3"/>
        <v>July</v>
      </c>
      <c r="T8">
        <f t="shared" si="4"/>
        <v>2024</v>
      </c>
      <c r="U8" s="3">
        <f t="shared" si="5"/>
        <v>0.315</v>
      </c>
      <c r="V8" s="3" t="str">
        <f t="shared" si="6"/>
        <v>Low Discount</v>
      </c>
      <c r="W8" s="3">
        <f>AVERAGE(Table1[Gross Margin %])</f>
        <v>0.29963500000000659</v>
      </c>
      <c r="X8" s="3"/>
    </row>
    <row r="9" spans="1:28" x14ac:dyDescent="0.35">
      <c r="A9" t="s">
        <v>64</v>
      </c>
      <c r="B9" t="s">
        <v>65</v>
      </c>
      <c r="C9">
        <v>1361.75</v>
      </c>
      <c r="D9" t="s">
        <v>3872</v>
      </c>
      <c r="E9">
        <f t="shared" si="0"/>
        <v>0.1</v>
      </c>
      <c r="F9">
        <f t="shared" si="1"/>
        <v>428.95125000000002</v>
      </c>
      <c r="G9" s="2">
        <v>45452</v>
      </c>
      <c r="H9" s="2">
        <v>45452</v>
      </c>
      <c r="I9" t="s">
        <v>28</v>
      </c>
      <c r="J9" t="s">
        <v>37</v>
      </c>
      <c r="K9" t="str">
        <f t="shared" si="2"/>
        <v>Medium Risk</v>
      </c>
      <c r="L9" t="s">
        <v>38</v>
      </c>
      <c r="M9" t="s">
        <v>39</v>
      </c>
      <c r="N9" t="s">
        <v>22</v>
      </c>
      <c r="O9" t="s">
        <v>61</v>
      </c>
      <c r="P9" t="s">
        <v>62</v>
      </c>
      <c r="Q9" t="s">
        <v>63</v>
      </c>
      <c r="R9">
        <v>9</v>
      </c>
      <c r="S9" t="str">
        <f t="shared" si="3"/>
        <v>June</v>
      </c>
      <c r="T9">
        <f t="shared" si="4"/>
        <v>2024</v>
      </c>
      <c r="U9" s="3">
        <f t="shared" si="5"/>
        <v>0.315</v>
      </c>
      <c r="V9" s="3" t="str">
        <f t="shared" si="6"/>
        <v>Low Discount</v>
      </c>
      <c r="W9" s="3">
        <f>AVERAGE(Table1[Gross Margin %])</f>
        <v>0.29963500000000659</v>
      </c>
      <c r="X9" s="3"/>
    </row>
    <row r="10" spans="1:28" x14ac:dyDescent="0.35">
      <c r="A10" t="s">
        <v>66</v>
      </c>
      <c r="B10" t="s">
        <v>67</v>
      </c>
      <c r="C10">
        <v>1147.19</v>
      </c>
      <c r="D10" t="s">
        <v>3872</v>
      </c>
      <c r="E10">
        <f t="shared" si="0"/>
        <v>0.25</v>
      </c>
      <c r="F10">
        <f t="shared" si="1"/>
        <v>301.13737500000002</v>
      </c>
      <c r="G10" s="2">
        <v>45499</v>
      </c>
      <c r="H10" s="2">
        <v>45499</v>
      </c>
      <c r="I10" t="s">
        <v>48</v>
      </c>
      <c r="J10" t="s">
        <v>37</v>
      </c>
      <c r="K10" t="str">
        <f t="shared" si="2"/>
        <v>High Risk</v>
      </c>
      <c r="L10" t="s">
        <v>20</v>
      </c>
      <c r="M10" t="s">
        <v>55</v>
      </c>
      <c r="N10" t="s">
        <v>45</v>
      </c>
      <c r="O10" t="s">
        <v>32</v>
      </c>
      <c r="P10" t="s">
        <v>68</v>
      </c>
      <c r="Q10" t="s">
        <v>69</v>
      </c>
      <c r="R10">
        <v>10</v>
      </c>
      <c r="S10" t="str">
        <f t="shared" si="3"/>
        <v>July</v>
      </c>
      <c r="T10">
        <f t="shared" si="4"/>
        <v>2024</v>
      </c>
      <c r="U10" s="3">
        <f t="shared" si="5"/>
        <v>0.26250000000000001</v>
      </c>
      <c r="V10" s="3" t="str">
        <f t="shared" si="6"/>
        <v>High Discount</v>
      </c>
      <c r="W10" s="3">
        <f>AVERAGE(Table1[Gross Margin %])</f>
        <v>0.29963500000000659</v>
      </c>
      <c r="X10" s="3"/>
      <c r="Z10" s="11">
        <f>COUNTA(_xlfn.UNIQUE(Table1[Customer ID]))</f>
        <v>1806</v>
      </c>
    </row>
    <row r="11" spans="1:28" x14ac:dyDescent="0.35">
      <c r="A11" t="s">
        <v>70</v>
      </c>
      <c r="B11" t="s">
        <v>71</v>
      </c>
      <c r="C11">
        <v>330.11</v>
      </c>
      <c r="D11" t="s">
        <v>3873</v>
      </c>
      <c r="E11">
        <f t="shared" si="0"/>
        <v>0.1</v>
      </c>
      <c r="F11">
        <f t="shared" si="1"/>
        <v>103.98464999999999</v>
      </c>
      <c r="G11" s="2">
        <v>45770</v>
      </c>
      <c r="H11" s="2">
        <v>45770</v>
      </c>
      <c r="I11" t="s">
        <v>48</v>
      </c>
      <c r="J11" t="s">
        <v>37</v>
      </c>
      <c r="K11" t="str">
        <f t="shared" si="2"/>
        <v>Low Risk</v>
      </c>
      <c r="L11" t="s">
        <v>43</v>
      </c>
      <c r="M11" t="s">
        <v>55</v>
      </c>
      <c r="N11" t="s">
        <v>22</v>
      </c>
      <c r="O11" t="s">
        <v>32</v>
      </c>
      <c r="P11" t="s">
        <v>72</v>
      </c>
      <c r="Q11" t="s">
        <v>73</v>
      </c>
      <c r="R11">
        <v>8</v>
      </c>
      <c r="S11" t="str">
        <f t="shared" si="3"/>
        <v>April</v>
      </c>
      <c r="T11">
        <f t="shared" si="4"/>
        <v>2025</v>
      </c>
      <c r="U11" s="3">
        <f t="shared" si="5"/>
        <v>0.31499999999999995</v>
      </c>
      <c r="V11" s="3" t="str">
        <f t="shared" si="6"/>
        <v>Low Discount</v>
      </c>
      <c r="W11" s="3">
        <f>AVERAGE(Table1[Gross Margin %])</f>
        <v>0.29963500000000659</v>
      </c>
      <c r="X11" s="3"/>
    </row>
    <row r="12" spans="1:28" x14ac:dyDescent="0.35">
      <c r="A12" t="s">
        <v>74</v>
      </c>
      <c r="B12" t="s">
        <v>75</v>
      </c>
      <c r="C12">
        <v>942.94</v>
      </c>
      <c r="D12" t="s">
        <v>3874</v>
      </c>
      <c r="E12">
        <f t="shared" si="0"/>
        <v>0.1</v>
      </c>
      <c r="F12">
        <f t="shared" si="1"/>
        <v>297.02609999999999</v>
      </c>
      <c r="G12" s="2">
        <v>45670</v>
      </c>
      <c r="H12" s="2">
        <v>45670</v>
      </c>
      <c r="I12" t="s">
        <v>28</v>
      </c>
      <c r="J12" t="s">
        <v>37</v>
      </c>
      <c r="K12" t="str">
        <f t="shared" si="2"/>
        <v>Medium Risk</v>
      </c>
      <c r="L12" t="s">
        <v>38</v>
      </c>
      <c r="M12" t="s">
        <v>39</v>
      </c>
      <c r="N12" t="s">
        <v>31</v>
      </c>
      <c r="O12" t="s">
        <v>61</v>
      </c>
      <c r="P12" t="s">
        <v>62</v>
      </c>
      <c r="Q12" t="s">
        <v>63</v>
      </c>
      <c r="R12">
        <v>3</v>
      </c>
      <c r="S12" t="str">
        <f t="shared" si="3"/>
        <v>January</v>
      </c>
      <c r="T12">
        <f t="shared" si="4"/>
        <v>2025</v>
      </c>
      <c r="U12" s="3">
        <f t="shared" si="5"/>
        <v>0.31499999999999995</v>
      </c>
      <c r="V12" s="3" t="str">
        <f t="shared" si="6"/>
        <v>Low Discount</v>
      </c>
      <c r="W12" s="3">
        <f>AVERAGE(Table1[Gross Margin %])</f>
        <v>0.29963500000000659</v>
      </c>
      <c r="X12" s="3"/>
    </row>
    <row r="13" spans="1:28" x14ac:dyDescent="0.35">
      <c r="A13" t="s">
        <v>76</v>
      </c>
      <c r="B13" t="s">
        <v>77</v>
      </c>
      <c r="C13">
        <v>771.65</v>
      </c>
      <c r="D13" t="s">
        <v>3874</v>
      </c>
      <c r="E13">
        <f t="shared" si="0"/>
        <v>0.15</v>
      </c>
      <c r="F13">
        <f t="shared" si="1"/>
        <v>229.56587500000001</v>
      </c>
      <c r="G13" s="2">
        <v>45634</v>
      </c>
      <c r="H13" s="2">
        <v>45634</v>
      </c>
      <c r="I13" t="s">
        <v>42</v>
      </c>
      <c r="J13" t="s">
        <v>19</v>
      </c>
      <c r="K13" t="str">
        <f t="shared" si="2"/>
        <v>High Risk</v>
      </c>
      <c r="L13" t="s">
        <v>20</v>
      </c>
      <c r="M13" t="s">
        <v>30</v>
      </c>
      <c r="N13" t="s">
        <v>45</v>
      </c>
      <c r="O13" t="s">
        <v>23</v>
      </c>
      <c r="P13" t="s">
        <v>56</v>
      </c>
      <c r="Q13" t="s">
        <v>57</v>
      </c>
      <c r="R13">
        <v>4</v>
      </c>
      <c r="S13" t="str">
        <f t="shared" si="3"/>
        <v>December</v>
      </c>
      <c r="T13">
        <f t="shared" si="4"/>
        <v>2024</v>
      </c>
      <c r="U13" s="3">
        <f t="shared" si="5"/>
        <v>0.29750000000000004</v>
      </c>
      <c r="V13" s="3" t="str">
        <f t="shared" si="6"/>
        <v>High Discount</v>
      </c>
      <c r="W13" s="3">
        <f>AVERAGE(Table1[Gross Margin %])</f>
        <v>0.29963500000000659</v>
      </c>
      <c r="X13" s="3"/>
    </row>
    <row r="14" spans="1:28" x14ac:dyDescent="0.35">
      <c r="A14" t="s">
        <v>78</v>
      </c>
      <c r="B14" t="s">
        <v>79</v>
      </c>
      <c r="C14">
        <v>532.24</v>
      </c>
      <c r="D14" t="s">
        <v>3874</v>
      </c>
      <c r="E14">
        <f t="shared" si="0"/>
        <v>0.1</v>
      </c>
      <c r="F14">
        <f t="shared" si="1"/>
        <v>167.65559999999999</v>
      </c>
      <c r="G14" s="2">
        <v>45541</v>
      </c>
      <c r="H14" s="2">
        <v>45541</v>
      </c>
      <c r="I14" t="s">
        <v>28</v>
      </c>
      <c r="J14" t="s">
        <v>37</v>
      </c>
      <c r="K14" t="str">
        <f t="shared" si="2"/>
        <v>High Risk</v>
      </c>
      <c r="L14" t="s">
        <v>20</v>
      </c>
      <c r="M14" t="s">
        <v>44</v>
      </c>
      <c r="N14" t="s">
        <v>45</v>
      </c>
      <c r="O14" t="s">
        <v>32</v>
      </c>
      <c r="P14" t="s">
        <v>80</v>
      </c>
      <c r="Q14" t="s">
        <v>81</v>
      </c>
      <c r="R14">
        <v>5</v>
      </c>
      <c r="S14" t="str">
        <f t="shared" si="3"/>
        <v>September</v>
      </c>
      <c r="T14">
        <f t="shared" si="4"/>
        <v>2024</v>
      </c>
      <c r="U14" s="3">
        <f t="shared" si="5"/>
        <v>0.315</v>
      </c>
      <c r="V14" s="3" t="str">
        <f t="shared" si="6"/>
        <v>Low Discount</v>
      </c>
      <c r="W14" s="3">
        <f>AVERAGE(Table1[Gross Margin %])</f>
        <v>0.29963500000000659</v>
      </c>
      <c r="X14" s="3"/>
      <c r="Y14">
        <f>SUM(Table1[Quantity])</f>
        <v>11416</v>
      </c>
    </row>
    <row r="15" spans="1:28" x14ac:dyDescent="0.35">
      <c r="A15" t="s">
        <v>82</v>
      </c>
      <c r="B15" t="s">
        <v>83</v>
      </c>
      <c r="C15">
        <v>228.1</v>
      </c>
      <c r="D15" t="s">
        <v>3873</v>
      </c>
      <c r="E15">
        <f t="shared" si="0"/>
        <v>0.15</v>
      </c>
      <c r="F15">
        <f t="shared" si="1"/>
        <v>67.859749999999991</v>
      </c>
      <c r="G15" s="2">
        <v>45703</v>
      </c>
      <c r="H15" s="2">
        <v>45703</v>
      </c>
      <c r="I15" t="s">
        <v>28</v>
      </c>
      <c r="J15" t="s">
        <v>19</v>
      </c>
      <c r="K15" t="str">
        <f t="shared" si="2"/>
        <v>High Risk</v>
      </c>
      <c r="L15" t="s">
        <v>20</v>
      </c>
      <c r="M15" t="s">
        <v>30</v>
      </c>
      <c r="N15" t="s">
        <v>31</v>
      </c>
      <c r="O15" t="s">
        <v>23</v>
      </c>
      <c r="P15" t="s">
        <v>56</v>
      </c>
      <c r="Q15" t="s">
        <v>57</v>
      </c>
      <c r="R15">
        <v>6</v>
      </c>
      <c r="S15" t="str">
        <f t="shared" si="3"/>
        <v>February</v>
      </c>
      <c r="T15">
        <f t="shared" si="4"/>
        <v>2025</v>
      </c>
      <c r="U15" s="3">
        <f t="shared" si="5"/>
        <v>0.29749999999999999</v>
      </c>
      <c r="V15" s="3" t="str">
        <f t="shared" si="6"/>
        <v>High Discount</v>
      </c>
      <c r="W15" s="3">
        <f>AVERAGE(Table1[Gross Margin %])</f>
        <v>0.29963500000000659</v>
      </c>
      <c r="X15" s="3"/>
      <c r="Y15">
        <f>SUM(Sales)</f>
        <v>1518974.5300000003</v>
      </c>
    </row>
    <row r="16" spans="1:28" x14ac:dyDescent="0.35">
      <c r="A16" t="s">
        <v>84</v>
      </c>
      <c r="B16" t="s">
        <v>85</v>
      </c>
      <c r="C16">
        <v>1217.57</v>
      </c>
      <c r="D16" t="s">
        <v>3872</v>
      </c>
      <c r="E16">
        <f t="shared" si="0"/>
        <v>0.1</v>
      </c>
      <c r="F16">
        <f t="shared" si="1"/>
        <v>383.53454999999991</v>
      </c>
      <c r="G16" s="2">
        <v>45547</v>
      </c>
      <c r="H16" s="2">
        <v>45547</v>
      </c>
      <c r="I16" t="s">
        <v>86</v>
      </c>
      <c r="J16" t="s">
        <v>37</v>
      </c>
      <c r="K16" t="str">
        <f t="shared" si="2"/>
        <v>Low Risk</v>
      </c>
      <c r="L16" t="s">
        <v>60</v>
      </c>
      <c r="M16" t="s">
        <v>21</v>
      </c>
      <c r="N16" t="s">
        <v>45</v>
      </c>
      <c r="O16" t="s">
        <v>61</v>
      </c>
      <c r="P16" t="s">
        <v>62</v>
      </c>
      <c r="Q16" t="s">
        <v>63</v>
      </c>
      <c r="R16">
        <v>4</v>
      </c>
      <c r="S16" t="str">
        <f t="shared" si="3"/>
        <v>September</v>
      </c>
      <c r="T16">
        <f t="shared" si="4"/>
        <v>2024</v>
      </c>
      <c r="U16" s="3">
        <f t="shared" si="5"/>
        <v>0.31499999999999995</v>
      </c>
      <c r="V16" s="3" t="str">
        <f t="shared" si="6"/>
        <v>Low Discount</v>
      </c>
      <c r="W16" s="3">
        <f>AVERAGE(Table1[Gross Margin %])</f>
        <v>0.29963500000000659</v>
      </c>
      <c r="X16" s="3"/>
    </row>
    <row r="17" spans="1:24" x14ac:dyDescent="0.35">
      <c r="A17" t="s">
        <v>87</v>
      </c>
      <c r="B17" t="s">
        <v>88</v>
      </c>
      <c r="C17">
        <v>748.16</v>
      </c>
      <c r="D17" t="s">
        <v>3874</v>
      </c>
      <c r="E17">
        <f t="shared" si="0"/>
        <v>0.1</v>
      </c>
      <c r="F17">
        <f t="shared" si="1"/>
        <v>235.67039999999997</v>
      </c>
      <c r="G17" s="2">
        <v>45539</v>
      </c>
      <c r="H17" s="2">
        <v>45539</v>
      </c>
      <c r="I17" t="s">
        <v>48</v>
      </c>
      <c r="J17" t="s">
        <v>19</v>
      </c>
      <c r="K17" t="str">
        <f t="shared" si="2"/>
        <v>Low Risk</v>
      </c>
      <c r="L17" t="s">
        <v>43</v>
      </c>
      <c r="M17" t="s">
        <v>21</v>
      </c>
      <c r="N17" t="s">
        <v>45</v>
      </c>
      <c r="O17" t="s">
        <v>32</v>
      </c>
      <c r="P17" t="s">
        <v>72</v>
      </c>
      <c r="Q17" t="s">
        <v>73</v>
      </c>
      <c r="R17">
        <v>9</v>
      </c>
      <c r="S17" t="str">
        <f t="shared" si="3"/>
        <v>September</v>
      </c>
      <c r="T17">
        <f t="shared" si="4"/>
        <v>2024</v>
      </c>
      <c r="U17" s="3">
        <f t="shared" si="5"/>
        <v>0.315</v>
      </c>
      <c r="V17" s="3" t="str">
        <f t="shared" si="6"/>
        <v>Low Discount</v>
      </c>
      <c r="W17" s="3">
        <f>AVERAGE(Table1[Gross Margin %])</f>
        <v>0.29963500000000659</v>
      </c>
      <c r="X17" s="3"/>
    </row>
    <row r="18" spans="1:24" x14ac:dyDescent="0.35">
      <c r="A18" t="s">
        <v>89</v>
      </c>
      <c r="B18" t="s">
        <v>90</v>
      </c>
      <c r="C18">
        <v>923.22</v>
      </c>
      <c r="D18" t="s">
        <v>3874</v>
      </c>
      <c r="E18">
        <f t="shared" si="0"/>
        <v>0.15</v>
      </c>
      <c r="F18">
        <f t="shared" si="1"/>
        <v>274.65795000000003</v>
      </c>
      <c r="G18" s="2">
        <v>45610</v>
      </c>
      <c r="H18" s="2">
        <v>45610</v>
      </c>
      <c r="I18" t="s">
        <v>48</v>
      </c>
      <c r="J18" t="s">
        <v>29</v>
      </c>
      <c r="K18" t="str">
        <f t="shared" si="2"/>
        <v>High Risk</v>
      </c>
      <c r="L18" t="s">
        <v>20</v>
      </c>
      <c r="M18" t="s">
        <v>39</v>
      </c>
      <c r="N18" t="s">
        <v>45</v>
      </c>
      <c r="O18" t="s">
        <v>23</v>
      </c>
      <c r="P18" t="s">
        <v>51</v>
      </c>
      <c r="Q18" t="s">
        <v>52</v>
      </c>
      <c r="R18">
        <v>3</v>
      </c>
      <c r="S18" t="str">
        <f t="shared" si="3"/>
        <v>November</v>
      </c>
      <c r="T18">
        <f t="shared" si="4"/>
        <v>2024</v>
      </c>
      <c r="U18" s="3">
        <f t="shared" si="5"/>
        <v>0.29750000000000004</v>
      </c>
      <c r="V18" s="3" t="str">
        <f t="shared" si="6"/>
        <v>High Discount</v>
      </c>
      <c r="W18" s="3">
        <f>AVERAGE(Table1[Gross Margin %])</f>
        <v>0.29963500000000659</v>
      </c>
      <c r="X18" s="3"/>
    </row>
    <row r="19" spans="1:24" x14ac:dyDescent="0.35">
      <c r="A19" t="s">
        <v>91</v>
      </c>
      <c r="B19" t="s">
        <v>92</v>
      </c>
      <c r="C19">
        <v>615.88</v>
      </c>
      <c r="D19" t="s">
        <v>3874</v>
      </c>
      <c r="E19">
        <f t="shared" si="0"/>
        <v>0.1</v>
      </c>
      <c r="F19">
        <f t="shared" si="1"/>
        <v>194.00219999999999</v>
      </c>
      <c r="G19" s="2">
        <v>45639</v>
      </c>
      <c r="H19" s="2">
        <v>45639</v>
      </c>
      <c r="I19" t="s">
        <v>48</v>
      </c>
      <c r="J19" t="s">
        <v>37</v>
      </c>
      <c r="K19" t="str">
        <f t="shared" si="2"/>
        <v>High Risk</v>
      </c>
      <c r="L19" t="s">
        <v>20</v>
      </c>
      <c r="M19" t="s">
        <v>44</v>
      </c>
      <c r="N19" t="s">
        <v>22</v>
      </c>
      <c r="O19" t="s">
        <v>32</v>
      </c>
      <c r="P19" t="s">
        <v>33</v>
      </c>
      <c r="Q19" t="s">
        <v>34</v>
      </c>
      <c r="R19">
        <v>9</v>
      </c>
      <c r="S19" t="str">
        <f t="shared" si="3"/>
        <v>December</v>
      </c>
      <c r="T19">
        <f t="shared" si="4"/>
        <v>2024</v>
      </c>
      <c r="U19" s="3">
        <f t="shared" si="5"/>
        <v>0.315</v>
      </c>
      <c r="V19" s="3" t="str">
        <f t="shared" si="6"/>
        <v>Low Discount</v>
      </c>
      <c r="W19" s="3">
        <f>AVERAGE(Table1[Gross Margin %])</f>
        <v>0.29963500000000659</v>
      </c>
      <c r="X19" s="3"/>
    </row>
    <row r="20" spans="1:24" x14ac:dyDescent="0.35">
      <c r="A20" t="s">
        <v>93</v>
      </c>
      <c r="B20" t="s">
        <v>94</v>
      </c>
      <c r="C20">
        <v>1172.6300000000001</v>
      </c>
      <c r="D20" t="s">
        <v>3872</v>
      </c>
      <c r="E20">
        <f t="shared" si="0"/>
        <v>0.15</v>
      </c>
      <c r="F20">
        <f t="shared" si="1"/>
        <v>348.85742500000003</v>
      </c>
      <c r="G20" s="2">
        <v>45776</v>
      </c>
      <c r="H20" s="2">
        <v>45776</v>
      </c>
      <c r="I20" t="s">
        <v>48</v>
      </c>
      <c r="J20" t="s">
        <v>19</v>
      </c>
      <c r="K20" t="str">
        <f t="shared" si="2"/>
        <v>Medium Risk</v>
      </c>
      <c r="L20" t="s">
        <v>38</v>
      </c>
      <c r="M20" t="s">
        <v>39</v>
      </c>
      <c r="N20" t="s">
        <v>22</v>
      </c>
      <c r="O20" t="s">
        <v>23</v>
      </c>
      <c r="P20" t="s">
        <v>56</v>
      </c>
      <c r="Q20" t="s">
        <v>57</v>
      </c>
      <c r="R20">
        <v>9</v>
      </c>
      <c r="S20" t="str">
        <f t="shared" si="3"/>
        <v>April</v>
      </c>
      <c r="T20">
        <f t="shared" si="4"/>
        <v>2025</v>
      </c>
      <c r="U20" s="3">
        <f t="shared" si="5"/>
        <v>0.29749999999999999</v>
      </c>
      <c r="V20" s="3" t="str">
        <f t="shared" si="6"/>
        <v>High Discount</v>
      </c>
      <c r="W20" s="3">
        <f>AVERAGE(Table1[Gross Margin %])</f>
        <v>0.29963500000000659</v>
      </c>
      <c r="X20" s="3"/>
    </row>
    <row r="21" spans="1:24" x14ac:dyDescent="0.35">
      <c r="A21" t="s">
        <v>95</v>
      </c>
      <c r="B21" t="s">
        <v>96</v>
      </c>
      <c r="C21">
        <v>1362.76</v>
      </c>
      <c r="D21" t="s">
        <v>3872</v>
      </c>
      <c r="E21">
        <f t="shared" si="0"/>
        <v>0.15</v>
      </c>
      <c r="F21">
        <f t="shared" si="1"/>
        <v>405.42109999999997</v>
      </c>
      <c r="G21" s="2">
        <v>45451</v>
      </c>
      <c r="H21" s="2">
        <v>45451</v>
      </c>
      <c r="I21" t="s">
        <v>18</v>
      </c>
      <c r="J21" t="s">
        <v>37</v>
      </c>
      <c r="K21" t="str">
        <f t="shared" si="2"/>
        <v>High Risk</v>
      </c>
      <c r="L21" t="s">
        <v>20</v>
      </c>
      <c r="M21" t="s">
        <v>39</v>
      </c>
      <c r="N21" t="s">
        <v>22</v>
      </c>
      <c r="O21" t="s">
        <v>23</v>
      </c>
      <c r="P21" t="s">
        <v>56</v>
      </c>
      <c r="Q21" t="s">
        <v>57</v>
      </c>
      <c r="R21">
        <v>2</v>
      </c>
      <c r="S21" t="str">
        <f t="shared" si="3"/>
        <v>June</v>
      </c>
      <c r="T21">
        <f t="shared" si="4"/>
        <v>2024</v>
      </c>
      <c r="U21" s="3">
        <f t="shared" si="5"/>
        <v>0.29749999999999999</v>
      </c>
      <c r="V21" s="3" t="str">
        <f t="shared" si="6"/>
        <v>High Discount</v>
      </c>
      <c r="W21" s="3">
        <f>AVERAGE(Table1[Gross Margin %])</f>
        <v>0.29963500000000659</v>
      </c>
      <c r="X21" s="3"/>
    </row>
    <row r="22" spans="1:24" x14ac:dyDescent="0.35">
      <c r="A22" t="s">
        <v>97</v>
      </c>
      <c r="B22" t="s">
        <v>98</v>
      </c>
      <c r="C22">
        <v>878.72</v>
      </c>
      <c r="D22" t="s">
        <v>3874</v>
      </c>
      <c r="E22">
        <f t="shared" si="0"/>
        <v>0.1</v>
      </c>
      <c r="F22">
        <f t="shared" si="1"/>
        <v>276.79679999999996</v>
      </c>
      <c r="G22" s="2">
        <v>45697</v>
      </c>
      <c r="H22" s="2">
        <v>45697</v>
      </c>
      <c r="I22" t="s">
        <v>28</v>
      </c>
      <c r="J22" t="s">
        <v>19</v>
      </c>
      <c r="K22" t="str">
        <f t="shared" si="2"/>
        <v>High Risk</v>
      </c>
      <c r="L22" t="s">
        <v>20</v>
      </c>
      <c r="M22" t="s">
        <v>44</v>
      </c>
      <c r="N22" t="s">
        <v>22</v>
      </c>
      <c r="O22" t="s">
        <v>32</v>
      </c>
      <c r="P22" t="s">
        <v>80</v>
      </c>
      <c r="Q22" t="s">
        <v>81</v>
      </c>
      <c r="R22">
        <v>8</v>
      </c>
      <c r="S22" t="str">
        <f t="shared" si="3"/>
        <v>February</v>
      </c>
      <c r="T22">
        <f t="shared" si="4"/>
        <v>2025</v>
      </c>
      <c r="U22" s="3">
        <f t="shared" si="5"/>
        <v>0.31499999999999995</v>
      </c>
      <c r="V22" s="3" t="str">
        <f t="shared" si="6"/>
        <v>Low Discount</v>
      </c>
      <c r="W22" s="3">
        <f>AVERAGE(Table1[Gross Margin %])</f>
        <v>0.29963500000000659</v>
      </c>
      <c r="X22" s="3"/>
    </row>
    <row r="23" spans="1:24" x14ac:dyDescent="0.35">
      <c r="A23" t="s">
        <v>99</v>
      </c>
      <c r="B23" t="s">
        <v>100</v>
      </c>
      <c r="C23">
        <v>1157.3800000000001</v>
      </c>
      <c r="D23" t="s">
        <v>3872</v>
      </c>
      <c r="E23">
        <f t="shared" si="0"/>
        <v>0.15</v>
      </c>
      <c r="F23">
        <f t="shared" si="1"/>
        <v>344.32055000000003</v>
      </c>
      <c r="G23" s="2">
        <v>45723</v>
      </c>
      <c r="H23" s="2">
        <v>45723</v>
      </c>
      <c r="I23" t="s">
        <v>86</v>
      </c>
      <c r="J23" t="s">
        <v>29</v>
      </c>
      <c r="K23" t="str">
        <f t="shared" si="2"/>
        <v>High Risk</v>
      </c>
      <c r="L23" t="s">
        <v>20</v>
      </c>
      <c r="M23" t="s">
        <v>55</v>
      </c>
      <c r="N23" t="s">
        <v>45</v>
      </c>
      <c r="O23" t="s">
        <v>23</v>
      </c>
      <c r="P23" t="s">
        <v>24</v>
      </c>
      <c r="Q23" t="s">
        <v>25</v>
      </c>
      <c r="R23">
        <v>8</v>
      </c>
      <c r="S23" t="str">
        <f t="shared" si="3"/>
        <v>March</v>
      </c>
      <c r="T23">
        <f t="shared" si="4"/>
        <v>2025</v>
      </c>
      <c r="U23" s="3">
        <f t="shared" si="5"/>
        <v>0.29749999999999999</v>
      </c>
      <c r="V23" s="3" t="str">
        <f t="shared" si="6"/>
        <v>High Discount</v>
      </c>
      <c r="W23" s="3">
        <f>AVERAGE(Table1[Gross Margin %])</f>
        <v>0.29963500000000659</v>
      </c>
      <c r="X23" s="3"/>
    </row>
    <row r="24" spans="1:24" x14ac:dyDescent="0.35">
      <c r="A24" t="s">
        <v>101</v>
      </c>
      <c r="B24" t="s">
        <v>102</v>
      </c>
      <c r="C24">
        <v>945.31</v>
      </c>
      <c r="D24" t="s">
        <v>3874</v>
      </c>
      <c r="E24">
        <f t="shared" si="0"/>
        <v>0.15</v>
      </c>
      <c r="F24">
        <f t="shared" si="1"/>
        <v>281.22972499999997</v>
      </c>
      <c r="G24" s="2">
        <v>45703</v>
      </c>
      <c r="H24" s="2">
        <v>45703</v>
      </c>
      <c r="I24" t="s">
        <v>42</v>
      </c>
      <c r="J24" t="s">
        <v>37</v>
      </c>
      <c r="K24" t="str">
        <f t="shared" si="2"/>
        <v>Low Risk</v>
      </c>
      <c r="L24" t="s">
        <v>43</v>
      </c>
      <c r="M24" t="s">
        <v>55</v>
      </c>
      <c r="N24" t="s">
        <v>45</v>
      </c>
      <c r="O24" t="s">
        <v>23</v>
      </c>
      <c r="P24" t="s">
        <v>51</v>
      </c>
      <c r="Q24" t="s">
        <v>52</v>
      </c>
      <c r="R24">
        <v>5</v>
      </c>
      <c r="S24" t="str">
        <f t="shared" si="3"/>
        <v>February</v>
      </c>
      <c r="T24">
        <f t="shared" si="4"/>
        <v>2025</v>
      </c>
      <c r="U24" s="3">
        <f t="shared" si="5"/>
        <v>0.29749999999999999</v>
      </c>
      <c r="V24" s="3" t="str">
        <f t="shared" si="6"/>
        <v>High Discount</v>
      </c>
      <c r="W24" s="3">
        <f>AVERAGE(Table1[Gross Margin %])</f>
        <v>0.29963500000000659</v>
      </c>
      <c r="X24" s="3"/>
    </row>
    <row r="25" spans="1:24" x14ac:dyDescent="0.35">
      <c r="A25" t="s">
        <v>103</v>
      </c>
      <c r="B25" t="s">
        <v>104</v>
      </c>
      <c r="C25">
        <v>657.62</v>
      </c>
      <c r="D25" t="s">
        <v>3874</v>
      </c>
      <c r="E25">
        <f t="shared" si="0"/>
        <v>0.15</v>
      </c>
      <c r="F25">
        <f t="shared" si="1"/>
        <v>195.64194999999998</v>
      </c>
      <c r="G25" s="2">
        <v>45636</v>
      </c>
      <c r="H25" s="2">
        <v>45636</v>
      </c>
      <c r="I25" t="s">
        <v>86</v>
      </c>
      <c r="J25" t="s">
        <v>37</v>
      </c>
      <c r="K25" t="str">
        <f t="shared" si="2"/>
        <v>Low Risk</v>
      </c>
      <c r="L25" t="s">
        <v>60</v>
      </c>
      <c r="M25" t="s">
        <v>44</v>
      </c>
      <c r="N25" t="s">
        <v>45</v>
      </c>
      <c r="O25" t="s">
        <v>23</v>
      </c>
      <c r="P25" t="s">
        <v>51</v>
      </c>
      <c r="Q25" t="s">
        <v>52</v>
      </c>
      <c r="R25">
        <v>7</v>
      </c>
      <c r="S25" t="str">
        <f t="shared" si="3"/>
        <v>December</v>
      </c>
      <c r="T25">
        <f t="shared" si="4"/>
        <v>2024</v>
      </c>
      <c r="U25" s="3">
        <f t="shared" si="5"/>
        <v>0.29749999999999999</v>
      </c>
      <c r="V25" s="3" t="str">
        <f t="shared" si="6"/>
        <v>High Discount</v>
      </c>
      <c r="W25" s="3">
        <f>AVERAGE(Table1[Gross Margin %])</f>
        <v>0.29963500000000659</v>
      </c>
      <c r="X25" s="3"/>
    </row>
    <row r="26" spans="1:24" x14ac:dyDescent="0.35">
      <c r="A26" t="s">
        <v>105</v>
      </c>
      <c r="B26" t="s">
        <v>106</v>
      </c>
      <c r="C26">
        <v>420.21</v>
      </c>
      <c r="D26" t="s">
        <v>3873</v>
      </c>
      <c r="E26">
        <f t="shared" si="0"/>
        <v>0.1</v>
      </c>
      <c r="F26">
        <f t="shared" si="1"/>
        <v>132.36614999999998</v>
      </c>
      <c r="G26" s="2">
        <v>45673</v>
      </c>
      <c r="H26" s="2">
        <v>45673</v>
      </c>
      <c r="I26" t="s">
        <v>42</v>
      </c>
      <c r="J26" t="s">
        <v>29</v>
      </c>
      <c r="K26" t="str">
        <f t="shared" si="2"/>
        <v>High Risk</v>
      </c>
      <c r="L26" t="s">
        <v>20</v>
      </c>
      <c r="M26" t="s">
        <v>39</v>
      </c>
      <c r="N26" t="s">
        <v>45</v>
      </c>
      <c r="O26" t="s">
        <v>32</v>
      </c>
      <c r="P26" t="s">
        <v>72</v>
      </c>
      <c r="Q26" t="s">
        <v>73</v>
      </c>
      <c r="R26">
        <v>8</v>
      </c>
      <c r="S26" t="str">
        <f t="shared" si="3"/>
        <v>January</v>
      </c>
      <c r="T26">
        <f t="shared" si="4"/>
        <v>2025</v>
      </c>
      <c r="U26" s="3">
        <f t="shared" si="5"/>
        <v>0.31499999999999995</v>
      </c>
      <c r="V26" s="3" t="str">
        <f t="shared" si="6"/>
        <v>Low Discount</v>
      </c>
      <c r="W26" s="3">
        <f>AVERAGE(Table1[Gross Margin %])</f>
        <v>0.29963500000000659</v>
      </c>
      <c r="X26" s="3"/>
    </row>
    <row r="27" spans="1:24" x14ac:dyDescent="0.35">
      <c r="A27" t="s">
        <v>107</v>
      </c>
      <c r="B27" t="s">
        <v>108</v>
      </c>
      <c r="C27">
        <v>1067.0899999999999</v>
      </c>
      <c r="D27" t="s">
        <v>3872</v>
      </c>
      <c r="E27">
        <f t="shared" si="0"/>
        <v>0.15</v>
      </c>
      <c r="F27">
        <f t="shared" si="1"/>
        <v>317.45927499999993</v>
      </c>
      <c r="G27" s="2">
        <v>45570</v>
      </c>
      <c r="H27" s="2">
        <v>45570</v>
      </c>
      <c r="I27" t="s">
        <v>28</v>
      </c>
      <c r="J27" t="s">
        <v>29</v>
      </c>
      <c r="K27" t="str">
        <f t="shared" si="2"/>
        <v>Low Risk</v>
      </c>
      <c r="L27" t="s">
        <v>60</v>
      </c>
      <c r="M27" t="s">
        <v>30</v>
      </c>
      <c r="N27" t="s">
        <v>22</v>
      </c>
      <c r="O27" t="s">
        <v>23</v>
      </c>
      <c r="P27" t="s">
        <v>24</v>
      </c>
      <c r="Q27" t="s">
        <v>25</v>
      </c>
      <c r="R27">
        <v>5</v>
      </c>
      <c r="S27" t="str">
        <f t="shared" si="3"/>
        <v>October</v>
      </c>
      <c r="T27">
        <f t="shared" si="4"/>
        <v>2024</v>
      </c>
      <c r="U27" s="3">
        <f t="shared" si="5"/>
        <v>0.29749999999999999</v>
      </c>
      <c r="V27" s="3" t="str">
        <f t="shared" si="6"/>
        <v>High Discount</v>
      </c>
      <c r="W27" s="3">
        <f>AVERAGE(Table1[Gross Margin %])</f>
        <v>0.29963500000000659</v>
      </c>
      <c r="X27" s="3"/>
    </row>
    <row r="28" spans="1:24" x14ac:dyDescent="0.35">
      <c r="A28" t="s">
        <v>109</v>
      </c>
      <c r="B28" t="s">
        <v>110</v>
      </c>
      <c r="C28">
        <v>1306.44</v>
      </c>
      <c r="D28" t="s">
        <v>3872</v>
      </c>
      <c r="E28">
        <f t="shared" si="0"/>
        <v>0.25</v>
      </c>
      <c r="F28">
        <f t="shared" si="1"/>
        <v>342.94049999999999</v>
      </c>
      <c r="G28" s="2">
        <v>45721</v>
      </c>
      <c r="H28" s="2">
        <v>45721</v>
      </c>
      <c r="I28" t="s">
        <v>42</v>
      </c>
      <c r="J28" t="s">
        <v>37</v>
      </c>
      <c r="K28" t="str">
        <f t="shared" si="2"/>
        <v>Low Risk</v>
      </c>
      <c r="L28" t="s">
        <v>60</v>
      </c>
      <c r="M28" t="s">
        <v>50</v>
      </c>
      <c r="N28" t="s">
        <v>45</v>
      </c>
      <c r="O28" t="s">
        <v>32</v>
      </c>
      <c r="P28" t="s">
        <v>80</v>
      </c>
      <c r="Q28" t="s">
        <v>81</v>
      </c>
      <c r="R28">
        <v>7</v>
      </c>
      <c r="S28" t="str">
        <f t="shared" si="3"/>
        <v>March</v>
      </c>
      <c r="T28">
        <f t="shared" si="4"/>
        <v>2025</v>
      </c>
      <c r="U28" s="3">
        <f t="shared" si="5"/>
        <v>0.26249999999999996</v>
      </c>
      <c r="V28" s="3" t="str">
        <f t="shared" si="6"/>
        <v>High Discount</v>
      </c>
      <c r="W28" s="3">
        <f>AVERAGE(Table1[Gross Margin %])</f>
        <v>0.29963500000000659</v>
      </c>
      <c r="X28" s="3"/>
    </row>
    <row r="29" spans="1:24" x14ac:dyDescent="0.35">
      <c r="A29" t="s">
        <v>111</v>
      </c>
      <c r="B29" t="s">
        <v>112</v>
      </c>
      <c r="C29">
        <v>128.85</v>
      </c>
      <c r="D29" t="s">
        <v>3873</v>
      </c>
      <c r="E29">
        <f t="shared" si="0"/>
        <v>0.1</v>
      </c>
      <c r="F29">
        <f t="shared" si="1"/>
        <v>40.587749999999993</v>
      </c>
      <c r="G29" s="2">
        <v>45666</v>
      </c>
      <c r="H29" s="2">
        <v>45666</v>
      </c>
      <c r="I29" t="s">
        <v>28</v>
      </c>
      <c r="J29" t="s">
        <v>19</v>
      </c>
      <c r="K29" t="str">
        <f t="shared" si="2"/>
        <v>Medium Risk</v>
      </c>
      <c r="L29" t="s">
        <v>38</v>
      </c>
      <c r="M29" t="s">
        <v>39</v>
      </c>
      <c r="N29" t="s">
        <v>31</v>
      </c>
      <c r="O29" t="s">
        <v>32</v>
      </c>
      <c r="P29" t="s">
        <v>80</v>
      </c>
      <c r="Q29" t="s">
        <v>81</v>
      </c>
      <c r="R29">
        <v>8</v>
      </c>
      <c r="S29" t="str">
        <f t="shared" si="3"/>
        <v>January</v>
      </c>
      <c r="T29">
        <f t="shared" si="4"/>
        <v>2025</v>
      </c>
      <c r="U29" s="3">
        <f t="shared" si="5"/>
        <v>0.31499999999999995</v>
      </c>
      <c r="V29" s="3" t="str">
        <f t="shared" si="6"/>
        <v>Low Discount</v>
      </c>
      <c r="W29" s="3">
        <f>AVERAGE(Table1[Gross Margin %])</f>
        <v>0.29963500000000659</v>
      </c>
      <c r="X29" s="3"/>
    </row>
    <row r="30" spans="1:24" x14ac:dyDescent="0.35">
      <c r="A30" t="s">
        <v>113</v>
      </c>
      <c r="B30" t="s">
        <v>114</v>
      </c>
      <c r="C30">
        <v>601.86</v>
      </c>
      <c r="D30" t="s">
        <v>3874</v>
      </c>
      <c r="E30">
        <f t="shared" si="0"/>
        <v>0.1</v>
      </c>
      <c r="F30">
        <f t="shared" si="1"/>
        <v>189.58589999999998</v>
      </c>
      <c r="G30" s="2">
        <v>45691</v>
      </c>
      <c r="H30" s="2">
        <v>45691</v>
      </c>
      <c r="I30" t="s">
        <v>28</v>
      </c>
      <c r="J30" t="s">
        <v>29</v>
      </c>
      <c r="K30" t="str">
        <f t="shared" si="2"/>
        <v>Low Risk</v>
      </c>
      <c r="L30" t="s">
        <v>43</v>
      </c>
      <c r="M30" t="s">
        <v>21</v>
      </c>
      <c r="N30" t="s">
        <v>22</v>
      </c>
      <c r="O30" t="s">
        <v>32</v>
      </c>
      <c r="P30" t="s">
        <v>33</v>
      </c>
      <c r="Q30" t="s">
        <v>34</v>
      </c>
      <c r="R30">
        <v>8</v>
      </c>
      <c r="S30" t="str">
        <f t="shared" si="3"/>
        <v>February</v>
      </c>
      <c r="T30">
        <f t="shared" si="4"/>
        <v>2025</v>
      </c>
      <c r="U30" s="3">
        <f t="shared" si="5"/>
        <v>0.31499999999999995</v>
      </c>
      <c r="V30" s="3" t="str">
        <f t="shared" si="6"/>
        <v>Low Discount</v>
      </c>
      <c r="W30" s="3">
        <f>AVERAGE(Table1[Gross Margin %])</f>
        <v>0.29963500000000659</v>
      </c>
      <c r="X30" s="3"/>
    </row>
    <row r="31" spans="1:24" x14ac:dyDescent="0.35">
      <c r="A31" t="s">
        <v>115</v>
      </c>
      <c r="B31" t="s">
        <v>116</v>
      </c>
      <c r="C31">
        <v>1462.58</v>
      </c>
      <c r="D31" t="s">
        <v>3872</v>
      </c>
      <c r="E31">
        <f t="shared" si="0"/>
        <v>0.25</v>
      </c>
      <c r="F31">
        <f t="shared" si="1"/>
        <v>383.92724999999996</v>
      </c>
      <c r="G31" s="2">
        <v>45658</v>
      </c>
      <c r="H31" s="2">
        <v>45658</v>
      </c>
      <c r="I31" t="s">
        <v>18</v>
      </c>
      <c r="J31" t="s">
        <v>37</v>
      </c>
      <c r="K31" t="str">
        <f t="shared" si="2"/>
        <v>Low Risk</v>
      </c>
      <c r="L31" t="s">
        <v>60</v>
      </c>
      <c r="M31" t="s">
        <v>55</v>
      </c>
      <c r="N31" t="s">
        <v>31</v>
      </c>
      <c r="O31" t="s">
        <v>32</v>
      </c>
      <c r="P31" t="s">
        <v>72</v>
      </c>
      <c r="Q31" t="s">
        <v>73</v>
      </c>
      <c r="R31">
        <v>8</v>
      </c>
      <c r="S31" t="str">
        <f t="shared" si="3"/>
        <v>January</v>
      </c>
      <c r="T31">
        <f t="shared" si="4"/>
        <v>2025</v>
      </c>
      <c r="U31" s="3">
        <f t="shared" si="5"/>
        <v>0.26250000000000001</v>
      </c>
      <c r="V31" s="3" t="str">
        <f t="shared" si="6"/>
        <v>High Discount</v>
      </c>
      <c r="W31" s="3">
        <f>AVERAGE(Table1[Gross Margin %])</f>
        <v>0.29963500000000659</v>
      </c>
      <c r="X31" s="3"/>
    </row>
    <row r="32" spans="1:24" x14ac:dyDescent="0.35">
      <c r="A32" t="s">
        <v>117</v>
      </c>
      <c r="B32" t="s">
        <v>118</v>
      </c>
      <c r="C32">
        <v>773.22</v>
      </c>
      <c r="D32" t="s">
        <v>3874</v>
      </c>
      <c r="E32">
        <f t="shared" si="0"/>
        <v>0.1</v>
      </c>
      <c r="F32">
        <f t="shared" si="1"/>
        <v>243.5643</v>
      </c>
      <c r="G32" s="2">
        <v>45440</v>
      </c>
      <c r="H32" s="2">
        <v>45440</v>
      </c>
      <c r="I32" t="s">
        <v>86</v>
      </c>
      <c r="J32" t="s">
        <v>19</v>
      </c>
      <c r="K32" t="str">
        <f t="shared" si="2"/>
        <v>High Risk</v>
      </c>
      <c r="L32" t="s">
        <v>20</v>
      </c>
      <c r="M32" t="s">
        <v>30</v>
      </c>
      <c r="N32" t="s">
        <v>45</v>
      </c>
      <c r="O32" t="s">
        <v>32</v>
      </c>
      <c r="P32" t="s">
        <v>80</v>
      </c>
      <c r="Q32" t="s">
        <v>81</v>
      </c>
      <c r="R32">
        <v>3</v>
      </c>
      <c r="S32" t="str">
        <f t="shared" si="3"/>
        <v>May</v>
      </c>
      <c r="T32">
        <f t="shared" si="4"/>
        <v>2024</v>
      </c>
      <c r="U32" s="3">
        <f t="shared" si="5"/>
        <v>0.315</v>
      </c>
      <c r="V32" s="3" t="str">
        <f t="shared" si="6"/>
        <v>Low Discount</v>
      </c>
      <c r="W32" s="3">
        <f>AVERAGE(Table1[Gross Margin %])</f>
        <v>0.29963500000000659</v>
      </c>
      <c r="X32" s="3"/>
    </row>
    <row r="33" spans="1:24" x14ac:dyDescent="0.35">
      <c r="A33" t="s">
        <v>119</v>
      </c>
      <c r="B33" t="s">
        <v>120</v>
      </c>
      <c r="C33">
        <v>402.96</v>
      </c>
      <c r="D33" t="s">
        <v>3873</v>
      </c>
      <c r="E33">
        <f t="shared" si="0"/>
        <v>0.1</v>
      </c>
      <c r="F33">
        <f t="shared" si="1"/>
        <v>126.93239999999999</v>
      </c>
      <c r="G33" s="2">
        <v>45734</v>
      </c>
      <c r="H33" s="2">
        <v>45734</v>
      </c>
      <c r="I33" t="s">
        <v>28</v>
      </c>
      <c r="J33" t="s">
        <v>37</v>
      </c>
      <c r="K33" t="str">
        <f t="shared" si="2"/>
        <v>Medium Risk</v>
      </c>
      <c r="L33" t="s">
        <v>38</v>
      </c>
      <c r="M33" t="s">
        <v>55</v>
      </c>
      <c r="N33" t="s">
        <v>22</v>
      </c>
      <c r="O33" t="s">
        <v>61</v>
      </c>
      <c r="P33" t="s">
        <v>62</v>
      </c>
      <c r="Q33" t="s">
        <v>63</v>
      </c>
      <c r="R33">
        <v>1</v>
      </c>
      <c r="S33" t="str">
        <f t="shared" si="3"/>
        <v>March</v>
      </c>
      <c r="T33">
        <f t="shared" si="4"/>
        <v>2025</v>
      </c>
      <c r="U33" s="3">
        <f t="shared" si="5"/>
        <v>0.315</v>
      </c>
      <c r="V33" s="3" t="str">
        <f t="shared" si="6"/>
        <v>Low Discount</v>
      </c>
      <c r="W33" s="3">
        <f>AVERAGE(Table1[Gross Margin %])</f>
        <v>0.29963500000000659</v>
      </c>
      <c r="X33" s="3"/>
    </row>
    <row r="34" spans="1:24" x14ac:dyDescent="0.35">
      <c r="A34" t="s">
        <v>121</v>
      </c>
      <c r="B34" t="s">
        <v>122</v>
      </c>
      <c r="C34">
        <v>1337.7</v>
      </c>
      <c r="D34" t="s">
        <v>3872</v>
      </c>
      <c r="E34">
        <f t="shared" si="0"/>
        <v>0.15</v>
      </c>
      <c r="F34">
        <f t="shared" si="1"/>
        <v>397.96575000000001</v>
      </c>
      <c r="G34" s="2">
        <v>45573</v>
      </c>
      <c r="H34" s="2">
        <v>45573</v>
      </c>
      <c r="I34" t="s">
        <v>42</v>
      </c>
      <c r="J34" t="s">
        <v>49</v>
      </c>
      <c r="K34" t="str">
        <f t="shared" si="2"/>
        <v>Low Risk</v>
      </c>
      <c r="L34" t="s">
        <v>43</v>
      </c>
      <c r="M34" t="s">
        <v>55</v>
      </c>
      <c r="N34" t="s">
        <v>22</v>
      </c>
      <c r="O34" t="s">
        <v>23</v>
      </c>
      <c r="P34" t="s">
        <v>51</v>
      </c>
      <c r="Q34" t="s">
        <v>52</v>
      </c>
      <c r="R34">
        <v>9</v>
      </c>
      <c r="S34" t="str">
        <f t="shared" si="3"/>
        <v>October</v>
      </c>
      <c r="T34">
        <f t="shared" si="4"/>
        <v>2024</v>
      </c>
      <c r="U34" s="3">
        <f t="shared" si="5"/>
        <v>0.29749999999999999</v>
      </c>
      <c r="V34" s="3" t="str">
        <f t="shared" si="6"/>
        <v>High Discount</v>
      </c>
      <c r="W34" s="3">
        <f>AVERAGE(Table1[Gross Margin %])</f>
        <v>0.29963500000000659</v>
      </c>
      <c r="X34" s="3"/>
    </row>
    <row r="35" spans="1:24" x14ac:dyDescent="0.35">
      <c r="A35" t="s">
        <v>123</v>
      </c>
      <c r="B35" t="s">
        <v>124</v>
      </c>
      <c r="C35">
        <v>803.21</v>
      </c>
      <c r="D35" t="s">
        <v>3874</v>
      </c>
      <c r="E35">
        <f t="shared" si="0"/>
        <v>0.1</v>
      </c>
      <c r="F35">
        <f t="shared" si="1"/>
        <v>253.01114999999999</v>
      </c>
      <c r="G35" s="2">
        <v>45459</v>
      </c>
      <c r="H35" s="2">
        <v>45459</v>
      </c>
      <c r="I35" t="s">
        <v>48</v>
      </c>
      <c r="J35" t="s">
        <v>49</v>
      </c>
      <c r="K35" t="str">
        <f t="shared" si="2"/>
        <v>Low Risk</v>
      </c>
      <c r="L35" t="s">
        <v>60</v>
      </c>
      <c r="M35" t="s">
        <v>30</v>
      </c>
      <c r="N35" t="s">
        <v>22</v>
      </c>
      <c r="O35" t="s">
        <v>32</v>
      </c>
      <c r="P35" t="s">
        <v>33</v>
      </c>
      <c r="Q35" t="s">
        <v>34</v>
      </c>
      <c r="R35">
        <v>3</v>
      </c>
      <c r="S35" t="str">
        <f t="shared" si="3"/>
        <v>June</v>
      </c>
      <c r="T35">
        <f t="shared" si="4"/>
        <v>2024</v>
      </c>
      <c r="U35" s="3">
        <f t="shared" si="5"/>
        <v>0.31499999999999995</v>
      </c>
      <c r="V35" s="3" t="str">
        <f t="shared" si="6"/>
        <v>Low Discount</v>
      </c>
      <c r="W35" s="3">
        <f>AVERAGE(Table1[Gross Margin %])</f>
        <v>0.29963500000000659</v>
      </c>
      <c r="X35" s="3"/>
    </row>
    <row r="36" spans="1:24" x14ac:dyDescent="0.35">
      <c r="A36" t="s">
        <v>125</v>
      </c>
      <c r="B36" t="s">
        <v>126</v>
      </c>
      <c r="C36">
        <v>1019.39</v>
      </c>
      <c r="D36" t="s">
        <v>3872</v>
      </c>
      <c r="E36">
        <f t="shared" si="0"/>
        <v>0.15</v>
      </c>
      <c r="F36">
        <f t="shared" si="1"/>
        <v>303.26852499999995</v>
      </c>
      <c r="G36" s="2">
        <v>45466</v>
      </c>
      <c r="H36" s="2">
        <v>45466</v>
      </c>
      <c r="I36" t="s">
        <v>28</v>
      </c>
      <c r="J36" t="s">
        <v>19</v>
      </c>
      <c r="K36" t="str">
        <f t="shared" si="2"/>
        <v>Medium Risk</v>
      </c>
      <c r="L36" t="s">
        <v>38</v>
      </c>
      <c r="M36" t="s">
        <v>39</v>
      </c>
      <c r="N36" t="s">
        <v>45</v>
      </c>
      <c r="O36" t="s">
        <v>23</v>
      </c>
      <c r="P36" t="s">
        <v>56</v>
      </c>
      <c r="Q36" t="s">
        <v>57</v>
      </c>
      <c r="R36">
        <v>9</v>
      </c>
      <c r="S36" t="str">
        <f t="shared" si="3"/>
        <v>June</v>
      </c>
      <c r="T36">
        <f t="shared" si="4"/>
        <v>2024</v>
      </c>
      <c r="U36" s="3">
        <f t="shared" si="5"/>
        <v>0.29749999999999999</v>
      </c>
      <c r="V36" s="3" t="str">
        <f t="shared" si="6"/>
        <v>High Discount</v>
      </c>
      <c r="W36" s="3">
        <f>AVERAGE(Table1[Gross Margin %])</f>
        <v>0.29963500000000659</v>
      </c>
      <c r="X36" s="3"/>
    </row>
    <row r="37" spans="1:24" x14ac:dyDescent="0.35">
      <c r="A37" t="s">
        <v>127</v>
      </c>
      <c r="B37" t="s">
        <v>128</v>
      </c>
      <c r="C37">
        <v>1434.66</v>
      </c>
      <c r="D37" t="s">
        <v>3872</v>
      </c>
      <c r="E37">
        <f t="shared" si="0"/>
        <v>0.25</v>
      </c>
      <c r="F37">
        <f t="shared" si="1"/>
        <v>376.59825000000001</v>
      </c>
      <c r="G37" s="2">
        <v>45768</v>
      </c>
      <c r="H37" s="2">
        <v>45768</v>
      </c>
      <c r="I37" t="s">
        <v>18</v>
      </c>
      <c r="J37" t="s">
        <v>29</v>
      </c>
      <c r="K37" t="str">
        <f t="shared" si="2"/>
        <v>Low Risk</v>
      </c>
      <c r="L37" t="s">
        <v>43</v>
      </c>
      <c r="M37" t="s">
        <v>44</v>
      </c>
      <c r="N37" t="s">
        <v>45</v>
      </c>
      <c r="O37" t="s">
        <v>32</v>
      </c>
      <c r="P37" t="s">
        <v>80</v>
      </c>
      <c r="Q37" t="s">
        <v>81</v>
      </c>
      <c r="R37">
        <v>8</v>
      </c>
      <c r="S37" t="str">
        <f t="shared" si="3"/>
        <v>April</v>
      </c>
      <c r="T37">
        <f t="shared" si="4"/>
        <v>2025</v>
      </c>
      <c r="U37" s="3">
        <f t="shared" si="5"/>
        <v>0.26250000000000001</v>
      </c>
      <c r="V37" s="3" t="str">
        <f t="shared" si="6"/>
        <v>High Discount</v>
      </c>
      <c r="W37" s="3">
        <f>AVERAGE(Table1[Gross Margin %])</f>
        <v>0.29963500000000659</v>
      </c>
      <c r="X37" s="3"/>
    </row>
    <row r="38" spans="1:24" x14ac:dyDescent="0.35">
      <c r="A38" t="s">
        <v>129</v>
      </c>
      <c r="B38" t="s">
        <v>130</v>
      </c>
      <c r="C38">
        <v>160.52000000000001</v>
      </c>
      <c r="D38" t="s">
        <v>3873</v>
      </c>
      <c r="E38">
        <f t="shared" si="0"/>
        <v>0.1</v>
      </c>
      <c r="F38">
        <f t="shared" si="1"/>
        <v>50.563800000000001</v>
      </c>
      <c r="G38" s="2">
        <v>45745</v>
      </c>
      <c r="H38" s="2">
        <v>45745</v>
      </c>
      <c r="I38" t="s">
        <v>86</v>
      </c>
      <c r="J38" t="s">
        <v>19</v>
      </c>
      <c r="K38" t="str">
        <f t="shared" si="2"/>
        <v>Low Risk</v>
      </c>
      <c r="L38" t="s">
        <v>60</v>
      </c>
      <c r="M38" t="s">
        <v>50</v>
      </c>
      <c r="N38" t="s">
        <v>31</v>
      </c>
      <c r="O38" t="s">
        <v>61</v>
      </c>
      <c r="P38" t="s">
        <v>62</v>
      </c>
      <c r="Q38" t="s">
        <v>63</v>
      </c>
      <c r="R38">
        <v>2</v>
      </c>
      <c r="S38" t="str">
        <f t="shared" si="3"/>
        <v>March</v>
      </c>
      <c r="T38">
        <f t="shared" si="4"/>
        <v>2025</v>
      </c>
      <c r="U38" s="3">
        <f t="shared" si="5"/>
        <v>0.315</v>
      </c>
      <c r="V38" s="3" t="str">
        <f t="shared" si="6"/>
        <v>Low Discount</v>
      </c>
      <c r="W38" s="3">
        <f>AVERAGE(Table1[Gross Margin %])</f>
        <v>0.29963500000000659</v>
      </c>
      <c r="X38" s="3"/>
    </row>
    <row r="39" spans="1:24" x14ac:dyDescent="0.35">
      <c r="A39" t="s">
        <v>131</v>
      </c>
      <c r="B39" t="s">
        <v>132</v>
      </c>
      <c r="C39">
        <v>373.86</v>
      </c>
      <c r="D39" t="s">
        <v>3873</v>
      </c>
      <c r="E39">
        <f t="shared" si="0"/>
        <v>0.1</v>
      </c>
      <c r="F39">
        <f t="shared" si="1"/>
        <v>117.76589999999999</v>
      </c>
      <c r="G39" s="2">
        <v>45492</v>
      </c>
      <c r="H39" s="2">
        <v>45492</v>
      </c>
      <c r="I39" t="s">
        <v>86</v>
      </c>
      <c r="J39" t="s">
        <v>29</v>
      </c>
      <c r="K39" t="str">
        <f t="shared" si="2"/>
        <v>Medium Risk</v>
      </c>
      <c r="L39" t="s">
        <v>38</v>
      </c>
      <c r="M39" t="s">
        <v>21</v>
      </c>
      <c r="N39" t="s">
        <v>31</v>
      </c>
      <c r="O39" t="s">
        <v>32</v>
      </c>
      <c r="P39" t="s">
        <v>68</v>
      </c>
      <c r="Q39" t="s">
        <v>69</v>
      </c>
      <c r="R39">
        <v>4</v>
      </c>
      <c r="S39" t="str">
        <f t="shared" si="3"/>
        <v>July</v>
      </c>
      <c r="T39">
        <f t="shared" si="4"/>
        <v>2024</v>
      </c>
      <c r="U39" s="3">
        <f t="shared" si="5"/>
        <v>0.31499999999999995</v>
      </c>
      <c r="V39" s="3" t="str">
        <f t="shared" si="6"/>
        <v>Low Discount</v>
      </c>
      <c r="W39" s="3">
        <f>AVERAGE(Table1[Gross Margin %])</f>
        <v>0.29963500000000659</v>
      </c>
      <c r="X39" s="3"/>
    </row>
    <row r="40" spans="1:24" x14ac:dyDescent="0.35">
      <c r="A40" t="s">
        <v>133</v>
      </c>
      <c r="B40" t="s">
        <v>134</v>
      </c>
      <c r="C40">
        <v>763.46</v>
      </c>
      <c r="D40" t="s">
        <v>3874</v>
      </c>
      <c r="E40">
        <f t="shared" si="0"/>
        <v>0.1</v>
      </c>
      <c r="F40">
        <f t="shared" si="1"/>
        <v>240.48990000000001</v>
      </c>
      <c r="G40" s="2">
        <v>45746</v>
      </c>
      <c r="H40" s="2">
        <v>45746</v>
      </c>
      <c r="I40" t="s">
        <v>18</v>
      </c>
      <c r="J40" t="s">
        <v>37</v>
      </c>
      <c r="K40" t="str">
        <f t="shared" si="2"/>
        <v>Medium Risk</v>
      </c>
      <c r="L40" t="s">
        <v>38</v>
      </c>
      <c r="M40" t="s">
        <v>30</v>
      </c>
      <c r="N40" t="s">
        <v>31</v>
      </c>
      <c r="O40" t="s">
        <v>32</v>
      </c>
      <c r="P40" t="s">
        <v>33</v>
      </c>
      <c r="Q40" t="s">
        <v>34</v>
      </c>
      <c r="R40">
        <v>5</v>
      </c>
      <c r="S40" t="str">
        <f t="shared" si="3"/>
        <v>March</v>
      </c>
      <c r="T40">
        <f t="shared" si="4"/>
        <v>2025</v>
      </c>
      <c r="U40" s="3">
        <f t="shared" si="5"/>
        <v>0.315</v>
      </c>
      <c r="V40" s="3" t="str">
        <f t="shared" si="6"/>
        <v>Low Discount</v>
      </c>
      <c r="W40" s="3">
        <f>AVERAGE(Table1[Gross Margin %])</f>
        <v>0.29963500000000659</v>
      </c>
      <c r="X40" s="3"/>
    </row>
    <row r="41" spans="1:24" x14ac:dyDescent="0.35">
      <c r="A41" t="s">
        <v>135</v>
      </c>
      <c r="B41" t="s">
        <v>136</v>
      </c>
      <c r="C41">
        <v>77.69</v>
      </c>
      <c r="D41" t="s">
        <v>3873</v>
      </c>
      <c r="E41">
        <f t="shared" si="0"/>
        <v>0.1</v>
      </c>
      <c r="F41">
        <f t="shared" si="1"/>
        <v>24.472349999999995</v>
      </c>
      <c r="G41" s="2">
        <v>45676</v>
      </c>
      <c r="H41" s="2">
        <v>45676</v>
      </c>
      <c r="I41" t="s">
        <v>18</v>
      </c>
      <c r="J41" t="s">
        <v>37</v>
      </c>
      <c r="K41" t="str">
        <f t="shared" si="2"/>
        <v>High Risk</v>
      </c>
      <c r="L41" t="s">
        <v>20</v>
      </c>
      <c r="M41" t="s">
        <v>39</v>
      </c>
      <c r="N41" t="s">
        <v>31</v>
      </c>
      <c r="O41" t="s">
        <v>32</v>
      </c>
      <c r="P41" t="s">
        <v>68</v>
      </c>
      <c r="Q41" t="s">
        <v>69</v>
      </c>
      <c r="R41">
        <v>6</v>
      </c>
      <c r="S41" t="str">
        <f t="shared" si="3"/>
        <v>January</v>
      </c>
      <c r="T41">
        <f t="shared" si="4"/>
        <v>2025</v>
      </c>
      <c r="U41" s="3">
        <f t="shared" si="5"/>
        <v>0.31499999999999995</v>
      </c>
      <c r="V41" s="3" t="str">
        <f t="shared" si="6"/>
        <v>Low Discount</v>
      </c>
      <c r="W41" s="3">
        <f>AVERAGE(Table1[Gross Margin %])</f>
        <v>0.29963500000000659</v>
      </c>
      <c r="X41" s="3"/>
    </row>
    <row r="42" spans="1:24" x14ac:dyDescent="0.35">
      <c r="A42" t="s">
        <v>137</v>
      </c>
      <c r="B42" t="s">
        <v>138</v>
      </c>
      <c r="C42">
        <v>817.53</v>
      </c>
      <c r="D42" t="s">
        <v>3874</v>
      </c>
      <c r="E42">
        <f t="shared" si="0"/>
        <v>0.15</v>
      </c>
      <c r="F42">
        <f t="shared" si="1"/>
        <v>243.21517499999996</v>
      </c>
      <c r="G42" s="2">
        <v>45626</v>
      </c>
      <c r="H42" s="2">
        <v>45626</v>
      </c>
      <c r="I42" t="s">
        <v>18</v>
      </c>
      <c r="J42" t="s">
        <v>29</v>
      </c>
      <c r="K42" t="str">
        <f t="shared" si="2"/>
        <v>Low Risk</v>
      </c>
      <c r="L42" t="s">
        <v>60</v>
      </c>
      <c r="M42" t="s">
        <v>50</v>
      </c>
      <c r="N42" t="s">
        <v>45</v>
      </c>
      <c r="O42" t="s">
        <v>23</v>
      </c>
      <c r="P42" t="s">
        <v>24</v>
      </c>
      <c r="Q42" t="s">
        <v>25</v>
      </c>
      <c r="R42">
        <v>8</v>
      </c>
      <c r="S42" t="str">
        <f t="shared" si="3"/>
        <v>November</v>
      </c>
      <c r="T42">
        <f t="shared" si="4"/>
        <v>2024</v>
      </c>
      <c r="U42" s="3">
        <f t="shared" si="5"/>
        <v>0.29749999999999999</v>
      </c>
      <c r="V42" s="3" t="str">
        <f t="shared" si="6"/>
        <v>High Discount</v>
      </c>
      <c r="W42" s="3">
        <f>AVERAGE(Table1[Gross Margin %])</f>
        <v>0.29963500000000659</v>
      </c>
      <c r="X42" s="3"/>
    </row>
    <row r="43" spans="1:24" x14ac:dyDescent="0.35">
      <c r="A43" t="s">
        <v>139</v>
      </c>
      <c r="B43" t="s">
        <v>140</v>
      </c>
      <c r="C43">
        <v>149.19999999999999</v>
      </c>
      <c r="D43" t="s">
        <v>3873</v>
      </c>
      <c r="E43">
        <f t="shared" si="0"/>
        <v>0.1</v>
      </c>
      <c r="F43">
        <f t="shared" si="1"/>
        <v>46.997999999999998</v>
      </c>
      <c r="G43" s="2">
        <v>45525</v>
      </c>
      <c r="H43" s="2">
        <v>45525</v>
      </c>
      <c r="I43" t="s">
        <v>86</v>
      </c>
      <c r="J43" t="s">
        <v>37</v>
      </c>
      <c r="K43" t="str">
        <f t="shared" si="2"/>
        <v>Medium Risk</v>
      </c>
      <c r="L43" t="s">
        <v>38</v>
      </c>
      <c r="M43" t="s">
        <v>39</v>
      </c>
      <c r="N43" t="s">
        <v>22</v>
      </c>
      <c r="O43" t="s">
        <v>32</v>
      </c>
      <c r="P43" t="s">
        <v>33</v>
      </c>
      <c r="Q43" t="s">
        <v>34</v>
      </c>
      <c r="R43">
        <v>4</v>
      </c>
      <c r="S43" t="str">
        <f t="shared" si="3"/>
        <v>August</v>
      </c>
      <c r="T43">
        <f t="shared" si="4"/>
        <v>2024</v>
      </c>
      <c r="U43" s="3">
        <f t="shared" si="5"/>
        <v>0.315</v>
      </c>
      <c r="V43" s="3" t="str">
        <f t="shared" si="6"/>
        <v>Low Discount</v>
      </c>
      <c r="W43" s="3">
        <f>AVERAGE(Table1[Gross Margin %])</f>
        <v>0.29963500000000659</v>
      </c>
      <c r="X43" s="3"/>
    </row>
    <row r="44" spans="1:24" x14ac:dyDescent="0.35">
      <c r="A44" t="s">
        <v>141</v>
      </c>
      <c r="B44" t="s">
        <v>142</v>
      </c>
      <c r="C44">
        <v>924.95</v>
      </c>
      <c r="D44" t="s">
        <v>3874</v>
      </c>
      <c r="E44">
        <f t="shared" si="0"/>
        <v>0.1</v>
      </c>
      <c r="F44">
        <f t="shared" si="1"/>
        <v>291.35924999999997</v>
      </c>
      <c r="G44" s="2">
        <v>45651</v>
      </c>
      <c r="H44" s="2">
        <v>45651</v>
      </c>
      <c r="I44" t="s">
        <v>28</v>
      </c>
      <c r="J44" t="s">
        <v>37</v>
      </c>
      <c r="K44" t="str">
        <f t="shared" si="2"/>
        <v>Low Risk</v>
      </c>
      <c r="L44" t="s">
        <v>43</v>
      </c>
      <c r="M44" t="s">
        <v>55</v>
      </c>
      <c r="N44" t="s">
        <v>22</v>
      </c>
      <c r="O44" t="s">
        <v>61</v>
      </c>
      <c r="P44" t="s">
        <v>62</v>
      </c>
      <c r="Q44" t="s">
        <v>63</v>
      </c>
      <c r="R44">
        <v>1</v>
      </c>
      <c r="S44" t="str">
        <f t="shared" si="3"/>
        <v>December</v>
      </c>
      <c r="T44">
        <f t="shared" si="4"/>
        <v>2024</v>
      </c>
      <c r="U44" s="3">
        <f t="shared" si="5"/>
        <v>0.31499999999999995</v>
      </c>
      <c r="V44" s="3" t="str">
        <f t="shared" si="6"/>
        <v>Low Discount</v>
      </c>
      <c r="W44" s="3">
        <f>AVERAGE(Table1[Gross Margin %])</f>
        <v>0.29963500000000659</v>
      </c>
      <c r="X44" s="3"/>
    </row>
    <row r="45" spans="1:24" x14ac:dyDescent="0.35">
      <c r="A45" t="s">
        <v>143</v>
      </c>
      <c r="B45" t="s">
        <v>144</v>
      </c>
      <c r="C45">
        <v>655.01</v>
      </c>
      <c r="D45" t="s">
        <v>3874</v>
      </c>
      <c r="E45">
        <f t="shared" si="0"/>
        <v>0.1</v>
      </c>
      <c r="F45">
        <f t="shared" si="1"/>
        <v>206.32814999999999</v>
      </c>
      <c r="G45" s="2">
        <v>45455</v>
      </c>
      <c r="H45" s="2">
        <v>45455</v>
      </c>
      <c r="I45" t="s">
        <v>28</v>
      </c>
      <c r="J45" t="s">
        <v>19</v>
      </c>
      <c r="K45" t="str">
        <f t="shared" si="2"/>
        <v>Medium Risk</v>
      </c>
      <c r="L45" t="s">
        <v>38</v>
      </c>
      <c r="M45" t="s">
        <v>55</v>
      </c>
      <c r="N45" t="s">
        <v>31</v>
      </c>
      <c r="O45" t="s">
        <v>32</v>
      </c>
      <c r="P45" t="s">
        <v>33</v>
      </c>
      <c r="Q45" t="s">
        <v>34</v>
      </c>
      <c r="R45">
        <v>6</v>
      </c>
      <c r="S45" t="str">
        <f t="shared" si="3"/>
        <v>June</v>
      </c>
      <c r="T45">
        <f t="shared" si="4"/>
        <v>2024</v>
      </c>
      <c r="U45" s="3">
        <f t="shared" si="5"/>
        <v>0.315</v>
      </c>
      <c r="V45" s="3" t="str">
        <f t="shared" si="6"/>
        <v>Low Discount</v>
      </c>
      <c r="W45" s="3">
        <f>AVERAGE(Table1[Gross Margin %])</f>
        <v>0.29963500000000659</v>
      </c>
      <c r="X45" s="3"/>
    </row>
    <row r="46" spans="1:24" x14ac:dyDescent="0.35">
      <c r="A46" t="s">
        <v>145</v>
      </c>
      <c r="B46" t="s">
        <v>146</v>
      </c>
      <c r="C46">
        <v>271.57</v>
      </c>
      <c r="D46" t="s">
        <v>3873</v>
      </c>
      <c r="E46">
        <f t="shared" si="0"/>
        <v>0.1</v>
      </c>
      <c r="F46">
        <f t="shared" si="1"/>
        <v>85.544549999999987</v>
      </c>
      <c r="G46" s="2">
        <v>45505</v>
      </c>
      <c r="H46" s="2">
        <v>45505</v>
      </c>
      <c r="I46" t="s">
        <v>48</v>
      </c>
      <c r="J46" t="s">
        <v>19</v>
      </c>
      <c r="K46" t="str">
        <f t="shared" si="2"/>
        <v>Low Risk</v>
      </c>
      <c r="L46" t="s">
        <v>60</v>
      </c>
      <c r="M46" t="s">
        <v>30</v>
      </c>
      <c r="N46" t="s">
        <v>22</v>
      </c>
      <c r="O46" t="s">
        <v>32</v>
      </c>
      <c r="P46" t="s">
        <v>80</v>
      </c>
      <c r="Q46" t="s">
        <v>81</v>
      </c>
      <c r="R46">
        <v>10</v>
      </c>
      <c r="S46" t="str">
        <f t="shared" si="3"/>
        <v>August</v>
      </c>
      <c r="T46">
        <f t="shared" si="4"/>
        <v>2024</v>
      </c>
      <c r="U46" s="3">
        <f t="shared" si="5"/>
        <v>0.31499999999999995</v>
      </c>
      <c r="V46" s="3" t="str">
        <f t="shared" si="6"/>
        <v>Low Discount</v>
      </c>
      <c r="W46" s="3">
        <f>AVERAGE(Table1[Gross Margin %])</f>
        <v>0.29963500000000659</v>
      </c>
      <c r="X46" s="3"/>
    </row>
    <row r="47" spans="1:24" x14ac:dyDescent="0.35">
      <c r="A47" t="s">
        <v>147</v>
      </c>
      <c r="B47" t="s">
        <v>148</v>
      </c>
      <c r="C47">
        <v>460.41</v>
      </c>
      <c r="D47" t="s">
        <v>3873</v>
      </c>
      <c r="E47">
        <f t="shared" si="0"/>
        <v>0.1</v>
      </c>
      <c r="F47">
        <f t="shared" si="1"/>
        <v>145.02914999999999</v>
      </c>
      <c r="G47" s="2">
        <v>45746</v>
      </c>
      <c r="H47" s="2">
        <v>45746</v>
      </c>
      <c r="I47" t="s">
        <v>48</v>
      </c>
      <c r="J47" t="s">
        <v>49</v>
      </c>
      <c r="K47" t="str">
        <f t="shared" si="2"/>
        <v>Low Risk</v>
      </c>
      <c r="L47" t="s">
        <v>43</v>
      </c>
      <c r="M47" t="s">
        <v>50</v>
      </c>
      <c r="N47" t="s">
        <v>31</v>
      </c>
      <c r="O47" t="s">
        <v>32</v>
      </c>
      <c r="P47" t="s">
        <v>33</v>
      </c>
      <c r="Q47" t="s">
        <v>34</v>
      </c>
      <c r="R47">
        <v>6</v>
      </c>
      <c r="S47" t="str">
        <f t="shared" si="3"/>
        <v>March</v>
      </c>
      <c r="T47">
        <f t="shared" si="4"/>
        <v>2025</v>
      </c>
      <c r="U47" s="3">
        <f t="shared" si="5"/>
        <v>0.31499999999999995</v>
      </c>
      <c r="V47" s="3" t="str">
        <f t="shared" si="6"/>
        <v>Low Discount</v>
      </c>
      <c r="W47" s="3">
        <f>AVERAGE(Table1[Gross Margin %])</f>
        <v>0.29963500000000659</v>
      </c>
      <c r="X47" s="3"/>
    </row>
    <row r="48" spans="1:24" x14ac:dyDescent="0.35">
      <c r="A48" t="s">
        <v>149</v>
      </c>
      <c r="B48" t="s">
        <v>150</v>
      </c>
      <c r="C48">
        <v>1237.26</v>
      </c>
      <c r="D48" t="s">
        <v>3872</v>
      </c>
      <c r="E48">
        <f t="shared" si="0"/>
        <v>0.25</v>
      </c>
      <c r="F48">
        <f t="shared" si="1"/>
        <v>324.78074999999995</v>
      </c>
      <c r="G48" s="2">
        <v>45638</v>
      </c>
      <c r="H48" s="2">
        <v>45638</v>
      </c>
      <c r="I48" t="s">
        <v>42</v>
      </c>
      <c r="J48" t="s">
        <v>37</v>
      </c>
      <c r="K48" t="str">
        <f t="shared" si="2"/>
        <v>Low Risk</v>
      </c>
      <c r="L48" t="s">
        <v>60</v>
      </c>
      <c r="M48" t="s">
        <v>39</v>
      </c>
      <c r="N48" t="s">
        <v>31</v>
      </c>
      <c r="O48" t="s">
        <v>32</v>
      </c>
      <c r="P48" t="s">
        <v>80</v>
      </c>
      <c r="Q48" t="s">
        <v>81</v>
      </c>
      <c r="R48">
        <v>3</v>
      </c>
      <c r="S48" t="str">
        <f t="shared" si="3"/>
        <v>December</v>
      </c>
      <c r="T48">
        <f t="shared" si="4"/>
        <v>2024</v>
      </c>
      <c r="U48" s="3">
        <f t="shared" si="5"/>
        <v>0.26249999999999996</v>
      </c>
      <c r="V48" s="3" t="str">
        <f t="shared" si="6"/>
        <v>High Discount</v>
      </c>
      <c r="W48" s="3">
        <f>AVERAGE(Table1[Gross Margin %])</f>
        <v>0.29963500000000659</v>
      </c>
      <c r="X48" s="3"/>
    </row>
    <row r="49" spans="1:24" x14ac:dyDescent="0.35">
      <c r="A49" t="s">
        <v>151</v>
      </c>
      <c r="B49" t="s">
        <v>152</v>
      </c>
      <c r="C49">
        <v>864.94</v>
      </c>
      <c r="D49" t="s">
        <v>3874</v>
      </c>
      <c r="E49">
        <f t="shared" si="0"/>
        <v>0.1</v>
      </c>
      <c r="F49">
        <f t="shared" si="1"/>
        <v>272.45609999999999</v>
      </c>
      <c r="G49" s="2">
        <v>45695</v>
      </c>
      <c r="H49" s="2">
        <v>45695</v>
      </c>
      <c r="I49" t="s">
        <v>48</v>
      </c>
      <c r="J49" t="s">
        <v>29</v>
      </c>
      <c r="K49" t="str">
        <f t="shared" si="2"/>
        <v>High Risk</v>
      </c>
      <c r="L49" t="s">
        <v>20</v>
      </c>
      <c r="M49" t="s">
        <v>50</v>
      </c>
      <c r="N49" t="s">
        <v>22</v>
      </c>
      <c r="O49" t="s">
        <v>32</v>
      </c>
      <c r="P49" t="s">
        <v>80</v>
      </c>
      <c r="Q49" t="s">
        <v>81</v>
      </c>
      <c r="R49">
        <v>4</v>
      </c>
      <c r="S49" t="str">
        <f t="shared" si="3"/>
        <v>February</v>
      </c>
      <c r="T49">
        <f t="shared" si="4"/>
        <v>2025</v>
      </c>
      <c r="U49" s="3">
        <f t="shared" si="5"/>
        <v>0.31499999999999995</v>
      </c>
      <c r="V49" s="3" t="str">
        <f t="shared" si="6"/>
        <v>Low Discount</v>
      </c>
      <c r="W49" s="3">
        <f>AVERAGE(Table1[Gross Margin %])</f>
        <v>0.29963500000000659</v>
      </c>
      <c r="X49" s="3"/>
    </row>
    <row r="50" spans="1:24" x14ac:dyDescent="0.35">
      <c r="A50" t="s">
        <v>153</v>
      </c>
      <c r="B50" t="s">
        <v>154</v>
      </c>
      <c r="C50">
        <v>1042.1300000000001</v>
      </c>
      <c r="D50" t="s">
        <v>3872</v>
      </c>
      <c r="E50">
        <f t="shared" si="0"/>
        <v>0.25</v>
      </c>
      <c r="F50">
        <f t="shared" si="1"/>
        <v>273.55912499999999</v>
      </c>
      <c r="G50" s="2">
        <v>45788</v>
      </c>
      <c r="H50" s="2">
        <v>45788</v>
      </c>
      <c r="I50" t="s">
        <v>86</v>
      </c>
      <c r="J50" t="s">
        <v>19</v>
      </c>
      <c r="K50" t="str">
        <f t="shared" si="2"/>
        <v>High Risk</v>
      </c>
      <c r="L50" t="s">
        <v>20</v>
      </c>
      <c r="M50" t="s">
        <v>30</v>
      </c>
      <c r="N50" t="s">
        <v>22</v>
      </c>
      <c r="O50" t="s">
        <v>32</v>
      </c>
      <c r="P50" t="s">
        <v>68</v>
      </c>
      <c r="Q50" t="s">
        <v>69</v>
      </c>
      <c r="R50">
        <v>10</v>
      </c>
      <c r="S50" t="str">
        <f t="shared" si="3"/>
        <v>May</v>
      </c>
      <c r="T50">
        <f t="shared" si="4"/>
        <v>2025</v>
      </c>
      <c r="U50" s="3">
        <f t="shared" si="5"/>
        <v>0.26249999999999996</v>
      </c>
      <c r="V50" s="3" t="str">
        <f t="shared" si="6"/>
        <v>High Discount</v>
      </c>
      <c r="W50" s="3">
        <f>AVERAGE(Table1[Gross Margin %])</f>
        <v>0.29963500000000659</v>
      </c>
      <c r="X50" s="3"/>
    </row>
    <row r="51" spans="1:24" x14ac:dyDescent="0.35">
      <c r="A51" t="s">
        <v>155</v>
      </c>
      <c r="B51" t="s">
        <v>156</v>
      </c>
      <c r="C51">
        <v>455.47</v>
      </c>
      <c r="D51" t="s">
        <v>3873</v>
      </c>
      <c r="E51">
        <f t="shared" si="0"/>
        <v>0.1</v>
      </c>
      <c r="F51">
        <f t="shared" si="1"/>
        <v>143.47305</v>
      </c>
      <c r="G51" s="2">
        <v>45661</v>
      </c>
      <c r="H51" s="2">
        <v>45661</v>
      </c>
      <c r="I51" t="s">
        <v>86</v>
      </c>
      <c r="J51" t="s">
        <v>49</v>
      </c>
      <c r="K51" t="str">
        <f t="shared" si="2"/>
        <v>High Risk</v>
      </c>
      <c r="L51" t="s">
        <v>20</v>
      </c>
      <c r="M51" t="s">
        <v>50</v>
      </c>
      <c r="N51" t="s">
        <v>45</v>
      </c>
      <c r="O51" t="s">
        <v>32</v>
      </c>
      <c r="P51" t="s">
        <v>72</v>
      </c>
      <c r="Q51" t="s">
        <v>73</v>
      </c>
      <c r="R51">
        <v>9</v>
      </c>
      <c r="S51" t="str">
        <f t="shared" si="3"/>
        <v>January</v>
      </c>
      <c r="T51">
        <f t="shared" si="4"/>
        <v>2025</v>
      </c>
      <c r="U51" s="3">
        <f t="shared" si="5"/>
        <v>0.315</v>
      </c>
      <c r="V51" s="3" t="str">
        <f t="shared" si="6"/>
        <v>Low Discount</v>
      </c>
      <c r="W51" s="3">
        <f>AVERAGE(Table1[Gross Margin %])</f>
        <v>0.29963500000000659</v>
      </c>
      <c r="X51" s="3"/>
    </row>
    <row r="52" spans="1:24" x14ac:dyDescent="0.35">
      <c r="A52" t="s">
        <v>157</v>
      </c>
      <c r="B52" t="s">
        <v>158</v>
      </c>
      <c r="C52">
        <v>287.45</v>
      </c>
      <c r="D52" t="s">
        <v>3873</v>
      </c>
      <c r="E52">
        <f t="shared" si="0"/>
        <v>0.15</v>
      </c>
      <c r="F52">
        <f t="shared" si="1"/>
        <v>85.516374999999982</v>
      </c>
      <c r="G52" s="2">
        <v>45464</v>
      </c>
      <c r="H52" s="2">
        <v>45464</v>
      </c>
      <c r="I52" t="s">
        <v>18</v>
      </c>
      <c r="J52" t="s">
        <v>29</v>
      </c>
      <c r="K52" t="str">
        <f t="shared" si="2"/>
        <v>Low Risk</v>
      </c>
      <c r="L52" t="s">
        <v>60</v>
      </c>
      <c r="M52" t="s">
        <v>21</v>
      </c>
      <c r="N52" t="s">
        <v>22</v>
      </c>
      <c r="O52" t="s">
        <v>23</v>
      </c>
      <c r="P52" t="s">
        <v>51</v>
      </c>
      <c r="Q52" t="s">
        <v>52</v>
      </c>
      <c r="R52">
        <v>6</v>
      </c>
      <c r="S52" t="str">
        <f t="shared" si="3"/>
        <v>June</v>
      </c>
      <c r="T52">
        <f t="shared" si="4"/>
        <v>2024</v>
      </c>
      <c r="U52" s="3">
        <f t="shared" si="5"/>
        <v>0.29749999999999993</v>
      </c>
      <c r="V52" s="3" t="str">
        <f t="shared" si="6"/>
        <v>High Discount</v>
      </c>
      <c r="W52" s="3">
        <f>AVERAGE(Table1[Gross Margin %])</f>
        <v>0.29963500000000659</v>
      </c>
      <c r="X52" s="3"/>
    </row>
    <row r="53" spans="1:24" x14ac:dyDescent="0.35">
      <c r="A53" t="s">
        <v>159</v>
      </c>
      <c r="B53" t="s">
        <v>160</v>
      </c>
      <c r="C53">
        <v>271.66000000000003</v>
      </c>
      <c r="D53" t="s">
        <v>3873</v>
      </c>
      <c r="E53">
        <f t="shared" si="0"/>
        <v>0.15</v>
      </c>
      <c r="F53">
        <f t="shared" si="1"/>
        <v>80.818850000000012</v>
      </c>
      <c r="G53" s="2">
        <v>45618</v>
      </c>
      <c r="H53" s="2">
        <v>45618</v>
      </c>
      <c r="I53" t="s">
        <v>42</v>
      </c>
      <c r="J53" t="s">
        <v>19</v>
      </c>
      <c r="K53" t="str">
        <f t="shared" si="2"/>
        <v>Low Risk</v>
      </c>
      <c r="L53" t="s">
        <v>60</v>
      </c>
      <c r="M53" t="s">
        <v>30</v>
      </c>
      <c r="N53" t="s">
        <v>31</v>
      </c>
      <c r="O53" t="s">
        <v>23</v>
      </c>
      <c r="P53" t="s">
        <v>56</v>
      </c>
      <c r="Q53" t="s">
        <v>57</v>
      </c>
      <c r="R53">
        <v>5</v>
      </c>
      <c r="S53" t="str">
        <f t="shared" si="3"/>
        <v>November</v>
      </c>
      <c r="T53">
        <f t="shared" si="4"/>
        <v>2024</v>
      </c>
      <c r="U53" s="3">
        <f t="shared" si="5"/>
        <v>0.29750000000000004</v>
      </c>
      <c r="V53" s="3" t="str">
        <f t="shared" si="6"/>
        <v>High Discount</v>
      </c>
      <c r="W53" s="3">
        <f>AVERAGE(Table1[Gross Margin %])</f>
        <v>0.29963500000000659</v>
      </c>
      <c r="X53" s="3"/>
    </row>
    <row r="54" spans="1:24" x14ac:dyDescent="0.35">
      <c r="A54" t="s">
        <v>161</v>
      </c>
      <c r="B54" t="s">
        <v>162</v>
      </c>
      <c r="C54">
        <v>52.62</v>
      </c>
      <c r="D54" t="s">
        <v>3873</v>
      </c>
      <c r="E54">
        <f t="shared" si="0"/>
        <v>0.1</v>
      </c>
      <c r="F54">
        <f t="shared" si="1"/>
        <v>16.575299999999999</v>
      </c>
      <c r="G54" s="2">
        <v>45529</v>
      </c>
      <c r="H54" s="2">
        <v>45529</v>
      </c>
      <c r="I54" t="s">
        <v>28</v>
      </c>
      <c r="J54" t="s">
        <v>29</v>
      </c>
      <c r="K54" t="str">
        <f t="shared" si="2"/>
        <v>Low Risk</v>
      </c>
      <c r="L54" t="s">
        <v>60</v>
      </c>
      <c r="M54" t="s">
        <v>30</v>
      </c>
      <c r="N54" t="s">
        <v>22</v>
      </c>
      <c r="O54" t="s">
        <v>32</v>
      </c>
      <c r="P54" t="s">
        <v>68</v>
      </c>
      <c r="Q54" t="s">
        <v>69</v>
      </c>
      <c r="R54">
        <v>8</v>
      </c>
      <c r="S54" t="str">
        <f t="shared" si="3"/>
        <v>August</v>
      </c>
      <c r="T54">
        <f t="shared" si="4"/>
        <v>2024</v>
      </c>
      <c r="U54" s="3">
        <f t="shared" si="5"/>
        <v>0.315</v>
      </c>
      <c r="V54" s="3" t="str">
        <f t="shared" si="6"/>
        <v>Low Discount</v>
      </c>
      <c r="W54" s="3">
        <f>AVERAGE(Table1[Gross Margin %])</f>
        <v>0.29963500000000659</v>
      </c>
      <c r="X54" s="3"/>
    </row>
    <row r="55" spans="1:24" x14ac:dyDescent="0.35">
      <c r="A55" t="s">
        <v>163</v>
      </c>
      <c r="B55" t="s">
        <v>164</v>
      </c>
      <c r="C55">
        <v>898.82</v>
      </c>
      <c r="D55" t="s">
        <v>3874</v>
      </c>
      <c r="E55">
        <f t="shared" si="0"/>
        <v>0.1</v>
      </c>
      <c r="F55">
        <f t="shared" si="1"/>
        <v>283.12830000000002</v>
      </c>
      <c r="G55" s="2">
        <v>45766</v>
      </c>
      <c r="H55" s="2">
        <v>45766</v>
      </c>
      <c r="I55" t="s">
        <v>18</v>
      </c>
      <c r="J55" t="s">
        <v>29</v>
      </c>
      <c r="K55" t="str">
        <f t="shared" si="2"/>
        <v>Low Risk</v>
      </c>
      <c r="L55" t="s">
        <v>60</v>
      </c>
      <c r="M55" t="s">
        <v>44</v>
      </c>
      <c r="N55" t="s">
        <v>45</v>
      </c>
      <c r="O55" t="s">
        <v>32</v>
      </c>
      <c r="P55" t="s">
        <v>33</v>
      </c>
      <c r="Q55" t="s">
        <v>34</v>
      </c>
      <c r="R55">
        <v>6</v>
      </c>
      <c r="S55" t="str">
        <f t="shared" si="3"/>
        <v>April</v>
      </c>
      <c r="T55">
        <f t="shared" si="4"/>
        <v>2025</v>
      </c>
      <c r="U55" s="3">
        <f t="shared" si="5"/>
        <v>0.315</v>
      </c>
      <c r="V55" s="3" t="str">
        <f t="shared" si="6"/>
        <v>Low Discount</v>
      </c>
      <c r="W55" s="3">
        <f>AVERAGE(Table1[Gross Margin %])</f>
        <v>0.29963500000000659</v>
      </c>
      <c r="X55" s="3"/>
    </row>
    <row r="56" spans="1:24" x14ac:dyDescent="0.35">
      <c r="A56" t="s">
        <v>165</v>
      </c>
      <c r="B56" t="s">
        <v>166</v>
      </c>
      <c r="C56">
        <v>779.83</v>
      </c>
      <c r="D56" t="s">
        <v>3874</v>
      </c>
      <c r="E56">
        <f t="shared" si="0"/>
        <v>0.1</v>
      </c>
      <c r="F56">
        <f t="shared" si="1"/>
        <v>245.64644999999999</v>
      </c>
      <c r="G56" s="2">
        <v>45519</v>
      </c>
      <c r="H56" s="2">
        <v>45519</v>
      </c>
      <c r="I56" t="s">
        <v>42</v>
      </c>
      <c r="J56" t="s">
        <v>49</v>
      </c>
      <c r="K56" t="str">
        <f t="shared" si="2"/>
        <v>Low Risk</v>
      </c>
      <c r="L56" t="s">
        <v>43</v>
      </c>
      <c r="M56" t="s">
        <v>39</v>
      </c>
      <c r="N56" t="s">
        <v>22</v>
      </c>
      <c r="O56" t="s">
        <v>32</v>
      </c>
      <c r="P56" t="s">
        <v>80</v>
      </c>
      <c r="Q56" t="s">
        <v>81</v>
      </c>
      <c r="R56">
        <v>9</v>
      </c>
      <c r="S56" t="str">
        <f t="shared" si="3"/>
        <v>August</v>
      </c>
      <c r="T56">
        <f t="shared" si="4"/>
        <v>2024</v>
      </c>
      <c r="U56" s="3">
        <f t="shared" si="5"/>
        <v>0.31499999999999995</v>
      </c>
      <c r="V56" s="3" t="str">
        <f t="shared" si="6"/>
        <v>Low Discount</v>
      </c>
      <c r="W56" s="3">
        <f>AVERAGE(Table1[Gross Margin %])</f>
        <v>0.29963500000000659</v>
      </c>
      <c r="X56" s="3"/>
    </row>
    <row r="57" spans="1:24" x14ac:dyDescent="0.35">
      <c r="A57" t="s">
        <v>167</v>
      </c>
      <c r="B57" t="s">
        <v>168</v>
      </c>
      <c r="C57">
        <v>1461.64</v>
      </c>
      <c r="D57" t="s">
        <v>3872</v>
      </c>
      <c r="E57">
        <f t="shared" si="0"/>
        <v>0.25</v>
      </c>
      <c r="F57">
        <f t="shared" si="1"/>
        <v>383.68049999999999</v>
      </c>
      <c r="G57" s="2">
        <v>45625</v>
      </c>
      <c r="H57" s="2">
        <v>45625</v>
      </c>
      <c r="I57" t="s">
        <v>18</v>
      </c>
      <c r="J57" t="s">
        <v>37</v>
      </c>
      <c r="K57" t="str">
        <f t="shared" si="2"/>
        <v>Low Risk</v>
      </c>
      <c r="L57" t="s">
        <v>60</v>
      </c>
      <c r="M57" t="s">
        <v>55</v>
      </c>
      <c r="N57" t="s">
        <v>31</v>
      </c>
      <c r="O57" t="s">
        <v>32</v>
      </c>
      <c r="P57" t="s">
        <v>80</v>
      </c>
      <c r="Q57" t="s">
        <v>81</v>
      </c>
      <c r="R57">
        <v>8</v>
      </c>
      <c r="S57" t="str">
        <f t="shared" si="3"/>
        <v>November</v>
      </c>
      <c r="T57">
        <f t="shared" si="4"/>
        <v>2024</v>
      </c>
      <c r="U57" s="3">
        <f t="shared" si="5"/>
        <v>0.26249999999999996</v>
      </c>
      <c r="V57" s="3" t="str">
        <f t="shared" si="6"/>
        <v>High Discount</v>
      </c>
      <c r="W57" s="3">
        <f>AVERAGE(Table1[Gross Margin %])</f>
        <v>0.29963500000000659</v>
      </c>
      <c r="X57" s="3"/>
    </row>
    <row r="58" spans="1:24" x14ac:dyDescent="0.35">
      <c r="A58" t="s">
        <v>169</v>
      </c>
      <c r="B58" t="s">
        <v>170</v>
      </c>
      <c r="C58">
        <v>208.57</v>
      </c>
      <c r="D58" t="s">
        <v>3873</v>
      </c>
      <c r="E58">
        <f t="shared" si="0"/>
        <v>0.1</v>
      </c>
      <c r="F58">
        <f t="shared" si="1"/>
        <v>65.699549999999988</v>
      </c>
      <c r="G58" s="2">
        <v>45702</v>
      </c>
      <c r="H58" s="2">
        <v>45702</v>
      </c>
      <c r="I58" t="s">
        <v>86</v>
      </c>
      <c r="J58" t="s">
        <v>29</v>
      </c>
      <c r="K58" t="str">
        <f t="shared" si="2"/>
        <v>Low Risk</v>
      </c>
      <c r="L58" t="s">
        <v>43</v>
      </c>
      <c r="M58" t="s">
        <v>39</v>
      </c>
      <c r="N58" t="s">
        <v>31</v>
      </c>
      <c r="O58" t="s">
        <v>61</v>
      </c>
      <c r="P58" t="s">
        <v>62</v>
      </c>
      <c r="Q58" t="s">
        <v>63</v>
      </c>
      <c r="R58">
        <v>3</v>
      </c>
      <c r="S58" t="str">
        <f t="shared" si="3"/>
        <v>February</v>
      </c>
      <c r="T58">
        <f t="shared" si="4"/>
        <v>2025</v>
      </c>
      <c r="U58" s="3">
        <f t="shared" si="5"/>
        <v>0.31499999999999995</v>
      </c>
      <c r="V58" s="3" t="str">
        <f t="shared" si="6"/>
        <v>Low Discount</v>
      </c>
      <c r="W58" s="3">
        <f>AVERAGE(Table1[Gross Margin %])</f>
        <v>0.29963500000000659</v>
      </c>
      <c r="X58" s="3"/>
    </row>
    <row r="59" spans="1:24" x14ac:dyDescent="0.35">
      <c r="A59" t="s">
        <v>171</v>
      </c>
      <c r="B59" t="s">
        <v>172</v>
      </c>
      <c r="C59">
        <v>712.62</v>
      </c>
      <c r="D59" t="s">
        <v>3874</v>
      </c>
      <c r="E59">
        <f t="shared" si="0"/>
        <v>0.1</v>
      </c>
      <c r="F59">
        <f t="shared" si="1"/>
        <v>224.47529999999998</v>
      </c>
      <c r="G59" s="2">
        <v>45735</v>
      </c>
      <c r="H59" s="2">
        <v>45735</v>
      </c>
      <c r="I59" t="s">
        <v>18</v>
      </c>
      <c r="J59" t="s">
        <v>19</v>
      </c>
      <c r="K59" t="str">
        <f t="shared" si="2"/>
        <v>Medium Risk</v>
      </c>
      <c r="L59" t="s">
        <v>38</v>
      </c>
      <c r="M59" t="s">
        <v>30</v>
      </c>
      <c r="N59" t="s">
        <v>31</v>
      </c>
      <c r="O59" t="s">
        <v>32</v>
      </c>
      <c r="P59" t="s">
        <v>80</v>
      </c>
      <c r="Q59" t="s">
        <v>81</v>
      </c>
      <c r="R59">
        <v>3</v>
      </c>
      <c r="S59" t="str">
        <f t="shared" si="3"/>
        <v>March</v>
      </c>
      <c r="T59">
        <f t="shared" si="4"/>
        <v>2025</v>
      </c>
      <c r="U59" s="3">
        <f t="shared" si="5"/>
        <v>0.31499999999999995</v>
      </c>
      <c r="V59" s="3" t="str">
        <f t="shared" si="6"/>
        <v>Low Discount</v>
      </c>
      <c r="W59" s="3">
        <f>AVERAGE(Table1[Gross Margin %])</f>
        <v>0.29963500000000659</v>
      </c>
      <c r="X59" s="3"/>
    </row>
    <row r="60" spans="1:24" x14ac:dyDescent="0.35">
      <c r="A60" t="s">
        <v>173</v>
      </c>
      <c r="B60" t="s">
        <v>174</v>
      </c>
      <c r="C60">
        <v>324.70999999999998</v>
      </c>
      <c r="D60" t="s">
        <v>3873</v>
      </c>
      <c r="E60">
        <f t="shared" si="0"/>
        <v>0.1</v>
      </c>
      <c r="F60">
        <f t="shared" si="1"/>
        <v>102.28364999999998</v>
      </c>
      <c r="G60" s="2">
        <v>45764</v>
      </c>
      <c r="H60" s="2">
        <v>45764</v>
      </c>
      <c r="I60" t="s">
        <v>28</v>
      </c>
      <c r="J60" t="s">
        <v>37</v>
      </c>
      <c r="K60" t="str">
        <f t="shared" si="2"/>
        <v>Medium Risk</v>
      </c>
      <c r="L60" t="s">
        <v>38</v>
      </c>
      <c r="M60" t="s">
        <v>55</v>
      </c>
      <c r="N60" t="s">
        <v>45</v>
      </c>
      <c r="O60" t="s">
        <v>32</v>
      </c>
      <c r="P60" t="s">
        <v>72</v>
      </c>
      <c r="Q60" t="s">
        <v>73</v>
      </c>
      <c r="R60">
        <v>10</v>
      </c>
      <c r="S60" t="str">
        <f t="shared" si="3"/>
        <v>April</v>
      </c>
      <c r="T60">
        <f t="shared" si="4"/>
        <v>2025</v>
      </c>
      <c r="U60" s="3">
        <f t="shared" si="5"/>
        <v>0.31499999999999995</v>
      </c>
      <c r="V60" s="3" t="str">
        <f t="shared" si="6"/>
        <v>Low Discount</v>
      </c>
      <c r="W60" s="3">
        <f>AVERAGE(Table1[Gross Margin %])</f>
        <v>0.29963500000000659</v>
      </c>
      <c r="X60" s="3"/>
    </row>
    <row r="61" spans="1:24" x14ac:dyDescent="0.35">
      <c r="A61" t="s">
        <v>175</v>
      </c>
      <c r="B61" t="s">
        <v>176</v>
      </c>
      <c r="C61">
        <v>1229.73</v>
      </c>
      <c r="D61" t="s">
        <v>3872</v>
      </c>
      <c r="E61">
        <f t="shared" si="0"/>
        <v>0.15</v>
      </c>
      <c r="F61">
        <f t="shared" si="1"/>
        <v>365.844675</v>
      </c>
      <c r="G61" s="2">
        <v>45478</v>
      </c>
      <c r="H61" s="2">
        <v>45478</v>
      </c>
      <c r="I61" t="s">
        <v>18</v>
      </c>
      <c r="J61" t="s">
        <v>49</v>
      </c>
      <c r="K61" t="str">
        <f t="shared" si="2"/>
        <v>High Risk</v>
      </c>
      <c r="L61" t="s">
        <v>20</v>
      </c>
      <c r="M61" t="s">
        <v>30</v>
      </c>
      <c r="N61" t="s">
        <v>22</v>
      </c>
      <c r="O61" t="s">
        <v>23</v>
      </c>
      <c r="P61" t="s">
        <v>51</v>
      </c>
      <c r="Q61" t="s">
        <v>52</v>
      </c>
      <c r="R61">
        <v>5</v>
      </c>
      <c r="S61" t="str">
        <f t="shared" si="3"/>
        <v>July</v>
      </c>
      <c r="T61">
        <f t="shared" si="4"/>
        <v>2024</v>
      </c>
      <c r="U61" s="3">
        <f t="shared" si="5"/>
        <v>0.29749999999999999</v>
      </c>
      <c r="V61" s="3" t="str">
        <f t="shared" si="6"/>
        <v>High Discount</v>
      </c>
      <c r="W61" s="3">
        <f>AVERAGE(Table1[Gross Margin %])</f>
        <v>0.29963500000000659</v>
      </c>
      <c r="X61" s="3"/>
    </row>
    <row r="62" spans="1:24" x14ac:dyDescent="0.35">
      <c r="A62" t="s">
        <v>177</v>
      </c>
      <c r="B62" t="s">
        <v>178</v>
      </c>
      <c r="C62">
        <v>111.13</v>
      </c>
      <c r="D62" t="s">
        <v>3873</v>
      </c>
      <c r="E62">
        <f t="shared" si="0"/>
        <v>0.1</v>
      </c>
      <c r="F62">
        <f t="shared" si="1"/>
        <v>35.005949999999999</v>
      </c>
      <c r="G62" s="2">
        <v>45431</v>
      </c>
      <c r="H62" s="2">
        <v>45431</v>
      </c>
      <c r="I62" t="s">
        <v>48</v>
      </c>
      <c r="J62" t="s">
        <v>37</v>
      </c>
      <c r="K62" t="str">
        <f t="shared" si="2"/>
        <v>High Risk</v>
      </c>
      <c r="L62" t="s">
        <v>20</v>
      </c>
      <c r="M62" t="s">
        <v>21</v>
      </c>
      <c r="N62" t="s">
        <v>31</v>
      </c>
      <c r="O62" t="s">
        <v>32</v>
      </c>
      <c r="P62" t="s">
        <v>72</v>
      </c>
      <c r="Q62" t="s">
        <v>73</v>
      </c>
      <c r="R62">
        <v>6</v>
      </c>
      <c r="S62" t="str">
        <f t="shared" si="3"/>
        <v>May</v>
      </c>
      <c r="T62">
        <f t="shared" si="4"/>
        <v>2024</v>
      </c>
      <c r="U62" s="3">
        <f t="shared" si="5"/>
        <v>0.315</v>
      </c>
      <c r="V62" s="3" t="str">
        <f t="shared" si="6"/>
        <v>Low Discount</v>
      </c>
      <c r="W62" s="3">
        <f>AVERAGE(Table1[Gross Margin %])</f>
        <v>0.29963500000000659</v>
      </c>
      <c r="X62" s="3"/>
    </row>
    <row r="63" spans="1:24" x14ac:dyDescent="0.35">
      <c r="A63" t="s">
        <v>179</v>
      </c>
      <c r="B63" t="s">
        <v>180</v>
      </c>
      <c r="C63">
        <v>1488.94</v>
      </c>
      <c r="D63" t="s">
        <v>3872</v>
      </c>
      <c r="E63">
        <f t="shared" si="0"/>
        <v>0.15</v>
      </c>
      <c r="F63">
        <f t="shared" si="1"/>
        <v>442.95965000000001</v>
      </c>
      <c r="G63" s="2">
        <v>45736</v>
      </c>
      <c r="H63" s="2">
        <v>45736</v>
      </c>
      <c r="I63" t="s">
        <v>18</v>
      </c>
      <c r="J63" t="s">
        <v>37</v>
      </c>
      <c r="K63" t="str">
        <f t="shared" si="2"/>
        <v>Medium Risk</v>
      </c>
      <c r="L63" t="s">
        <v>38</v>
      </c>
      <c r="M63" t="s">
        <v>55</v>
      </c>
      <c r="N63" t="s">
        <v>45</v>
      </c>
      <c r="O63" t="s">
        <v>23</v>
      </c>
      <c r="P63" t="s">
        <v>51</v>
      </c>
      <c r="Q63" t="s">
        <v>52</v>
      </c>
      <c r="R63">
        <v>3</v>
      </c>
      <c r="S63" t="str">
        <f t="shared" si="3"/>
        <v>March</v>
      </c>
      <c r="T63">
        <f t="shared" si="4"/>
        <v>2025</v>
      </c>
      <c r="U63" s="3">
        <f t="shared" si="5"/>
        <v>0.29749999999999999</v>
      </c>
      <c r="V63" s="3" t="str">
        <f t="shared" si="6"/>
        <v>High Discount</v>
      </c>
      <c r="W63" s="3">
        <f>AVERAGE(Table1[Gross Margin %])</f>
        <v>0.29963500000000659</v>
      </c>
      <c r="X63" s="3"/>
    </row>
    <row r="64" spans="1:24" x14ac:dyDescent="0.35">
      <c r="A64" t="s">
        <v>181</v>
      </c>
      <c r="B64" t="s">
        <v>182</v>
      </c>
      <c r="C64">
        <v>760.1</v>
      </c>
      <c r="D64" t="s">
        <v>3874</v>
      </c>
      <c r="E64">
        <f t="shared" si="0"/>
        <v>0.15</v>
      </c>
      <c r="F64">
        <f t="shared" si="1"/>
        <v>226.12975</v>
      </c>
      <c r="G64" s="2">
        <v>45521</v>
      </c>
      <c r="H64" s="2">
        <v>45521</v>
      </c>
      <c r="I64" t="s">
        <v>18</v>
      </c>
      <c r="J64" t="s">
        <v>37</v>
      </c>
      <c r="K64" t="str">
        <f t="shared" si="2"/>
        <v>Medium Risk</v>
      </c>
      <c r="L64" t="s">
        <v>38</v>
      </c>
      <c r="M64" t="s">
        <v>21</v>
      </c>
      <c r="N64" t="s">
        <v>45</v>
      </c>
      <c r="O64" t="s">
        <v>23</v>
      </c>
      <c r="P64" t="s">
        <v>56</v>
      </c>
      <c r="Q64" t="s">
        <v>57</v>
      </c>
      <c r="R64">
        <v>7</v>
      </c>
      <c r="S64" t="str">
        <f t="shared" si="3"/>
        <v>August</v>
      </c>
      <c r="T64">
        <f t="shared" si="4"/>
        <v>2024</v>
      </c>
      <c r="U64" s="3">
        <f t="shared" si="5"/>
        <v>0.29749999999999999</v>
      </c>
      <c r="V64" s="3" t="str">
        <f t="shared" si="6"/>
        <v>High Discount</v>
      </c>
      <c r="W64" s="3">
        <f>AVERAGE(Table1[Gross Margin %])</f>
        <v>0.29963500000000659</v>
      </c>
      <c r="X64" s="3"/>
    </row>
    <row r="65" spans="1:24" x14ac:dyDescent="0.35">
      <c r="A65" t="s">
        <v>183</v>
      </c>
      <c r="B65" t="s">
        <v>184</v>
      </c>
      <c r="C65">
        <v>688.56</v>
      </c>
      <c r="D65" t="s">
        <v>3874</v>
      </c>
      <c r="E65">
        <f t="shared" si="0"/>
        <v>0.1</v>
      </c>
      <c r="F65">
        <f t="shared" si="1"/>
        <v>216.89639999999997</v>
      </c>
      <c r="G65" s="2">
        <v>45701</v>
      </c>
      <c r="H65" s="2">
        <v>45701</v>
      </c>
      <c r="I65" t="s">
        <v>42</v>
      </c>
      <c r="J65" t="s">
        <v>49</v>
      </c>
      <c r="K65" t="str">
        <f t="shared" si="2"/>
        <v>Low Risk</v>
      </c>
      <c r="L65" t="s">
        <v>38</v>
      </c>
      <c r="M65" t="s">
        <v>55</v>
      </c>
      <c r="N65" t="s">
        <v>31</v>
      </c>
      <c r="O65" t="s">
        <v>32</v>
      </c>
      <c r="P65" t="s">
        <v>80</v>
      </c>
      <c r="Q65" t="s">
        <v>81</v>
      </c>
      <c r="R65">
        <v>9</v>
      </c>
      <c r="S65" t="str">
        <f t="shared" si="3"/>
        <v>February</v>
      </c>
      <c r="T65">
        <f t="shared" si="4"/>
        <v>2025</v>
      </c>
      <c r="U65" s="3">
        <f t="shared" si="5"/>
        <v>0.315</v>
      </c>
      <c r="V65" s="3" t="str">
        <f t="shared" si="6"/>
        <v>Low Discount</v>
      </c>
      <c r="W65" s="3">
        <f>AVERAGE(Table1[Gross Margin %])</f>
        <v>0.29963500000000659</v>
      </c>
      <c r="X65" s="3"/>
    </row>
    <row r="66" spans="1:24" x14ac:dyDescent="0.35">
      <c r="A66" t="s">
        <v>185</v>
      </c>
      <c r="B66" t="s">
        <v>186</v>
      </c>
      <c r="C66">
        <v>399.59</v>
      </c>
      <c r="D66" t="s">
        <v>3873</v>
      </c>
      <c r="E66">
        <f t="shared" si="0"/>
        <v>0.1</v>
      </c>
      <c r="F66">
        <f t="shared" si="1"/>
        <v>125.87084999999998</v>
      </c>
      <c r="G66" s="2">
        <v>45603</v>
      </c>
      <c r="H66" s="2">
        <v>45603</v>
      </c>
      <c r="I66" t="s">
        <v>48</v>
      </c>
      <c r="J66" t="s">
        <v>37</v>
      </c>
      <c r="K66" t="str">
        <f t="shared" si="2"/>
        <v>High Risk</v>
      </c>
      <c r="L66" t="s">
        <v>20</v>
      </c>
      <c r="M66" t="s">
        <v>21</v>
      </c>
      <c r="N66" t="s">
        <v>31</v>
      </c>
      <c r="O66" t="s">
        <v>32</v>
      </c>
      <c r="P66" t="s">
        <v>72</v>
      </c>
      <c r="Q66" t="s">
        <v>73</v>
      </c>
      <c r="R66">
        <v>8</v>
      </c>
      <c r="S66" t="str">
        <f t="shared" si="3"/>
        <v>November</v>
      </c>
      <c r="T66">
        <f t="shared" si="4"/>
        <v>2024</v>
      </c>
      <c r="U66" s="3">
        <f t="shared" si="5"/>
        <v>0.31499999999999995</v>
      </c>
      <c r="V66" s="3" t="str">
        <f t="shared" si="6"/>
        <v>Low Discount</v>
      </c>
      <c r="W66" s="3">
        <f>AVERAGE(Table1[Gross Margin %])</f>
        <v>0.29963500000000659</v>
      </c>
      <c r="X66" s="3"/>
    </row>
    <row r="67" spans="1:24" x14ac:dyDescent="0.35">
      <c r="A67" t="s">
        <v>187</v>
      </c>
      <c r="B67" t="s">
        <v>188</v>
      </c>
      <c r="C67">
        <v>1215.54</v>
      </c>
      <c r="D67" t="s">
        <v>3872</v>
      </c>
      <c r="E67">
        <f t="shared" ref="E67:E130" si="7">IF(AND(O67="Technology", C67&gt;1000), 0.25, IF(O67="Furniture", 0.15, 0.1))</f>
        <v>0.25</v>
      </c>
      <c r="F67">
        <f t="shared" ref="F67:F130" si="8">(C67 - (C67 * E67)) * 0.35</f>
        <v>319.07924999999994</v>
      </c>
      <c r="G67" s="2">
        <v>45481</v>
      </c>
      <c r="H67" s="2">
        <v>45481</v>
      </c>
      <c r="I67" t="s">
        <v>18</v>
      </c>
      <c r="J67" t="s">
        <v>49</v>
      </c>
      <c r="K67" t="str">
        <f t="shared" ref="K67:K130" si="9">IF(L67="Cancelled", "High Risk", IF(AND(L67="In Transit", I67&lt;&gt;"Jumia Express"), "Medium Risk", "Low Risk"))</f>
        <v>Medium Risk</v>
      </c>
      <c r="L67" t="s">
        <v>38</v>
      </c>
      <c r="M67" t="s">
        <v>50</v>
      </c>
      <c r="N67" t="s">
        <v>22</v>
      </c>
      <c r="O67" t="s">
        <v>32</v>
      </c>
      <c r="P67" t="s">
        <v>72</v>
      </c>
      <c r="Q67" t="s">
        <v>73</v>
      </c>
      <c r="R67">
        <v>9</v>
      </c>
      <c r="S67" t="str">
        <f t="shared" ref="S67:S130" si="10">TEXT(G67, "mmmm")</f>
        <v>July</v>
      </c>
      <c r="T67">
        <f t="shared" ref="T67:T130" si="11">YEAR(G67)</f>
        <v>2024</v>
      </c>
      <c r="U67" s="3">
        <f t="shared" ref="U67:U130" si="12">F67/C67</f>
        <v>0.26249999999999996</v>
      </c>
      <c r="V67" s="3" t="str">
        <f t="shared" ref="V67:V130" si="13">IF(E67=0, "No Discount", IF(E67&lt;=0.1, "Low Discount", "High Discount"))</f>
        <v>High Discount</v>
      </c>
      <c r="W67" s="3">
        <f>AVERAGE(Table1[Gross Margin %])</f>
        <v>0.29963500000000659</v>
      </c>
      <c r="X67" s="3"/>
    </row>
    <row r="68" spans="1:24" x14ac:dyDescent="0.35">
      <c r="A68" t="s">
        <v>189</v>
      </c>
      <c r="B68" t="s">
        <v>190</v>
      </c>
      <c r="C68">
        <v>1350.22</v>
      </c>
      <c r="D68" t="s">
        <v>3872</v>
      </c>
      <c r="E68">
        <f t="shared" si="7"/>
        <v>0.25</v>
      </c>
      <c r="F68">
        <f t="shared" si="8"/>
        <v>354.43274999999994</v>
      </c>
      <c r="G68" s="2">
        <v>45459</v>
      </c>
      <c r="H68" s="2">
        <v>45459</v>
      </c>
      <c r="I68" t="s">
        <v>48</v>
      </c>
      <c r="J68" t="s">
        <v>29</v>
      </c>
      <c r="K68" t="str">
        <f t="shared" si="9"/>
        <v>High Risk</v>
      </c>
      <c r="L68" t="s">
        <v>20</v>
      </c>
      <c r="M68" t="s">
        <v>50</v>
      </c>
      <c r="N68" t="s">
        <v>22</v>
      </c>
      <c r="O68" t="s">
        <v>32</v>
      </c>
      <c r="P68" t="s">
        <v>72</v>
      </c>
      <c r="Q68" t="s">
        <v>73</v>
      </c>
      <c r="R68">
        <v>1</v>
      </c>
      <c r="S68" t="str">
        <f t="shared" si="10"/>
        <v>June</v>
      </c>
      <c r="T68">
        <f t="shared" si="11"/>
        <v>2024</v>
      </c>
      <c r="U68" s="3">
        <f t="shared" si="12"/>
        <v>0.26249999999999996</v>
      </c>
      <c r="V68" s="3" t="str">
        <f t="shared" si="13"/>
        <v>High Discount</v>
      </c>
      <c r="W68" s="3">
        <f>AVERAGE(Table1[Gross Margin %])</f>
        <v>0.29963500000000659</v>
      </c>
      <c r="X68" s="3"/>
    </row>
    <row r="69" spans="1:24" x14ac:dyDescent="0.35">
      <c r="A69" t="s">
        <v>191</v>
      </c>
      <c r="B69" t="s">
        <v>192</v>
      </c>
      <c r="C69">
        <v>48.32</v>
      </c>
      <c r="D69" t="s">
        <v>3873</v>
      </c>
      <c r="E69">
        <f t="shared" si="7"/>
        <v>0.1</v>
      </c>
      <c r="F69">
        <f t="shared" si="8"/>
        <v>15.220799999999999</v>
      </c>
      <c r="G69" s="2">
        <v>45602</v>
      </c>
      <c r="H69" s="2">
        <v>45602</v>
      </c>
      <c r="I69" t="s">
        <v>28</v>
      </c>
      <c r="J69" t="s">
        <v>37</v>
      </c>
      <c r="K69" t="str">
        <f t="shared" si="9"/>
        <v>Medium Risk</v>
      </c>
      <c r="L69" t="s">
        <v>38</v>
      </c>
      <c r="M69" t="s">
        <v>44</v>
      </c>
      <c r="N69" t="s">
        <v>31</v>
      </c>
      <c r="O69" t="s">
        <v>61</v>
      </c>
      <c r="P69" t="s">
        <v>62</v>
      </c>
      <c r="Q69" t="s">
        <v>63</v>
      </c>
      <c r="R69">
        <v>7</v>
      </c>
      <c r="S69" t="str">
        <f t="shared" si="10"/>
        <v>November</v>
      </c>
      <c r="T69">
        <f t="shared" si="11"/>
        <v>2024</v>
      </c>
      <c r="U69" s="3">
        <f t="shared" si="12"/>
        <v>0.31499999999999995</v>
      </c>
      <c r="V69" s="3" t="str">
        <f t="shared" si="13"/>
        <v>Low Discount</v>
      </c>
      <c r="W69" s="3">
        <f>AVERAGE(Table1[Gross Margin %])</f>
        <v>0.29963500000000659</v>
      </c>
      <c r="X69" s="3"/>
    </row>
    <row r="70" spans="1:24" x14ac:dyDescent="0.35">
      <c r="A70" t="s">
        <v>193</v>
      </c>
      <c r="B70" t="s">
        <v>194</v>
      </c>
      <c r="C70">
        <v>287.75</v>
      </c>
      <c r="D70" t="s">
        <v>3873</v>
      </c>
      <c r="E70">
        <f t="shared" si="7"/>
        <v>0.15</v>
      </c>
      <c r="F70">
        <f t="shared" si="8"/>
        <v>85.605625000000003</v>
      </c>
      <c r="G70" s="2">
        <v>45650</v>
      </c>
      <c r="H70" s="2">
        <v>45650</v>
      </c>
      <c r="I70" t="s">
        <v>18</v>
      </c>
      <c r="J70" t="s">
        <v>19</v>
      </c>
      <c r="K70" t="str">
        <f t="shared" si="9"/>
        <v>Low Risk</v>
      </c>
      <c r="L70" t="s">
        <v>60</v>
      </c>
      <c r="M70" t="s">
        <v>50</v>
      </c>
      <c r="N70" t="s">
        <v>22</v>
      </c>
      <c r="O70" t="s">
        <v>23</v>
      </c>
      <c r="P70" t="s">
        <v>56</v>
      </c>
      <c r="Q70" t="s">
        <v>57</v>
      </c>
      <c r="R70">
        <v>3</v>
      </c>
      <c r="S70" t="str">
        <f t="shared" si="10"/>
        <v>December</v>
      </c>
      <c r="T70">
        <f t="shared" si="11"/>
        <v>2024</v>
      </c>
      <c r="U70" s="3">
        <f t="shared" si="12"/>
        <v>0.29749999999999999</v>
      </c>
      <c r="V70" s="3" t="str">
        <f t="shared" si="13"/>
        <v>High Discount</v>
      </c>
      <c r="W70" s="3">
        <f>AVERAGE(Table1[Gross Margin %])</f>
        <v>0.29963500000000659</v>
      </c>
      <c r="X70" s="3"/>
    </row>
    <row r="71" spans="1:24" x14ac:dyDescent="0.35">
      <c r="A71" t="s">
        <v>195</v>
      </c>
      <c r="B71" t="s">
        <v>196</v>
      </c>
      <c r="C71">
        <v>584.12</v>
      </c>
      <c r="D71" t="s">
        <v>3874</v>
      </c>
      <c r="E71">
        <f t="shared" si="7"/>
        <v>0.1</v>
      </c>
      <c r="F71">
        <f t="shared" si="8"/>
        <v>183.99779999999998</v>
      </c>
      <c r="G71" s="2">
        <v>45479</v>
      </c>
      <c r="H71" s="2">
        <v>45479</v>
      </c>
      <c r="I71" t="s">
        <v>48</v>
      </c>
      <c r="J71" t="s">
        <v>49</v>
      </c>
      <c r="K71" t="str">
        <f t="shared" si="9"/>
        <v>Low Risk</v>
      </c>
      <c r="L71" t="s">
        <v>43</v>
      </c>
      <c r="M71" t="s">
        <v>21</v>
      </c>
      <c r="N71" t="s">
        <v>22</v>
      </c>
      <c r="O71" t="s">
        <v>32</v>
      </c>
      <c r="P71" t="s">
        <v>72</v>
      </c>
      <c r="Q71" t="s">
        <v>73</v>
      </c>
      <c r="R71">
        <v>4</v>
      </c>
      <c r="S71" t="str">
        <f t="shared" si="10"/>
        <v>July</v>
      </c>
      <c r="T71">
        <f t="shared" si="11"/>
        <v>2024</v>
      </c>
      <c r="U71" s="3">
        <f t="shared" si="12"/>
        <v>0.31499999999999995</v>
      </c>
      <c r="V71" s="3" t="str">
        <f t="shared" si="13"/>
        <v>Low Discount</v>
      </c>
      <c r="W71" s="3">
        <f>AVERAGE(Table1[Gross Margin %])</f>
        <v>0.29963500000000659</v>
      </c>
      <c r="X71" s="3"/>
    </row>
    <row r="72" spans="1:24" x14ac:dyDescent="0.35">
      <c r="A72" t="s">
        <v>197</v>
      </c>
      <c r="B72" t="s">
        <v>198</v>
      </c>
      <c r="C72">
        <v>1349.07</v>
      </c>
      <c r="D72" t="s">
        <v>3872</v>
      </c>
      <c r="E72">
        <f t="shared" si="7"/>
        <v>0.15</v>
      </c>
      <c r="F72">
        <f t="shared" si="8"/>
        <v>401.34832499999993</v>
      </c>
      <c r="G72" s="2">
        <v>45605</v>
      </c>
      <c r="H72" s="2">
        <v>45605</v>
      </c>
      <c r="I72" t="s">
        <v>86</v>
      </c>
      <c r="J72" t="s">
        <v>29</v>
      </c>
      <c r="K72" t="str">
        <f t="shared" si="9"/>
        <v>Low Risk</v>
      </c>
      <c r="L72" t="s">
        <v>43</v>
      </c>
      <c r="M72" t="s">
        <v>50</v>
      </c>
      <c r="N72" t="s">
        <v>45</v>
      </c>
      <c r="O72" t="s">
        <v>23</v>
      </c>
      <c r="P72" t="s">
        <v>56</v>
      </c>
      <c r="Q72" t="s">
        <v>57</v>
      </c>
      <c r="R72">
        <v>3</v>
      </c>
      <c r="S72" t="str">
        <f t="shared" si="10"/>
        <v>November</v>
      </c>
      <c r="T72">
        <f t="shared" si="11"/>
        <v>2024</v>
      </c>
      <c r="U72" s="3">
        <f t="shared" si="12"/>
        <v>0.29749999999999999</v>
      </c>
      <c r="V72" s="3" t="str">
        <f t="shared" si="13"/>
        <v>High Discount</v>
      </c>
      <c r="W72" s="3">
        <f>AVERAGE(Table1[Gross Margin %])</f>
        <v>0.29963500000000659</v>
      </c>
      <c r="X72" s="3"/>
    </row>
    <row r="73" spans="1:24" x14ac:dyDescent="0.35">
      <c r="A73" t="s">
        <v>199</v>
      </c>
      <c r="B73" t="s">
        <v>200</v>
      </c>
      <c r="C73">
        <v>1347.95</v>
      </c>
      <c r="D73" t="s">
        <v>3872</v>
      </c>
      <c r="E73">
        <f t="shared" si="7"/>
        <v>0.15</v>
      </c>
      <c r="F73">
        <f t="shared" si="8"/>
        <v>401.01512500000001</v>
      </c>
      <c r="G73" s="2">
        <v>45511</v>
      </c>
      <c r="H73" s="2">
        <v>45511</v>
      </c>
      <c r="I73" t="s">
        <v>86</v>
      </c>
      <c r="J73" t="s">
        <v>49</v>
      </c>
      <c r="K73" t="str">
        <f t="shared" si="9"/>
        <v>Low Risk</v>
      </c>
      <c r="L73" t="s">
        <v>60</v>
      </c>
      <c r="M73" t="s">
        <v>21</v>
      </c>
      <c r="N73" t="s">
        <v>31</v>
      </c>
      <c r="O73" t="s">
        <v>23</v>
      </c>
      <c r="P73" t="s">
        <v>51</v>
      </c>
      <c r="Q73" t="s">
        <v>52</v>
      </c>
      <c r="R73">
        <v>5</v>
      </c>
      <c r="S73" t="str">
        <f t="shared" si="10"/>
        <v>August</v>
      </c>
      <c r="T73">
        <f t="shared" si="11"/>
        <v>2024</v>
      </c>
      <c r="U73" s="3">
        <f t="shared" si="12"/>
        <v>0.29749999999999999</v>
      </c>
      <c r="V73" s="3" t="str">
        <f t="shared" si="13"/>
        <v>High Discount</v>
      </c>
      <c r="W73" s="3">
        <f>AVERAGE(Table1[Gross Margin %])</f>
        <v>0.29963500000000659</v>
      </c>
      <c r="X73" s="3"/>
    </row>
    <row r="74" spans="1:24" x14ac:dyDescent="0.35">
      <c r="A74" t="s">
        <v>201</v>
      </c>
      <c r="B74" t="s">
        <v>202</v>
      </c>
      <c r="C74">
        <v>1404.89</v>
      </c>
      <c r="D74" t="s">
        <v>3872</v>
      </c>
      <c r="E74">
        <f t="shared" si="7"/>
        <v>0.1</v>
      </c>
      <c r="F74">
        <f t="shared" si="8"/>
        <v>442.54034999999999</v>
      </c>
      <c r="G74" s="2">
        <v>45735</v>
      </c>
      <c r="H74" s="2">
        <v>45735</v>
      </c>
      <c r="I74" t="s">
        <v>48</v>
      </c>
      <c r="J74" t="s">
        <v>19</v>
      </c>
      <c r="K74" t="str">
        <f t="shared" si="9"/>
        <v>High Risk</v>
      </c>
      <c r="L74" t="s">
        <v>20</v>
      </c>
      <c r="M74" t="s">
        <v>55</v>
      </c>
      <c r="N74" t="s">
        <v>45</v>
      </c>
      <c r="O74" t="s">
        <v>61</v>
      </c>
      <c r="P74" t="s">
        <v>62</v>
      </c>
      <c r="Q74" t="s">
        <v>63</v>
      </c>
      <c r="R74">
        <v>4</v>
      </c>
      <c r="S74" t="str">
        <f t="shared" si="10"/>
        <v>March</v>
      </c>
      <c r="T74">
        <f t="shared" si="11"/>
        <v>2025</v>
      </c>
      <c r="U74" s="3">
        <f t="shared" si="12"/>
        <v>0.31499999999999995</v>
      </c>
      <c r="V74" s="3" t="str">
        <f t="shared" si="13"/>
        <v>Low Discount</v>
      </c>
      <c r="W74" s="3">
        <f>AVERAGE(Table1[Gross Margin %])</f>
        <v>0.29963500000000659</v>
      </c>
      <c r="X74" s="3"/>
    </row>
    <row r="75" spans="1:24" x14ac:dyDescent="0.35">
      <c r="A75" t="s">
        <v>203</v>
      </c>
      <c r="B75" t="s">
        <v>204</v>
      </c>
      <c r="C75">
        <v>760.87</v>
      </c>
      <c r="D75" t="s">
        <v>3874</v>
      </c>
      <c r="E75">
        <f t="shared" si="7"/>
        <v>0.1</v>
      </c>
      <c r="F75">
        <f t="shared" si="8"/>
        <v>239.67404999999999</v>
      </c>
      <c r="G75" s="2">
        <v>45779</v>
      </c>
      <c r="H75" s="2">
        <v>45779</v>
      </c>
      <c r="I75" t="s">
        <v>28</v>
      </c>
      <c r="J75" t="s">
        <v>29</v>
      </c>
      <c r="K75" t="str">
        <f t="shared" si="9"/>
        <v>Medium Risk</v>
      </c>
      <c r="L75" t="s">
        <v>38</v>
      </c>
      <c r="M75" t="s">
        <v>30</v>
      </c>
      <c r="N75" t="s">
        <v>22</v>
      </c>
      <c r="O75" t="s">
        <v>32</v>
      </c>
      <c r="P75" t="s">
        <v>33</v>
      </c>
      <c r="Q75" t="s">
        <v>34</v>
      </c>
      <c r="R75">
        <v>10</v>
      </c>
      <c r="S75" t="str">
        <f t="shared" si="10"/>
        <v>May</v>
      </c>
      <c r="T75">
        <f t="shared" si="11"/>
        <v>2025</v>
      </c>
      <c r="U75" s="3">
        <f t="shared" si="12"/>
        <v>0.315</v>
      </c>
      <c r="V75" s="3" t="str">
        <f t="shared" si="13"/>
        <v>Low Discount</v>
      </c>
      <c r="W75" s="3">
        <f>AVERAGE(Table1[Gross Margin %])</f>
        <v>0.29963500000000659</v>
      </c>
      <c r="X75" s="3"/>
    </row>
    <row r="76" spans="1:24" x14ac:dyDescent="0.35">
      <c r="A76" t="s">
        <v>205</v>
      </c>
      <c r="B76" t="s">
        <v>206</v>
      </c>
      <c r="C76">
        <v>836.48</v>
      </c>
      <c r="D76" t="s">
        <v>3874</v>
      </c>
      <c r="E76">
        <f t="shared" si="7"/>
        <v>0.1</v>
      </c>
      <c r="F76">
        <f t="shared" si="8"/>
        <v>263.49119999999999</v>
      </c>
      <c r="G76" s="2">
        <v>45765</v>
      </c>
      <c r="H76" s="2">
        <v>45765</v>
      </c>
      <c r="I76" t="s">
        <v>18</v>
      </c>
      <c r="J76" t="s">
        <v>49</v>
      </c>
      <c r="K76" t="str">
        <f t="shared" si="9"/>
        <v>Medium Risk</v>
      </c>
      <c r="L76" t="s">
        <v>38</v>
      </c>
      <c r="M76" t="s">
        <v>21</v>
      </c>
      <c r="N76" t="s">
        <v>45</v>
      </c>
      <c r="O76" t="s">
        <v>32</v>
      </c>
      <c r="P76" t="s">
        <v>33</v>
      </c>
      <c r="Q76" t="s">
        <v>34</v>
      </c>
      <c r="R76">
        <v>9</v>
      </c>
      <c r="S76" t="str">
        <f t="shared" si="10"/>
        <v>April</v>
      </c>
      <c r="T76">
        <f t="shared" si="11"/>
        <v>2025</v>
      </c>
      <c r="U76" s="3">
        <f t="shared" si="12"/>
        <v>0.315</v>
      </c>
      <c r="V76" s="3" t="str">
        <f t="shared" si="13"/>
        <v>Low Discount</v>
      </c>
      <c r="W76" s="3">
        <f>AVERAGE(Table1[Gross Margin %])</f>
        <v>0.29963500000000659</v>
      </c>
      <c r="X76" s="3"/>
    </row>
    <row r="77" spans="1:24" x14ac:dyDescent="0.35">
      <c r="A77" t="s">
        <v>207</v>
      </c>
      <c r="B77" t="s">
        <v>208</v>
      </c>
      <c r="C77">
        <v>1196.3900000000001</v>
      </c>
      <c r="D77" t="s">
        <v>3872</v>
      </c>
      <c r="E77">
        <f t="shared" si="7"/>
        <v>0.1</v>
      </c>
      <c r="F77">
        <f t="shared" si="8"/>
        <v>376.86285000000004</v>
      </c>
      <c r="G77" s="2">
        <v>45755</v>
      </c>
      <c r="H77" s="2">
        <v>45755</v>
      </c>
      <c r="I77" t="s">
        <v>48</v>
      </c>
      <c r="J77" t="s">
        <v>49</v>
      </c>
      <c r="K77" t="str">
        <f t="shared" si="9"/>
        <v>Low Risk</v>
      </c>
      <c r="L77" t="s">
        <v>43</v>
      </c>
      <c r="M77" t="s">
        <v>44</v>
      </c>
      <c r="N77" t="s">
        <v>22</v>
      </c>
      <c r="O77" t="s">
        <v>61</v>
      </c>
      <c r="P77" t="s">
        <v>62</v>
      </c>
      <c r="Q77" t="s">
        <v>63</v>
      </c>
      <c r="R77">
        <v>6</v>
      </c>
      <c r="S77" t="str">
        <f t="shared" si="10"/>
        <v>April</v>
      </c>
      <c r="T77">
        <f t="shared" si="11"/>
        <v>2025</v>
      </c>
      <c r="U77" s="3">
        <f t="shared" si="12"/>
        <v>0.315</v>
      </c>
      <c r="V77" s="3" t="str">
        <f t="shared" si="13"/>
        <v>Low Discount</v>
      </c>
      <c r="W77" s="3">
        <f>AVERAGE(Table1[Gross Margin %])</f>
        <v>0.29963500000000659</v>
      </c>
      <c r="X77" s="3"/>
    </row>
    <row r="78" spans="1:24" x14ac:dyDescent="0.35">
      <c r="A78" t="s">
        <v>209</v>
      </c>
      <c r="B78" t="s">
        <v>210</v>
      </c>
      <c r="C78">
        <v>643.46</v>
      </c>
      <c r="D78" t="s">
        <v>3874</v>
      </c>
      <c r="E78">
        <f t="shared" si="7"/>
        <v>0.15</v>
      </c>
      <c r="F78">
        <f t="shared" si="8"/>
        <v>191.42935</v>
      </c>
      <c r="G78" s="2">
        <v>45661</v>
      </c>
      <c r="H78" s="2">
        <v>45661</v>
      </c>
      <c r="I78" t="s">
        <v>86</v>
      </c>
      <c r="J78" t="s">
        <v>49</v>
      </c>
      <c r="K78" t="str">
        <f t="shared" si="9"/>
        <v>Low Risk</v>
      </c>
      <c r="L78" t="s">
        <v>60</v>
      </c>
      <c r="M78" t="s">
        <v>44</v>
      </c>
      <c r="N78" t="s">
        <v>31</v>
      </c>
      <c r="O78" t="s">
        <v>23</v>
      </c>
      <c r="P78" t="s">
        <v>51</v>
      </c>
      <c r="Q78" t="s">
        <v>52</v>
      </c>
      <c r="R78">
        <v>3</v>
      </c>
      <c r="S78" t="str">
        <f t="shared" si="10"/>
        <v>January</v>
      </c>
      <c r="T78">
        <f t="shared" si="11"/>
        <v>2025</v>
      </c>
      <c r="U78" s="3">
        <f t="shared" si="12"/>
        <v>0.29749999999999999</v>
      </c>
      <c r="V78" s="3" t="str">
        <f t="shared" si="13"/>
        <v>High Discount</v>
      </c>
      <c r="W78" s="3">
        <f>AVERAGE(Table1[Gross Margin %])</f>
        <v>0.29963500000000659</v>
      </c>
      <c r="X78" s="3"/>
    </row>
    <row r="79" spans="1:24" x14ac:dyDescent="0.35">
      <c r="A79" t="s">
        <v>211</v>
      </c>
      <c r="B79" t="s">
        <v>212</v>
      </c>
      <c r="C79">
        <v>396.05</v>
      </c>
      <c r="D79" t="s">
        <v>3873</v>
      </c>
      <c r="E79">
        <f t="shared" si="7"/>
        <v>0.1</v>
      </c>
      <c r="F79">
        <f t="shared" si="8"/>
        <v>124.75574999999999</v>
      </c>
      <c r="G79" s="2">
        <v>45719</v>
      </c>
      <c r="H79" s="2">
        <v>45719</v>
      </c>
      <c r="I79" t="s">
        <v>42</v>
      </c>
      <c r="J79" t="s">
        <v>49</v>
      </c>
      <c r="K79" t="str">
        <f t="shared" si="9"/>
        <v>High Risk</v>
      </c>
      <c r="L79" t="s">
        <v>20</v>
      </c>
      <c r="M79" t="s">
        <v>55</v>
      </c>
      <c r="N79" t="s">
        <v>45</v>
      </c>
      <c r="O79" t="s">
        <v>32</v>
      </c>
      <c r="P79" t="s">
        <v>72</v>
      </c>
      <c r="Q79" t="s">
        <v>73</v>
      </c>
      <c r="R79">
        <v>3</v>
      </c>
      <c r="S79" t="str">
        <f t="shared" si="10"/>
        <v>March</v>
      </c>
      <c r="T79">
        <f t="shared" si="11"/>
        <v>2025</v>
      </c>
      <c r="U79" s="3">
        <f t="shared" si="12"/>
        <v>0.31499999999999995</v>
      </c>
      <c r="V79" s="3" t="str">
        <f t="shared" si="13"/>
        <v>Low Discount</v>
      </c>
      <c r="W79" s="3">
        <f>AVERAGE(Table1[Gross Margin %])</f>
        <v>0.29963500000000659</v>
      </c>
      <c r="X79" s="3"/>
    </row>
    <row r="80" spans="1:24" x14ac:dyDescent="0.35">
      <c r="A80" t="s">
        <v>213</v>
      </c>
      <c r="B80" t="s">
        <v>214</v>
      </c>
      <c r="C80">
        <v>237.82</v>
      </c>
      <c r="D80" t="s">
        <v>3873</v>
      </c>
      <c r="E80">
        <f t="shared" si="7"/>
        <v>0.1</v>
      </c>
      <c r="F80">
        <f t="shared" si="8"/>
        <v>74.913299999999992</v>
      </c>
      <c r="G80" s="2">
        <v>45735</v>
      </c>
      <c r="H80" s="2">
        <v>45735</v>
      </c>
      <c r="I80" t="s">
        <v>48</v>
      </c>
      <c r="J80" t="s">
        <v>49</v>
      </c>
      <c r="K80" t="str">
        <f t="shared" si="9"/>
        <v>Medium Risk</v>
      </c>
      <c r="L80" t="s">
        <v>38</v>
      </c>
      <c r="M80" t="s">
        <v>30</v>
      </c>
      <c r="N80" t="s">
        <v>45</v>
      </c>
      <c r="O80" t="s">
        <v>32</v>
      </c>
      <c r="P80" t="s">
        <v>68</v>
      </c>
      <c r="Q80" t="s">
        <v>69</v>
      </c>
      <c r="R80">
        <v>8</v>
      </c>
      <c r="S80" t="str">
        <f t="shared" si="10"/>
        <v>March</v>
      </c>
      <c r="T80">
        <f t="shared" si="11"/>
        <v>2025</v>
      </c>
      <c r="U80" s="3">
        <f t="shared" si="12"/>
        <v>0.315</v>
      </c>
      <c r="V80" s="3" t="str">
        <f t="shared" si="13"/>
        <v>Low Discount</v>
      </c>
      <c r="W80" s="3">
        <f>AVERAGE(Table1[Gross Margin %])</f>
        <v>0.29963500000000659</v>
      </c>
      <c r="X80" s="3"/>
    </row>
    <row r="81" spans="1:24" x14ac:dyDescent="0.35">
      <c r="A81" t="s">
        <v>215</v>
      </c>
      <c r="B81" t="s">
        <v>216</v>
      </c>
      <c r="C81">
        <v>765.75</v>
      </c>
      <c r="D81" t="s">
        <v>3874</v>
      </c>
      <c r="E81">
        <f t="shared" si="7"/>
        <v>0.1</v>
      </c>
      <c r="F81">
        <f t="shared" si="8"/>
        <v>241.21124999999998</v>
      </c>
      <c r="G81" s="2">
        <v>45477</v>
      </c>
      <c r="H81" s="2">
        <v>45477</v>
      </c>
      <c r="I81" t="s">
        <v>42</v>
      </c>
      <c r="J81" t="s">
        <v>49</v>
      </c>
      <c r="K81" t="str">
        <f t="shared" si="9"/>
        <v>Low Risk</v>
      </c>
      <c r="L81" t="s">
        <v>43</v>
      </c>
      <c r="M81" t="s">
        <v>30</v>
      </c>
      <c r="N81" t="s">
        <v>22</v>
      </c>
      <c r="O81" t="s">
        <v>32</v>
      </c>
      <c r="P81" t="s">
        <v>33</v>
      </c>
      <c r="Q81" t="s">
        <v>34</v>
      </c>
      <c r="R81">
        <v>6</v>
      </c>
      <c r="S81" t="str">
        <f t="shared" si="10"/>
        <v>July</v>
      </c>
      <c r="T81">
        <f t="shared" si="11"/>
        <v>2024</v>
      </c>
      <c r="U81" s="3">
        <f t="shared" si="12"/>
        <v>0.31499999999999995</v>
      </c>
      <c r="V81" s="3" t="str">
        <f t="shared" si="13"/>
        <v>Low Discount</v>
      </c>
      <c r="W81" s="3">
        <f>AVERAGE(Table1[Gross Margin %])</f>
        <v>0.29963500000000659</v>
      </c>
      <c r="X81" s="3"/>
    </row>
    <row r="82" spans="1:24" x14ac:dyDescent="0.35">
      <c r="A82" t="s">
        <v>217</v>
      </c>
      <c r="B82" t="s">
        <v>218</v>
      </c>
      <c r="C82">
        <v>635.36</v>
      </c>
      <c r="D82" t="s">
        <v>3874</v>
      </c>
      <c r="E82">
        <f t="shared" si="7"/>
        <v>0.1</v>
      </c>
      <c r="F82">
        <f t="shared" si="8"/>
        <v>200.13840000000002</v>
      </c>
      <c r="G82" s="2">
        <v>45678</v>
      </c>
      <c r="H82" s="2">
        <v>45678</v>
      </c>
      <c r="I82" t="s">
        <v>86</v>
      </c>
      <c r="J82" t="s">
        <v>29</v>
      </c>
      <c r="K82" t="str">
        <f t="shared" si="9"/>
        <v>Low Risk</v>
      </c>
      <c r="L82" t="s">
        <v>60</v>
      </c>
      <c r="M82" t="s">
        <v>21</v>
      </c>
      <c r="N82" t="s">
        <v>22</v>
      </c>
      <c r="O82" t="s">
        <v>32</v>
      </c>
      <c r="P82" t="s">
        <v>33</v>
      </c>
      <c r="Q82" t="s">
        <v>34</v>
      </c>
      <c r="R82">
        <v>1</v>
      </c>
      <c r="S82" t="str">
        <f t="shared" si="10"/>
        <v>January</v>
      </c>
      <c r="T82">
        <f t="shared" si="11"/>
        <v>2025</v>
      </c>
      <c r="U82" s="3">
        <f t="shared" si="12"/>
        <v>0.315</v>
      </c>
      <c r="V82" s="3" t="str">
        <f t="shared" si="13"/>
        <v>Low Discount</v>
      </c>
      <c r="W82" s="3">
        <f>AVERAGE(Table1[Gross Margin %])</f>
        <v>0.29963500000000659</v>
      </c>
      <c r="X82" s="3"/>
    </row>
    <row r="83" spans="1:24" x14ac:dyDescent="0.35">
      <c r="A83" t="s">
        <v>219</v>
      </c>
      <c r="B83" t="s">
        <v>220</v>
      </c>
      <c r="C83">
        <v>1160.56</v>
      </c>
      <c r="D83" t="s">
        <v>3872</v>
      </c>
      <c r="E83">
        <f t="shared" si="7"/>
        <v>0.15</v>
      </c>
      <c r="F83">
        <f t="shared" si="8"/>
        <v>345.26659999999998</v>
      </c>
      <c r="G83" s="2">
        <v>45555</v>
      </c>
      <c r="H83" s="2">
        <v>45555</v>
      </c>
      <c r="I83" t="s">
        <v>86</v>
      </c>
      <c r="J83" t="s">
        <v>29</v>
      </c>
      <c r="K83" t="str">
        <f t="shared" si="9"/>
        <v>Medium Risk</v>
      </c>
      <c r="L83" t="s">
        <v>38</v>
      </c>
      <c r="M83" t="s">
        <v>21</v>
      </c>
      <c r="N83" t="s">
        <v>31</v>
      </c>
      <c r="O83" t="s">
        <v>23</v>
      </c>
      <c r="P83" t="s">
        <v>56</v>
      </c>
      <c r="Q83" t="s">
        <v>57</v>
      </c>
      <c r="R83">
        <v>7</v>
      </c>
      <c r="S83" t="str">
        <f t="shared" si="10"/>
        <v>September</v>
      </c>
      <c r="T83">
        <f t="shared" si="11"/>
        <v>2024</v>
      </c>
      <c r="U83" s="3">
        <f t="shared" si="12"/>
        <v>0.29749999999999999</v>
      </c>
      <c r="V83" s="3" t="str">
        <f t="shared" si="13"/>
        <v>High Discount</v>
      </c>
      <c r="W83" s="3">
        <f>AVERAGE(Table1[Gross Margin %])</f>
        <v>0.29963500000000659</v>
      </c>
      <c r="X83" s="3"/>
    </row>
    <row r="84" spans="1:24" x14ac:dyDescent="0.35">
      <c r="A84" t="s">
        <v>221</v>
      </c>
      <c r="B84" t="s">
        <v>222</v>
      </c>
      <c r="C84">
        <v>419.86</v>
      </c>
      <c r="D84" t="s">
        <v>3873</v>
      </c>
      <c r="E84">
        <f t="shared" si="7"/>
        <v>0.15</v>
      </c>
      <c r="F84">
        <f t="shared" si="8"/>
        <v>124.90835</v>
      </c>
      <c r="G84" s="2">
        <v>45633</v>
      </c>
      <c r="H84" s="2">
        <v>45633</v>
      </c>
      <c r="I84" t="s">
        <v>86</v>
      </c>
      <c r="J84" t="s">
        <v>29</v>
      </c>
      <c r="K84" t="str">
        <f t="shared" si="9"/>
        <v>Medium Risk</v>
      </c>
      <c r="L84" t="s">
        <v>38</v>
      </c>
      <c r="M84" t="s">
        <v>21</v>
      </c>
      <c r="N84" t="s">
        <v>22</v>
      </c>
      <c r="O84" t="s">
        <v>23</v>
      </c>
      <c r="P84" t="s">
        <v>56</v>
      </c>
      <c r="Q84" t="s">
        <v>57</v>
      </c>
      <c r="R84">
        <v>5</v>
      </c>
      <c r="S84" t="str">
        <f t="shared" si="10"/>
        <v>December</v>
      </c>
      <c r="T84">
        <f t="shared" si="11"/>
        <v>2024</v>
      </c>
      <c r="U84" s="3">
        <f t="shared" si="12"/>
        <v>0.29749999999999999</v>
      </c>
      <c r="V84" s="3" t="str">
        <f t="shared" si="13"/>
        <v>High Discount</v>
      </c>
      <c r="W84" s="3">
        <f>AVERAGE(Table1[Gross Margin %])</f>
        <v>0.29963500000000659</v>
      </c>
      <c r="X84" s="3"/>
    </row>
    <row r="85" spans="1:24" x14ac:dyDescent="0.35">
      <c r="A85" t="s">
        <v>223</v>
      </c>
      <c r="B85" t="s">
        <v>224</v>
      </c>
      <c r="C85">
        <v>217.58</v>
      </c>
      <c r="D85" t="s">
        <v>3873</v>
      </c>
      <c r="E85">
        <f t="shared" si="7"/>
        <v>0.1</v>
      </c>
      <c r="F85">
        <f t="shared" si="8"/>
        <v>68.537700000000001</v>
      </c>
      <c r="G85" s="2">
        <v>45577</v>
      </c>
      <c r="H85" s="2">
        <v>45577</v>
      </c>
      <c r="I85" t="s">
        <v>42</v>
      </c>
      <c r="J85" t="s">
        <v>29</v>
      </c>
      <c r="K85" t="str">
        <f t="shared" si="9"/>
        <v>Low Risk</v>
      </c>
      <c r="L85" t="s">
        <v>38</v>
      </c>
      <c r="M85" t="s">
        <v>55</v>
      </c>
      <c r="N85" t="s">
        <v>45</v>
      </c>
      <c r="O85" t="s">
        <v>32</v>
      </c>
      <c r="P85" t="s">
        <v>80</v>
      </c>
      <c r="Q85" t="s">
        <v>81</v>
      </c>
      <c r="R85">
        <v>3</v>
      </c>
      <c r="S85" t="str">
        <f t="shared" si="10"/>
        <v>October</v>
      </c>
      <c r="T85">
        <f t="shared" si="11"/>
        <v>2024</v>
      </c>
      <c r="U85" s="3">
        <f t="shared" si="12"/>
        <v>0.315</v>
      </c>
      <c r="V85" s="3" t="str">
        <f t="shared" si="13"/>
        <v>Low Discount</v>
      </c>
      <c r="W85" s="3">
        <f>AVERAGE(Table1[Gross Margin %])</f>
        <v>0.29963500000000659</v>
      </c>
      <c r="X85" s="3"/>
    </row>
    <row r="86" spans="1:24" x14ac:dyDescent="0.35">
      <c r="A86" t="s">
        <v>225</v>
      </c>
      <c r="B86" t="s">
        <v>226</v>
      </c>
      <c r="C86">
        <v>351.87</v>
      </c>
      <c r="D86" t="s">
        <v>3873</v>
      </c>
      <c r="E86">
        <f t="shared" si="7"/>
        <v>0.1</v>
      </c>
      <c r="F86">
        <f t="shared" si="8"/>
        <v>110.83904999999999</v>
      </c>
      <c r="G86" s="2">
        <v>45487</v>
      </c>
      <c r="H86" s="2">
        <v>45487</v>
      </c>
      <c r="I86" t="s">
        <v>18</v>
      </c>
      <c r="J86" t="s">
        <v>49</v>
      </c>
      <c r="K86" t="str">
        <f t="shared" si="9"/>
        <v>Low Risk</v>
      </c>
      <c r="L86" t="s">
        <v>43</v>
      </c>
      <c r="M86" t="s">
        <v>30</v>
      </c>
      <c r="N86" t="s">
        <v>45</v>
      </c>
      <c r="O86" t="s">
        <v>32</v>
      </c>
      <c r="P86" t="s">
        <v>33</v>
      </c>
      <c r="Q86" t="s">
        <v>34</v>
      </c>
      <c r="R86">
        <v>1</v>
      </c>
      <c r="S86" t="str">
        <f t="shared" si="10"/>
        <v>July</v>
      </c>
      <c r="T86">
        <f t="shared" si="11"/>
        <v>2024</v>
      </c>
      <c r="U86" s="3">
        <f t="shared" si="12"/>
        <v>0.31499999999999995</v>
      </c>
      <c r="V86" s="3" t="str">
        <f t="shared" si="13"/>
        <v>Low Discount</v>
      </c>
      <c r="W86" s="3">
        <f>AVERAGE(Table1[Gross Margin %])</f>
        <v>0.29963500000000659</v>
      </c>
      <c r="X86" s="3"/>
    </row>
    <row r="87" spans="1:24" x14ac:dyDescent="0.35">
      <c r="A87" t="s">
        <v>227</v>
      </c>
      <c r="B87" t="s">
        <v>228</v>
      </c>
      <c r="C87">
        <v>1430.11</v>
      </c>
      <c r="D87" t="s">
        <v>3872</v>
      </c>
      <c r="E87">
        <f t="shared" si="7"/>
        <v>0.15</v>
      </c>
      <c r="F87">
        <f t="shared" si="8"/>
        <v>425.45772499999998</v>
      </c>
      <c r="G87" s="2">
        <v>45526</v>
      </c>
      <c r="H87" s="2">
        <v>45526</v>
      </c>
      <c r="I87" t="s">
        <v>42</v>
      </c>
      <c r="J87" t="s">
        <v>37</v>
      </c>
      <c r="K87" t="str">
        <f t="shared" si="9"/>
        <v>High Risk</v>
      </c>
      <c r="L87" t="s">
        <v>20</v>
      </c>
      <c r="M87" t="s">
        <v>44</v>
      </c>
      <c r="N87" t="s">
        <v>22</v>
      </c>
      <c r="O87" t="s">
        <v>23</v>
      </c>
      <c r="P87" t="s">
        <v>51</v>
      </c>
      <c r="Q87" t="s">
        <v>52</v>
      </c>
      <c r="R87">
        <v>6</v>
      </c>
      <c r="S87" t="str">
        <f t="shared" si="10"/>
        <v>August</v>
      </c>
      <c r="T87">
        <f t="shared" si="11"/>
        <v>2024</v>
      </c>
      <c r="U87" s="3">
        <f t="shared" si="12"/>
        <v>0.29749999999999999</v>
      </c>
      <c r="V87" s="3" t="str">
        <f t="shared" si="13"/>
        <v>High Discount</v>
      </c>
      <c r="W87" s="3">
        <f>AVERAGE(Table1[Gross Margin %])</f>
        <v>0.29963500000000659</v>
      </c>
      <c r="X87" s="3"/>
    </row>
    <row r="88" spans="1:24" x14ac:dyDescent="0.35">
      <c r="A88" t="s">
        <v>229</v>
      </c>
      <c r="B88" t="s">
        <v>230</v>
      </c>
      <c r="C88">
        <v>463.85</v>
      </c>
      <c r="D88" t="s">
        <v>3873</v>
      </c>
      <c r="E88">
        <f t="shared" si="7"/>
        <v>0.1</v>
      </c>
      <c r="F88">
        <f t="shared" si="8"/>
        <v>146.11275000000001</v>
      </c>
      <c r="G88" s="2">
        <v>45619</v>
      </c>
      <c r="H88" s="2">
        <v>45619</v>
      </c>
      <c r="I88" t="s">
        <v>48</v>
      </c>
      <c r="J88" t="s">
        <v>19</v>
      </c>
      <c r="K88" t="str">
        <f t="shared" si="9"/>
        <v>Medium Risk</v>
      </c>
      <c r="L88" t="s">
        <v>38</v>
      </c>
      <c r="M88" t="s">
        <v>39</v>
      </c>
      <c r="N88" t="s">
        <v>22</v>
      </c>
      <c r="O88" t="s">
        <v>32</v>
      </c>
      <c r="P88" t="s">
        <v>72</v>
      </c>
      <c r="Q88" t="s">
        <v>73</v>
      </c>
      <c r="R88">
        <v>9</v>
      </c>
      <c r="S88" t="str">
        <f t="shared" si="10"/>
        <v>November</v>
      </c>
      <c r="T88">
        <f t="shared" si="11"/>
        <v>2024</v>
      </c>
      <c r="U88" s="3">
        <f t="shared" si="12"/>
        <v>0.315</v>
      </c>
      <c r="V88" s="3" t="str">
        <f t="shared" si="13"/>
        <v>Low Discount</v>
      </c>
      <c r="W88" s="3">
        <f>AVERAGE(Table1[Gross Margin %])</f>
        <v>0.29963500000000659</v>
      </c>
      <c r="X88" s="3"/>
    </row>
    <row r="89" spans="1:24" x14ac:dyDescent="0.35">
      <c r="A89" t="s">
        <v>231</v>
      </c>
      <c r="B89" t="s">
        <v>232</v>
      </c>
      <c r="C89">
        <v>417.85</v>
      </c>
      <c r="D89" t="s">
        <v>3873</v>
      </c>
      <c r="E89">
        <f t="shared" si="7"/>
        <v>0.15</v>
      </c>
      <c r="F89">
        <f t="shared" si="8"/>
        <v>124.31037499999999</v>
      </c>
      <c r="G89" s="2">
        <v>45464</v>
      </c>
      <c r="H89" s="2">
        <v>45464</v>
      </c>
      <c r="I89" t="s">
        <v>42</v>
      </c>
      <c r="J89" t="s">
        <v>29</v>
      </c>
      <c r="K89" t="str">
        <f t="shared" si="9"/>
        <v>Low Risk</v>
      </c>
      <c r="L89" t="s">
        <v>38</v>
      </c>
      <c r="M89" t="s">
        <v>30</v>
      </c>
      <c r="N89" t="s">
        <v>45</v>
      </c>
      <c r="O89" t="s">
        <v>23</v>
      </c>
      <c r="P89" t="s">
        <v>56</v>
      </c>
      <c r="Q89" t="s">
        <v>57</v>
      </c>
      <c r="R89">
        <v>8</v>
      </c>
      <c r="S89" t="str">
        <f t="shared" si="10"/>
        <v>June</v>
      </c>
      <c r="T89">
        <f t="shared" si="11"/>
        <v>2024</v>
      </c>
      <c r="U89" s="3">
        <f t="shared" si="12"/>
        <v>0.29749999999999999</v>
      </c>
      <c r="V89" s="3" t="str">
        <f t="shared" si="13"/>
        <v>High Discount</v>
      </c>
      <c r="W89" s="3">
        <f>AVERAGE(Table1[Gross Margin %])</f>
        <v>0.29963500000000659</v>
      </c>
      <c r="X89" s="3"/>
    </row>
    <row r="90" spans="1:24" x14ac:dyDescent="0.35">
      <c r="A90" t="s">
        <v>233</v>
      </c>
      <c r="B90" t="s">
        <v>234</v>
      </c>
      <c r="C90">
        <v>478.98</v>
      </c>
      <c r="D90" t="s">
        <v>3873</v>
      </c>
      <c r="E90">
        <f t="shared" si="7"/>
        <v>0.15</v>
      </c>
      <c r="F90">
        <f t="shared" si="8"/>
        <v>142.49655000000001</v>
      </c>
      <c r="G90" s="2">
        <v>45728</v>
      </c>
      <c r="H90" s="2">
        <v>45728</v>
      </c>
      <c r="I90" t="s">
        <v>86</v>
      </c>
      <c r="J90" t="s">
        <v>19</v>
      </c>
      <c r="K90" t="str">
        <f t="shared" si="9"/>
        <v>High Risk</v>
      </c>
      <c r="L90" t="s">
        <v>20</v>
      </c>
      <c r="M90" t="s">
        <v>21</v>
      </c>
      <c r="N90" t="s">
        <v>22</v>
      </c>
      <c r="O90" t="s">
        <v>23</v>
      </c>
      <c r="P90" t="s">
        <v>56</v>
      </c>
      <c r="Q90" t="s">
        <v>57</v>
      </c>
      <c r="R90">
        <v>9</v>
      </c>
      <c r="S90" t="str">
        <f t="shared" si="10"/>
        <v>March</v>
      </c>
      <c r="T90">
        <f t="shared" si="11"/>
        <v>2025</v>
      </c>
      <c r="U90" s="3">
        <f t="shared" si="12"/>
        <v>0.29750000000000004</v>
      </c>
      <c r="V90" s="3" t="str">
        <f t="shared" si="13"/>
        <v>High Discount</v>
      </c>
      <c r="W90" s="3">
        <f>AVERAGE(Table1[Gross Margin %])</f>
        <v>0.29963500000000659</v>
      </c>
      <c r="X90" s="3"/>
    </row>
    <row r="91" spans="1:24" x14ac:dyDescent="0.35">
      <c r="A91" t="s">
        <v>235</v>
      </c>
      <c r="B91" t="s">
        <v>236</v>
      </c>
      <c r="C91">
        <v>339.27</v>
      </c>
      <c r="D91" t="s">
        <v>3873</v>
      </c>
      <c r="E91">
        <f t="shared" si="7"/>
        <v>0.1</v>
      </c>
      <c r="F91">
        <f t="shared" si="8"/>
        <v>106.87004999999998</v>
      </c>
      <c r="G91" s="2">
        <v>45633</v>
      </c>
      <c r="H91" s="2">
        <v>45633</v>
      </c>
      <c r="I91" t="s">
        <v>18</v>
      </c>
      <c r="J91" t="s">
        <v>49</v>
      </c>
      <c r="K91" t="str">
        <f t="shared" si="9"/>
        <v>Low Risk</v>
      </c>
      <c r="L91" t="s">
        <v>43</v>
      </c>
      <c r="M91" t="s">
        <v>39</v>
      </c>
      <c r="N91" t="s">
        <v>31</v>
      </c>
      <c r="O91" t="s">
        <v>32</v>
      </c>
      <c r="P91" t="s">
        <v>80</v>
      </c>
      <c r="Q91" t="s">
        <v>81</v>
      </c>
      <c r="R91">
        <v>6</v>
      </c>
      <c r="S91" t="str">
        <f t="shared" si="10"/>
        <v>December</v>
      </c>
      <c r="T91">
        <f t="shared" si="11"/>
        <v>2024</v>
      </c>
      <c r="U91" s="3">
        <f t="shared" si="12"/>
        <v>0.31499999999999995</v>
      </c>
      <c r="V91" s="3" t="str">
        <f t="shared" si="13"/>
        <v>Low Discount</v>
      </c>
      <c r="W91" s="3">
        <f>AVERAGE(Table1[Gross Margin %])</f>
        <v>0.29963500000000659</v>
      </c>
      <c r="X91" s="3"/>
    </row>
    <row r="92" spans="1:24" x14ac:dyDescent="0.35">
      <c r="A92" t="s">
        <v>237</v>
      </c>
      <c r="B92" t="s">
        <v>238</v>
      </c>
      <c r="C92">
        <v>496.48</v>
      </c>
      <c r="D92" t="s">
        <v>3873</v>
      </c>
      <c r="E92">
        <f t="shared" si="7"/>
        <v>0.15</v>
      </c>
      <c r="F92">
        <f t="shared" si="8"/>
        <v>147.7028</v>
      </c>
      <c r="G92" s="2">
        <v>45559</v>
      </c>
      <c r="H92" s="2">
        <v>45559</v>
      </c>
      <c r="I92" t="s">
        <v>28</v>
      </c>
      <c r="J92" t="s">
        <v>19</v>
      </c>
      <c r="K92" t="str">
        <f t="shared" si="9"/>
        <v>Low Risk</v>
      </c>
      <c r="L92" t="s">
        <v>60</v>
      </c>
      <c r="M92" t="s">
        <v>21</v>
      </c>
      <c r="N92" t="s">
        <v>22</v>
      </c>
      <c r="O92" t="s">
        <v>23</v>
      </c>
      <c r="P92" t="s">
        <v>56</v>
      </c>
      <c r="Q92" t="s">
        <v>57</v>
      </c>
      <c r="R92">
        <v>7</v>
      </c>
      <c r="S92" t="str">
        <f t="shared" si="10"/>
        <v>September</v>
      </c>
      <c r="T92">
        <f t="shared" si="11"/>
        <v>2024</v>
      </c>
      <c r="U92" s="3">
        <f t="shared" si="12"/>
        <v>0.29749999999999999</v>
      </c>
      <c r="V92" s="3" t="str">
        <f t="shared" si="13"/>
        <v>High Discount</v>
      </c>
      <c r="W92" s="3">
        <f>AVERAGE(Table1[Gross Margin %])</f>
        <v>0.29963500000000659</v>
      </c>
      <c r="X92" s="3"/>
    </row>
    <row r="93" spans="1:24" x14ac:dyDescent="0.35">
      <c r="A93" t="s">
        <v>239</v>
      </c>
      <c r="B93" t="s">
        <v>240</v>
      </c>
      <c r="C93">
        <v>1410.37</v>
      </c>
      <c r="D93" t="s">
        <v>3872</v>
      </c>
      <c r="E93">
        <f t="shared" si="7"/>
        <v>0.15</v>
      </c>
      <c r="F93">
        <f t="shared" si="8"/>
        <v>419.58507499999996</v>
      </c>
      <c r="G93" s="2">
        <v>45542</v>
      </c>
      <c r="H93" s="2">
        <v>45542</v>
      </c>
      <c r="I93" t="s">
        <v>28</v>
      </c>
      <c r="J93" t="s">
        <v>49</v>
      </c>
      <c r="K93" t="str">
        <f t="shared" si="9"/>
        <v>Medium Risk</v>
      </c>
      <c r="L93" t="s">
        <v>38</v>
      </c>
      <c r="M93" t="s">
        <v>55</v>
      </c>
      <c r="N93" t="s">
        <v>45</v>
      </c>
      <c r="O93" t="s">
        <v>23</v>
      </c>
      <c r="P93" t="s">
        <v>56</v>
      </c>
      <c r="Q93" t="s">
        <v>57</v>
      </c>
      <c r="R93">
        <v>6</v>
      </c>
      <c r="S93" t="str">
        <f t="shared" si="10"/>
        <v>September</v>
      </c>
      <c r="T93">
        <f t="shared" si="11"/>
        <v>2024</v>
      </c>
      <c r="U93" s="3">
        <f t="shared" si="12"/>
        <v>0.29749999999999999</v>
      </c>
      <c r="V93" s="3" t="str">
        <f t="shared" si="13"/>
        <v>High Discount</v>
      </c>
      <c r="W93" s="3">
        <f>AVERAGE(Table1[Gross Margin %])</f>
        <v>0.29963500000000659</v>
      </c>
      <c r="X93" s="3"/>
    </row>
    <row r="94" spans="1:24" x14ac:dyDescent="0.35">
      <c r="A94" t="s">
        <v>241</v>
      </c>
      <c r="B94" t="s">
        <v>242</v>
      </c>
      <c r="C94">
        <v>345.44</v>
      </c>
      <c r="D94" t="s">
        <v>3873</v>
      </c>
      <c r="E94">
        <f t="shared" si="7"/>
        <v>0.1</v>
      </c>
      <c r="F94">
        <f t="shared" si="8"/>
        <v>108.81359999999999</v>
      </c>
      <c r="G94" s="2">
        <v>45441</v>
      </c>
      <c r="H94" s="2">
        <v>45441</v>
      </c>
      <c r="I94" t="s">
        <v>48</v>
      </c>
      <c r="J94" t="s">
        <v>19</v>
      </c>
      <c r="K94" t="str">
        <f t="shared" si="9"/>
        <v>Low Risk</v>
      </c>
      <c r="L94" t="s">
        <v>43</v>
      </c>
      <c r="M94" t="s">
        <v>44</v>
      </c>
      <c r="N94" t="s">
        <v>45</v>
      </c>
      <c r="O94" t="s">
        <v>32</v>
      </c>
      <c r="P94" t="s">
        <v>33</v>
      </c>
      <c r="Q94" t="s">
        <v>34</v>
      </c>
      <c r="R94">
        <v>3</v>
      </c>
      <c r="S94" t="str">
        <f t="shared" si="10"/>
        <v>May</v>
      </c>
      <c r="T94">
        <f t="shared" si="11"/>
        <v>2024</v>
      </c>
      <c r="U94" s="3">
        <f t="shared" si="12"/>
        <v>0.315</v>
      </c>
      <c r="V94" s="3" t="str">
        <f t="shared" si="13"/>
        <v>Low Discount</v>
      </c>
      <c r="W94" s="3">
        <f>AVERAGE(Table1[Gross Margin %])</f>
        <v>0.29963500000000659</v>
      </c>
      <c r="X94" s="3"/>
    </row>
    <row r="95" spans="1:24" x14ac:dyDescent="0.35">
      <c r="A95" t="s">
        <v>243</v>
      </c>
      <c r="B95" t="s">
        <v>244</v>
      </c>
      <c r="C95">
        <v>1139.45</v>
      </c>
      <c r="D95" t="s">
        <v>3872</v>
      </c>
      <c r="E95">
        <f t="shared" si="7"/>
        <v>0.25</v>
      </c>
      <c r="F95">
        <f t="shared" si="8"/>
        <v>299.10562500000003</v>
      </c>
      <c r="G95" s="2">
        <v>45755</v>
      </c>
      <c r="H95" s="2">
        <v>45755</v>
      </c>
      <c r="I95" t="s">
        <v>48</v>
      </c>
      <c r="J95" t="s">
        <v>37</v>
      </c>
      <c r="K95" t="str">
        <f t="shared" si="9"/>
        <v>Low Risk</v>
      </c>
      <c r="L95" t="s">
        <v>43</v>
      </c>
      <c r="M95" t="s">
        <v>21</v>
      </c>
      <c r="N95" t="s">
        <v>45</v>
      </c>
      <c r="O95" t="s">
        <v>32</v>
      </c>
      <c r="P95" t="s">
        <v>68</v>
      </c>
      <c r="Q95" t="s">
        <v>69</v>
      </c>
      <c r="R95">
        <v>7</v>
      </c>
      <c r="S95" t="str">
        <f t="shared" si="10"/>
        <v>April</v>
      </c>
      <c r="T95">
        <f t="shared" si="11"/>
        <v>2025</v>
      </c>
      <c r="U95" s="3">
        <f t="shared" si="12"/>
        <v>0.26250000000000001</v>
      </c>
      <c r="V95" s="3" t="str">
        <f t="shared" si="13"/>
        <v>High Discount</v>
      </c>
      <c r="W95" s="3">
        <f>AVERAGE(Table1[Gross Margin %])</f>
        <v>0.29963500000000659</v>
      </c>
      <c r="X95" s="3"/>
    </row>
    <row r="96" spans="1:24" x14ac:dyDescent="0.35">
      <c r="A96" t="s">
        <v>245</v>
      </c>
      <c r="B96" t="s">
        <v>246</v>
      </c>
      <c r="C96">
        <v>1082.6400000000001</v>
      </c>
      <c r="D96" t="s">
        <v>3872</v>
      </c>
      <c r="E96">
        <f t="shared" si="7"/>
        <v>0.15</v>
      </c>
      <c r="F96">
        <f t="shared" si="8"/>
        <v>322.08540000000005</v>
      </c>
      <c r="G96" s="2">
        <v>45745</v>
      </c>
      <c r="H96" s="2">
        <v>45745</v>
      </c>
      <c r="I96" t="s">
        <v>48</v>
      </c>
      <c r="J96" t="s">
        <v>37</v>
      </c>
      <c r="K96" t="str">
        <f t="shared" si="9"/>
        <v>High Risk</v>
      </c>
      <c r="L96" t="s">
        <v>20</v>
      </c>
      <c r="M96" t="s">
        <v>39</v>
      </c>
      <c r="N96" t="s">
        <v>45</v>
      </c>
      <c r="O96" t="s">
        <v>23</v>
      </c>
      <c r="P96" t="s">
        <v>51</v>
      </c>
      <c r="Q96" t="s">
        <v>52</v>
      </c>
      <c r="R96">
        <v>2</v>
      </c>
      <c r="S96" t="str">
        <f t="shared" si="10"/>
        <v>March</v>
      </c>
      <c r="T96">
        <f t="shared" si="11"/>
        <v>2025</v>
      </c>
      <c r="U96" s="3">
        <f t="shared" si="12"/>
        <v>0.29750000000000004</v>
      </c>
      <c r="V96" s="3" t="str">
        <f t="shared" si="13"/>
        <v>High Discount</v>
      </c>
      <c r="W96" s="3">
        <f>AVERAGE(Table1[Gross Margin %])</f>
        <v>0.29963500000000659</v>
      </c>
      <c r="X96" s="3"/>
    </row>
    <row r="97" spans="1:24" x14ac:dyDescent="0.35">
      <c r="A97" t="s">
        <v>247</v>
      </c>
      <c r="B97" t="s">
        <v>248</v>
      </c>
      <c r="C97">
        <v>75.94</v>
      </c>
      <c r="D97" t="s">
        <v>3873</v>
      </c>
      <c r="E97">
        <f t="shared" si="7"/>
        <v>0.1</v>
      </c>
      <c r="F97">
        <f t="shared" si="8"/>
        <v>23.921099999999999</v>
      </c>
      <c r="G97" s="2">
        <v>45746</v>
      </c>
      <c r="H97" s="2">
        <v>45746</v>
      </c>
      <c r="I97" t="s">
        <v>48</v>
      </c>
      <c r="J97" t="s">
        <v>19</v>
      </c>
      <c r="K97" t="str">
        <f t="shared" si="9"/>
        <v>High Risk</v>
      </c>
      <c r="L97" t="s">
        <v>20</v>
      </c>
      <c r="M97" t="s">
        <v>30</v>
      </c>
      <c r="N97" t="s">
        <v>22</v>
      </c>
      <c r="O97" t="s">
        <v>61</v>
      </c>
      <c r="P97" t="s">
        <v>62</v>
      </c>
      <c r="Q97" t="s">
        <v>63</v>
      </c>
      <c r="R97">
        <v>8</v>
      </c>
      <c r="S97" t="str">
        <f t="shared" si="10"/>
        <v>March</v>
      </c>
      <c r="T97">
        <f t="shared" si="11"/>
        <v>2025</v>
      </c>
      <c r="U97" s="3">
        <f t="shared" si="12"/>
        <v>0.315</v>
      </c>
      <c r="V97" s="3" t="str">
        <f t="shared" si="13"/>
        <v>Low Discount</v>
      </c>
      <c r="W97" s="3">
        <f>AVERAGE(Table1[Gross Margin %])</f>
        <v>0.29963500000000659</v>
      </c>
      <c r="X97" s="3"/>
    </row>
    <row r="98" spans="1:24" x14ac:dyDescent="0.35">
      <c r="A98" t="s">
        <v>249</v>
      </c>
      <c r="B98" t="s">
        <v>250</v>
      </c>
      <c r="C98">
        <v>171.82</v>
      </c>
      <c r="D98" t="s">
        <v>3873</v>
      </c>
      <c r="E98">
        <f t="shared" si="7"/>
        <v>0.1</v>
      </c>
      <c r="F98">
        <f t="shared" si="8"/>
        <v>54.1233</v>
      </c>
      <c r="G98" s="2">
        <v>45626</v>
      </c>
      <c r="H98" s="2">
        <v>45626</v>
      </c>
      <c r="I98" t="s">
        <v>28</v>
      </c>
      <c r="J98" t="s">
        <v>37</v>
      </c>
      <c r="K98" t="str">
        <f t="shared" si="9"/>
        <v>Low Risk</v>
      </c>
      <c r="L98" t="s">
        <v>43</v>
      </c>
      <c r="M98" t="s">
        <v>21</v>
      </c>
      <c r="N98" t="s">
        <v>22</v>
      </c>
      <c r="O98" t="s">
        <v>32</v>
      </c>
      <c r="P98" t="s">
        <v>68</v>
      </c>
      <c r="Q98" t="s">
        <v>69</v>
      </c>
      <c r="R98">
        <v>8</v>
      </c>
      <c r="S98" t="str">
        <f t="shared" si="10"/>
        <v>November</v>
      </c>
      <c r="T98">
        <f t="shared" si="11"/>
        <v>2024</v>
      </c>
      <c r="U98" s="3">
        <f t="shared" si="12"/>
        <v>0.315</v>
      </c>
      <c r="V98" s="3" t="str">
        <f t="shared" si="13"/>
        <v>Low Discount</v>
      </c>
      <c r="W98" s="3">
        <f>AVERAGE(Table1[Gross Margin %])</f>
        <v>0.29963500000000659</v>
      </c>
      <c r="X98" s="3"/>
    </row>
    <row r="99" spans="1:24" x14ac:dyDescent="0.35">
      <c r="A99" t="s">
        <v>251</v>
      </c>
      <c r="B99" t="s">
        <v>252</v>
      </c>
      <c r="C99">
        <v>1294.76</v>
      </c>
      <c r="D99" t="s">
        <v>3872</v>
      </c>
      <c r="E99">
        <f t="shared" si="7"/>
        <v>0.15</v>
      </c>
      <c r="F99">
        <f t="shared" si="8"/>
        <v>385.19110000000001</v>
      </c>
      <c r="G99" s="2">
        <v>45764</v>
      </c>
      <c r="H99" s="2">
        <v>45764</v>
      </c>
      <c r="I99" t="s">
        <v>48</v>
      </c>
      <c r="J99" t="s">
        <v>29</v>
      </c>
      <c r="K99" t="str">
        <f t="shared" si="9"/>
        <v>High Risk</v>
      </c>
      <c r="L99" t="s">
        <v>20</v>
      </c>
      <c r="M99" t="s">
        <v>30</v>
      </c>
      <c r="N99" t="s">
        <v>31</v>
      </c>
      <c r="O99" t="s">
        <v>23</v>
      </c>
      <c r="P99" t="s">
        <v>24</v>
      </c>
      <c r="Q99" t="s">
        <v>25</v>
      </c>
      <c r="R99">
        <v>4</v>
      </c>
      <c r="S99" t="str">
        <f t="shared" si="10"/>
        <v>April</v>
      </c>
      <c r="T99">
        <f t="shared" si="11"/>
        <v>2025</v>
      </c>
      <c r="U99" s="3">
        <f t="shared" si="12"/>
        <v>0.29749999999999999</v>
      </c>
      <c r="V99" s="3" t="str">
        <f t="shared" si="13"/>
        <v>High Discount</v>
      </c>
      <c r="W99" s="3">
        <f>AVERAGE(Table1[Gross Margin %])</f>
        <v>0.29963500000000659</v>
      </c>
      <c r="X99" s="3"/>
    </row>
    <row r="100" spans="1:24" x14ac:dyDescent="0.35">
      <c r="A100" t="s">
        <v>253</v>
      </c>
      <c r="B100" t="s">
        <v>254</v>
      </c>
      <c r="C100">
        <v>979.12</v>
      </c>
      <c r="D100" t="s">
        <v>3874</v>
      </c>
      <c r="E100">
        <f t="shared" si="7"/>
        <v>0.1</v>
      </c>
      <c r="F100">
        <f t="shared" si="8"/>
        <v>308.4228</v>
      </c>
      <c r="G100" s="2">
        <v>45570</v>
      </c>
      <c r="H100" s="2">
        <v>45570</v>
      </c>
      <c r="I100" t="s">
        <v>18</v>
      </c>
      <c r="J100" t="s">
        <v>29</v>
      </c>
      <c r="K100" t="str">
        <f t="shared" si="9"/>
        <v>Low Risk</v>
      </c>
      <c r="L100" t="s">
        <v>43</v>
      </c>
      <c r="M100" t="s">
        <v>39</v>
      </c>
      <c r="N100" t="s">
        <v>45</v>
      </c>
      <c r="O100" t="s">
        <v>32</v>
      </c>
      <c r="P100" t="s">
        <v>33</v>
      </c>
      <c r="Q100" t="s">
        <v>34</v>
      </c>
      <c r="R100">
        <v>10</v>
      </c>
      <c r="S100" t="str">
        <f t="shared" si="10"/>
        <v>October</v>
      </c>
      <c r="T100">
        <f t="shared" si="11"/>
        <v>2024</v>
      </c>
      <c r="U100" s="3">
        <f t="shared" si="12"/>
        <v>0.315</v>
      </c>
      <c r="V100" s="3" t="str">
        <f t="shared" si="13"/>
        <v>Low Discount</v>
      </c>
      <c r="W100" s="3">
        <f>AVERAGE(Table1[Gross Margin %])</f>
        <v>0.29963500000000659</v>
      </c>
      <c r="X100" s="3"/>
    </row>
    <row r="101" spans="1:24" x14ac:dyDescent="0.35">
      <c r="A101" t="s">
        <v>255</v>
      </c>
      <c r="B101" t="s">
        <v>256</v>
      </c>
      <c r="C101">
        <v>848.07</v>
      </c>
      <c r="D101" t="s">
        <v>3874</v>
      </c>
      <c r="E101">
        <f t="shared" si="7"/>
        <v>0.1</v>
      </c>
      <c r="F101">
        <f t="shared" si="8"/>
        <v>267.14204999999998</v>
      </c>
      <c r="G101" s="2">
        <v>45668</v>
      </c>
      <c r="H101" s="2">
        <v>45668</v>
      </c>
      <c r="I101" t="s">
        <v>28</v>
      </c>
      <c r="J101" t="s">
        <v>29</v>
      </c>
      <c r="K101" t="str">
        <f t="shared" si="9"/>
        <v>Low Risk</v>
      </c>
      <c r="L101" t="s">
        <v>60</v>
      </c>
      <c r="M101" t="s">
        <v>21</v>
      </c>
      <c r="N101" t="s">
        <v>45</v>
      </c>
      <c r="O101" t="s">
        <v>61</v>
      </c>
      <c r="P101" t="s">
        <v>62</v>
      </c>
      <c r="Q101" t="s">
        <v>63</v>
      </c>
      <c r="R101">
        <v>4</v>
      </c>
      <c r="S101" t="str">
        <f t="shared" si="10"/>
        <v>January</v>
      </c>
      <c r="T101">
        <f t="shared" si="11"/>
        <v>2025</v>
      </c>
      <c r="U101" s="3">
        <f t="shared" si="12"/>
        <v>0.31499999999999995</v>
      </c>
      <c r="V101" s="3" t="str">
        <f t="shared" si="13"/>
        <v>Low Discount</v>
      </c>
      <c r="W101" s="3">
        <f>AVERAGE(Table1[Gross Margin %])</f>
        <v>0.29963500000000659</v>
      </c>
      <c r="X101" s="3"/>
    </row>
    <row r="102" spans="1:24" x14ac:dyDescent="0.35">
      <c r="A102" t="s">
        <v>257</v>
      </c>
      <c r="B102" t="s">
        <v>258</v>
      </c>
      <c r="C102">
        <v>37.770000000000003</v>
      </c>
      <c r="D102" t="s">
        <v>3873</v>
      </c>
      <c r="E102">
        <f t="shared" si="7"/>
        <v>0.15</v>
      </c>
      <c r="F102">
        <f t="shared" si="8"/>
        <v>11.236575</v>
      </c>
      <c r="G102" s="2">
        <v>45662</v>
      </c>
      <c r="H102" s="2">
        <v>45662</v>
      </c>
      <c r="I102" t="s">
        <v>18</v>
      </c>
      <c r="J102" t="s">
        <v>29</v>
      </c>
      <c r="K102" t="str">
        <f t="shared" si="9"/>
        <v>Medium Risk</v>
      </c>
      <c r="L102" t="s">
        <v>38</v>
      </c>
      <c r="M102" t="s">
        <v>44</v>
      </c>
      <c r="N102" t="s">
        <v>45</v>
      </c>
      <c r="O102" t="s">
        <v>23</v>
      </c>
      <c r="P102" t="s">
        <v>56</v>
      </c>
      <c r="Q102" t="s">
        <v>57</v>
      </c>
      <c r="R102">
        <v>2</v>
      </c>
      <c r="S102" t="str">
        <f t="shared" si="10"/>
        <v>January</v>
      </c>
      <c r="T102">
        <f t="shared" si="11"/>
        <v>2025</v>
      </c>
      <c r="U102" s="3">
        <f t="shared" si="12"/>
        <v>0.29749999999999999</v>
      </c>
      <c r="V102" s="3" t="str">
        <f t="shared" si="13"/>
        <v>High Discount</v>
      </c>
      <c r="W102" s="3">
        <f>AVERAGE(Table1[Gross Margin %])</f>
        <v>0.29963500000000659</v>
      </c>
      <c r="X102" s="3"/>
    </row>
    <row r="103" spans="1:24" x14ac:dyDescent="0.35">
      <c r="A103" t="s">
        <v>259</v>
      </c>
      <c r="B103" t="s">
        <v>260</v>
      </c>
      <c r="C103">
        <v>1401.49</v>
      </c>
      <c r="D103" t="s">
        <v>3872</v>
      </c>
      <c r="E103">
        <f t="shared" si="7"/>
        <v>0.25</v>
      </c>
      <c r="F103">
        <f t="shared" si="8"/>
        <v>367.89112499999999</v>
      </c>
      <c r="G103" s="2">
        <v>45717</v>
      </c>
      <c r="H103" s="2">
        <v>45717</v>
      </c>
      <c r="I103" t="s">
        <v>48</v>
      </c>
      <c r="J103" t="s">
        <v>19</v>
      </c>
      <c r="K103" t="str">
        <f t="shared" si="9"/>
        <v>Low Risk</v>
      </c>
      <c r="L103" t="s">
        <v>43</v>
      </c>
      <c r="M103" t="s">
        <v>21</v>
      </c>
      <c r="N103" t="s">
        <v>45</v>
      </c>
      <c r="O103" t="s">
        <v>32</v>
      </c>
      <c r="P103" t="s">
        <v>68</v>
      </c>
      <c r="Q103" t="s">
        <v>69</v>
      </c>
      <c r="R103">
        <v>5</v>
      </c>
      <c r="S103" t="str">
        <f t="shared" si="10"/>
        <v>March</v>
      </c>
      <c r="T103">
        <f t="shared" si="11"/>
        <v>2025</v>
      </c>
      <c r="U103" s="3">
        <f t="shared" si="12"/>
        <v>0.26250000000000001</v>
      </c>
      <c r="V103" s="3" t="str">
        <f t="shared" si="13"/>
        <v>High Discount</v>
      </c>
      <c r="W103" s="3">
        <f>AVERAGE(Table1[Gross Margin %])</f>
        <v>0.29963500000000659</v>
      </c>
      <c r="X103" s="3"/>
    </row>
    <row r="104" spans="1:24" x14ac:dyDescent="0.35">
      <c r="A104" t="s">
        <v>261</v>
      </c>
      <c r="B104" t="s">
        <v>262</v>
      </c>
      <c r="C104">
        <v>479.8</v>
      </c>
      <c r="D104" t="s">
        <v>3873</v>
      </c>
      <c r="E104">
        <f t="shared" si="7"/>
        <v>0.1</v>
      </c>
      <c r="F104">
        <f t="shared" si="8"/>
        <v>151.137</v>
      </c>
      <c r="G104" s="2">
        <v>45592</v>
      </c>
      <c r="H104" s="2">
        <v>45592</v>
      </c>
      <c r="I104" t="s">
        <v>28</v>
      </c>
      <c r="J104" t="s">
        <v>29</v>
      </c>
      <c r="K104" t="str">
        <f t="shared" si="9"/>
        <v>Low Risk</v>
      </c>
      <c r="L104" t="s">
        <v>43</v>
      </c>
      <c r="M104" t="s">
        <v>44</v>
      </c>
      <c r="N104" t="s">
        <v>31</v>
      </c>
      <c r="O104" t="s">
        <v>32</v>
      </c>
      <c r="P104" t="s">
        <v>68</v>
      </c>
      <c r="Q104" t="s">
        <v>69</v>
      </c>
      <c r="R104">
        <v>4</v>
      </c>
      <c r="S104" t="str">
        <f t="shared" si="10"/>
        <v>October</v>
      </c>
      <c r="T104">
        <f t="shared" si="11"/>
        <v>2024</v>
      </c>
      <c r="U104" s="3">
        <f t="shared" si="12"/>
        <v>0.315</v>
      </c>
      <c r="V104" s="3" t="str">
        <f t="shared" si="13"/>
        <v>Low Discount</v>
      </c>
      <c r="W104" s="3">
        <f>AVERAGE(Table1[Gross Margin %])</f>
        <v>0.29963500000000659</v>
      </c>
      <c r="X104" s="3"/>
    </row>
    <row r="105" spans="1:24" x14ac:dyDescent="0.35">
      <c r="A105" t="s">
        <v>263</v>
      </c>
      <c r="B105" t="s">
        <v>264</v>
      </c>
      <c r="C105">
        <v>1103.57</v>
      </c>
      <c r="D105" t="s">
        <v>3872</v>
      </c>
      <c r="E105">
        <f t="shared" si="7"/>
        <v>0.25</v>
      </c>
      <c r="F105">
        <f t="shared" si="8"/>
        <v>289.68712499999998</v>
      </c>
      <c r="G105" s="2">
        <v>45583</v>
      </c>
      <c r="H105" s="2">
        <v>45583</v>
      </c>
      <c r="I105" t="s">
        <v>18</v>
      </c>
      <c r="J105" t="s">
        <v>37</v>
      </c>
      <c r="K105" t="str">
        <f t="shared" si="9"/>
        <v>Low Risk</v>
      </c>
      <c r="L105" t="s">
        <v>60</v>
      </c>
      <c r="M105" t="s">
        <v>21</v>
      </c>
      <c r="N105" t="s">
        <v>31</v>
      </c>
      <c r="O105" t="s">
        <v>32</v>
      </c>
      <c r="P105" t="s">
        <v>80</v>
      </c>
      <c r="Q105" t="s">
        <v>81</v>
      </c>
      <c r="R105">
        <v>2</v>
      </c>
      <c r="S105" t="str">
        <f t="shared" si="10"/>
        <v>October</v>
      </c>
      <c r="T105">
        <f t="shared" si="11"/>
        <v>2024</v>
      </c>
      <c r="U105" s="3">
        <f t="shared" si="12"/>
        <v>0.26250000000000001</v>
      </c>
      <c r="V105" s="3" t="str">
        <f t="shared" si="13"/>
        <v>High Discount</v>
      </c>
      <c r="W105" s="3">
        <f>AVERAGE(Table1[Gross Margin %])</f>
        <v>0.29963500000000659</v>
      </c>
      <c r="X105" s="3"/>
    </row>
    <row r="106" spans="1:24" x14ac:dyDescent="0.35">
      <c r="A106" t="s">
        <v>265</v>
      </c>
      <c r="B106" t="s">
        <v>266</v>
      </c>
      <c r="C106">
        <v>1455.29</v>
      </c>
      <c r="D106" t="s">
        <v>3872</v>
      </c>
      <c r="E106">
        <f t="shared" si="7"/>
        <v>0.25</v>
      </c>
      <c r="F106">
        <f t="shared" si="8"/>
        <v>382.01362499999999</v>
      </c>
      <c r="G106" s="2">
        <v>45765</v>
      </c>
      <c r="H106" s="2">
        <v>45765</v>
      </c>
      <c r="I106" t="s">
        <v>18</v>
      </c>
      <c r="J106" t="s">
        <v>19</v>
      </c>
      <c r="K106" t="str">
        <f t="shared" si="9"/>
        <v>Medium Risk</v>
      </c>
      <c r="L106" t="s">
        <v>38</v>
      </c>
      <c r="M106" t="s">
        <v>21</v>
      </c>
      <c r="N106" t="s">
        <v>45</v>
      </c>
      <c r="O106" t="s">
        <v>32</v>
      </c>
      <c r="P106" t="s">
        <v>80</v>
      </c>
      <c r="Q106" t="s">
        <v>81</v>
      </c>
      <c r="R106">
        <v>10</v>
      </c>
      <c r="S106" t="str">
        <f t="shared" si="10"/>
        <v>April</v>
      </c>
      <c r="T106">
        <f t="shared" si="11"/>
        <v>2025</v>
      </c>
      <c r="U106" s="3">
        <f t="shared" si="12"/>
        <v>0.26250000000000001</v>
      </c>
      <c r="V106" s="3" t="str">
        <f t="shared" si="13"/>
        <v>High Discount</v>
      </c>
      <c r="W106" s="3">
        <f>AVERAGE(Table1[Gross Margin %])</f>
        <v>0.29963500000000659</v>
      </c>
      <c r="X106" s="3"/>
    </row>
    <row r="107" spans="1:24" x14ac:dyDescent="0.35">
      <c r="A107" t="s">
        <v>267</v>
      </c>
      <c r="B107" t="s">
        <v>268</v>
      </c>
      <c r="C107">
        <v>924.5</v>
      </c>
      <c r="D107" t="s">
        <v>3874</v>
      </c>
      <c r="E107">
        <f t="shared" si="7"/>
        <v>0.1</v>
      </c>
      <c r="F107">
        <f t="shared" si="8"/>
        <v>291.21749999999997</v>
      </c>
      <c r="G107" s="2">
        <v>45531</v>
      </c>
      <c r="H107" s="2">
        <v>45531</v>
      </c>
      <c r="I107" t="s">
        <v>28</v>
      </c>
      <c r="J107" t="s">
        <v>49</v>
      </c>
      <c r="K107" t="str">
        <f t="shared" si="9"/>
        <v>Low Risk</v>
      </c>
      <c r="L107" t="s">
        <v>60</v>
      </c>
      <c r="M107" t="s">
        <v>39</v>
      </c>
      <c r="N107" t="s">
        <v>22</v>
      </c>
      <c r="O107" t="s">
        <v>32</v>
      </c>
      <c r="P107" t="s">
        <v>68</v>
      </c>
      <c r="Q107" t="s">
        <v>69</v>
      </c>
      <c r="R107">
        <v>3</v>
      </c>
      <c r="S107" t="str">
        <f t="shared" si="10"/>
        <v>August</v>
      </c>
      <c r="T107">
        <f t="shared" si="11"/>
        <v>2024</v>
      </c>
      <c r="U107" s="3">
        <f t="shared" si="12"/>
        <v>0.31499999999999995</v>
      </c>
      <c r="V107" s="3" t="str">
        <f t="shared" si="13"/>
        <v>Low Discount</v>
      </c>
      <c r="W107" s="3">
        <f>AVERAGE(Table1[Gross Margin %])</f>
        <v>0.29963500000000659</v>
      </c>
      <c r="X107" s="3"/>
    </row>
    <row r="108" spans="1:24" x14ac:dyDescent="0.35">
      <c r="A108" t="s">
        <v>269</v>
      </c>
      <c r="B108" t="s">
        <v>270</v>
      </c>
      <c r="C108">
        <v>772.39</v>
      </c>
      <c r="D108" t="s">
        <v>3874</v>
      </c>
      <c r="E108">
        <f t="shared" si="7"/>
        <v>0.1</v>
      </c>
      <c r="F108">
        <f t="shared" si="8"/>
        <v>243.30284999999998</v>
      </c>
      <c r="G108" s="2">
        <v>45794</v>
      </c>
      <c r="H108" s="2">
        <v>45794</v>
      </c>
      <c r="I108" t="s">
        <v>28</v>
      </c>
      <c r="J108" t="s">
        <v>49</v>
      </c>
      <c r="K108" t="str">
        <f t="shared" si="9"/>
        <v>Medium Risk</v>
      </c>
      <c r="L108" t="s">
        <v>38</v>
      </c>
      <c r="M108" t="s">
        <v>39</v>
      </c>
      <c r="N108" t="s">
        <v>45</v>
      </c>
      <c r="O108" t="s">
        <v>61</v>
      </c>
      <c r="P108" t="s">
        <v>62</v>
      </c>
      <c r="Q108" t="s">
        <v>63</v>
      </c>
      <c r="R108">
        <v>3</v>
      </c>
      <c r="S108" t="str">
        <f t="shared" si="10"/>
        <v>May</v>
      </c>
      <c r="T108">
        <f t="shared" si="11"/>
        <v>2025</v>
      </c>
      <c r="U108" s="3">
        <f t="shared" si="12"/>
        <v>0.315</v>
      </c>
      <c r="V108" s="3" t="str">
        <f t="shared" si="13"/>
        <v>Low Discount</v>
      </c>
      <c r="W108" s="3">
        <f>AVERAGE(Table1[Gross Margin %])</f>
        <v>0.29963500000000659</v>
      </c>
      <c r="X108" s="3"/>
    </row>
    <row r="109" spans="1:24" x14ac:dyDescent="0.35">
      <c r="A109" t="s">
        <v>271</v>
      </c>
      <c r="B109" t="s">
        <v>272</v>
      </c>
      <c r="C109">
        <v>257.79000000000002</v>
      </c>
      <c r="D109" t="s">
        <v>3873</v>
      </c>
      <c r="E109">
        <f t="shared" si="7"/>
        <v>0.1</v>
      </c>
      <c r="F109">
        <f t="shared" si="8"/>
        <v>81.203850000000003</v>
      </c>
      <c r="G109" s="2">
        <v>45549</v>
      </c>
      <c r="H109" s="2">
        <v>45549</v>
      </c>
      <c r="I109" t="s">
        <v>42</v>
      </c>
      <c r="J109" t="s">
        <v>29</v>
      </c>
      <c r="K109" t="str">
        <f t="shared" si="9"/>
        <v>Low Risk</v>
      </c>
      <c r="L109" t="s">
        <v>60</v>
      </c>
      <c r="M109" t="s">
        <v>30</v>
      </c>
      <c r="N109" t="s">
        <v>22</v>
      </c>
      <c r="O109" t="s">
        <v>61</v>
      </c>
      <c r="P109" t="s">
        <v>62</v>
      </c>
      <c r="Q109" t="s">
        <v>63</v>
      </c>
      <c r="R109">
        <v>2</v>
      </c>
      <c r="S109" t="str">
        <f t="shared" si="10"/>
        <v>September</v>
      </c>
      <c r="T109">
        <f t="shared" si="11"/>
        <v>2024</v>
      </c>
      <c r="U109" s="3">
        <f t="shared" si="12"/>
        <v>0.315</v>
      </c>
      <c r="V109" s="3" t="str">
        <f t="shared" si="13"/>
        <v>Low Discount</v>
      </c>
      <c r="W109" s="3">
        <f>AVERAGE(Table1[Gross Margin %])</f>
        <v>0.29963500000000659</v>
      </c>
      <c r="X109" s="3"/>
    </row>
    <row r="110" spans="1:24" x14ac:dyDescent="0.35">
      <c r="A110" t="s">
        <v>273</v>
      </c>
      <c r="B110" t="s">
        <v>274</v>
      </c>
      <c r="C110">
        <v>324.10000000000002</v>
      </c>
      <c r="D110" t="s">
        <v>3873</v>
      </c>
      <c r="E110">
        <f t="shared" si="7"/>
        <v>0.1</v>
      </c>
      <c r="F110">
        <f t="shared" si="8"/>
        <v>102.0915</v>
      </c>
      <c r="G110" s="2">
        <v>45496</v>
      </c>
      <c r="H110" s="2">
        <v>45496</v>
      </c>
      <c r="I110" t="s">
        <v>86</v>
      </c>
      <c r="J110" t="s">
        <v>19</v>
      </c>
      <c r="K110" t="str">
        <f t="shared" si="9"/>
        <v>High Risk</v>
      </c>
      <c r="L110" t="s">
        <v>20</v>
      </c>
      <c r="M110" t="s">
        <v>44</v>
      </c>
      <c r="N110" t="s">
        <v>45</v>
      </c>
      <c r="O110" t="s">
        <v>32</v>
      </c>
      <c r="P110" t="s">
        <v>68</v>
      </c>
      <c r="Q110" t="s">
        <v>69</v>
      </c>
      <c r="R110">
        <v>4</v>
      </c>
      <c r="S110" t="str">
        <f t="shared" si="10"/>
        <v>July</v>
      </c>
      <c r="T110">
        <f t="shared" si="11"/>
        <v>2024</v>
      </c>
      <c r="U110" s="3">
        <f t="shared" si="12"/>
        <v>0.31499999999999995</v>
      </c>
      <c r="V110" s="3" t="str">
        <f t="shared" si="13"/>
        <v>Low Discount</v>
      </c>
      <c r="W110" s="3">
        <f>AVERAGE(Table1[Gross Margin %])</f>
        <v>0.29963500000000659</v>
      </c>
      <c r="X110" s="3"/>
    </row>
    <row r="111" spans="1:24" x14ac:dyDescent="0.35">
      <c r="A111" t="s">
        <v>275</v>
      </c>
      <c r="B111" t="s">
        <v>276</v>
      </c>
      <c r="C111">
        <v>1159.75</v>
      </c>
      <c r="D111" t="s">
        <v>3872</v>
      </c>
      <c r="E111">
        <f t="shared" si="7"/>
        <v>0.25</v>
      </c>
      <c r="F111">
        <f t="shared" si="8"/>
        <v>304.43437499999999</v>
      </c>
      <c r="G111" s="2">
        <v>45752</v>
      </c>
      <c r="H111" s="2">
        <v>45752</v>
      </c>
      <c r="I111" t="s">
        <v>18</v>
      </c>
      <c r="J111" t="s">
        <v>49</v>
      </c>
      <c r="K111" t="str">
        <f t="shared" si="9"/>
        <v>Medium Risk</v>
      </c>
      <c r="L111" t="s">
        <v>38</v>
      </c>
      <c r="M111" t="s">
        <v>30</v>
      </c>
      <c r="N111" t="s">
        <v>22</v>
      </c>
      <c r="O111" t="s">
        <v>32</v>
      </c>
      <c r="P111" t="s">
        <v>80</v>
      </c>
      <c r="Q111" t="s">
        <v>81</v>
      </c>
      <c r="R111">
        <v>7</v>
      </c>
      <c r="S111" t="str">
        <f t="shared" si="10"/>
        <v>April</v>
      </c>
      <c r="T111">
        <f t="shared" si="11"/>
        <v>2025</v>
      </c>
      <c r="U111" s="3">
        <f t="shared" si="12"/>
        <v>0.26250000000000001</v>
      </c>
      <c r="V111" s="3" t="str">
        <f t="shared" si="13"/>
        <v>High Discount</v>
      </c>
      <c r="W111" s="3">
        <f>AVERAGE(Table1[Gross Margin %])</f>
        <v>0.29963500000000659</v>
      </c>
      <c r="X111" s="3"/>
    </row>
    <row r="112" spans="1:24" x14ac:dyDescent="0.35">
      <c r="A112" t="s">
        <v>277</v>
      </c>
      <c r="B112" t="s">
        <v>278</v>
      </c>
      <c r="C112">
        <v>671.95</v>
      </c>
      <c r="D112" t="s">
        <v>3874</v>
      </c>
      <c r="E112">
        <f t="shared" si="7"/>
        <v>0.15</v>
      </c>
      <c r="F112">
        <f t="shared" si="8"/>
        <v>199.905125</v>
      </c>
      <c r="G112" s="2">
        <v>45549</v>
      </c>
      <c r="H112" s="2">
        <v>45549</v>
      </c>
      <c r="I112" t="s">
        <v>42</v>
      </c>
      <c r="J112" t="s">
        <v>49</v>
      </c>
      <c r="K112" t="str">
        <f t="shared" si="9"/>
        <v>Low Risk</v>
      </c>
      <c r="L112" t="s">
        <v>43</v>
      </c>
      <c r="M112" t="s">
        <v>21</v>
      </c>
      <c r="N112" t="s">
        <v>22</v>
      </c>
      <c r="O112" t="s">
        <v>23</v>
      </c>
      <c r="P112" t="s">
        <v>51</v>
      </c>
      <c r="Q112" t="s">
        <v>52</v>
      </c>
      <c r="R112">
        <v>1</v>
      </c>
      <c r="S112" t="str">
        <f t="shared" si="10"/>
        <v>September</v>
      </c>
      <c r="T112">
        <f t="shared" si="11"/>
        <v>2024</v>
      </c>
      <c r="U112" s="3">
        <f t="shared" si="12"/>
        <v>0.29749999999999999</v>
      </c>
      <c r="V112" s="3" t="str">
        <f t="shared" si="13"/>
        <v>High Discount</v>
      </c>
      <c r="W112" s="3">
        <f>AVERAGE(Table1[Gross Margin %])</f>
        <v>0.29963500000000659</v>
      </c>
      <c r="X112" s="3"/>
    </row>
    <row r="113" spans="1:24" x14ac:dyDescent="0.35">
      <c r="A113" t="s">
        <v>279</v>
      </c>
      <c r="B113" t="s">
        <v>280</v>
      </c>
      <c r="C113">
        <v>1407.86</v>
      </c>
      <c r="D113" t="s">
        <v>3872</v>
      </c>
      <c r="E113">
        <f t="shared" si="7"/>
        <v>0.25</v>
      </c>
      <c r="F113">
        <f t="shared" si="8"/>
        <v>369.56324999999998</v>
      </c>
      <c r="G113" s="2">
        <v>45717</v>
      </c>
      <c r="H113" s="2">
        <v>45717</v>
      </c>
      <c r="I113" t="s">
        <v>28</v>
      </c>
      <c r="J113" t="s">
        <v>19</v>
      </c>
      <c r="K113" t="str">
        <f t="shared" si="9"/>
        <v>Low Risk</v>
      </c>
      <c r="L113" t="s">
        <v>43</v>
      </c>
      <c r="M113" t="s">
        <v>44</v>
      </c>
      <c r="N113" t="s">
        <v>45</v>
      </c>
      <c r="O113" t="s">
        <v>32</v>
      </c>
      <c r="P113" t="s">
        <v>68</v>
      </c>
      <c r="Q113" t="s">
        <v>69</v>
      </c>
      <c r="R113">
        <v>1</v>
      </c>
      <c r="S113" t="str">
        <f t="shared" si="10"/>
        <v>March</v>
      </c>
      <c r="T113">
        <f t="shared" si="11"/>
        <v>2025</v>
      </c>
      <c r="U113" s="3">
        <f t="shared" si="12"/>
        <v>0.26250000000000001</v>
      </c>
      <c r="V113" s="3" t="str">
        <f t="shared" si="13"/>
        <v>High Discount</v>
      </c>
      <c r="W113" s="3">
        <f>AVERAGE(Table1[Gross Margin %])</f>
        <v>0.29963500000000659</v>
      </c>
      <c r="X113" s="3"/>
    </row>
    <row r="114" spans="1:24" x14ac:dyDescent="0.35">
      <c r="A114" t="s">
        <v>281</v>
      </c>
      <c r="B114" t="s">
        <v>282</v>
      </c>
      <c r="C114">
        <v>707.88</v>
      </c>
      <c r="D114" t="s">
        <v>3874</v>
      </c>
      <c r="E114">
        <f t="shared" si="7"/>
        <v>0.1</v>
      </c>
      <c r="F114">
        <f t="shared" si="8"/>
        <v>222.98219999999998</v>
      </c>
      <c r="G114" s="2">
        <v>45713</v>
      </c>
      <c r="H114" s="2">
        <v>45713</v>
      </c>
      <c r="I114" t="s">
        <v>48</v>
      </c>
      <c r="J114" t="s">
        <v>29</v>
      </c>
      <c r="K114" t="str">
        <f t="shared" si="9"/>
        <v>Low Risk</v>
      </c>
      <c r="L114" t="s">
        <v>60</v>
      </c>
      <c r="M114" t="s">
        <v>50</v>
      </c>
      <c r="N114" t="s">
        <v>31</v>
      </c>
      <c r="O114" t="s">
        <v>32</v>
      </c>
      <c r="P114" t="s">
        <v>68</v>
      </c>
      <c r="Q114" t="s">
        <v>69</v>
      </c>
      <c r="R114">
        <v>2</v>
      </c>
      <c r="S114" t="str">
        <f t="shared" si="10"/>
        <v>February</v>
      </c>
      <c r="T114">
        <f t="shared" si="11"/>
        <v>2025</v>
      </c>
      <c r="U114" s="3">
        <f t="shared" si="12"/>
        <v>0.31499999999999995</v>
      </c>
      <c r="V114" s="3" t="str">
        <f t="shared" si="13"/>
        <v>Low Discount</v>
      </c>
      <c r="W114" s="3">
        <f>AVERAGE(Table1[Gross Margin %])</f>
        <v>0.29963500000000659</v>
      </c>
      <c r="X114" s="3"/>
    </row>
    <row r="115" spans="1:24" x14ac:dyDescent="0.35">
      <c r="A115" t="s">
        <v>283</v>
      </c>
      <c r="B115" t="s">
        <v>284</v>
      </c>
      <c r="C115">
        <v>771.01</v>
      </c>
      <c r="D115" t="s">
        <v>3874</v>
      </c>
      <c r="E115">
        <f t="shared" si="7"/>
        <v>0.1</v>
      </c>
      <c r="F115">
        <f t="shared" si="8"/>
        <v>242.86814999999999</v>
      </c>
      <c r="G115" s="2">
        <v>45462</v>
      </c>
      <c r="H115" s="2">
        <v>45462</v>
      </c>
      <c r="I115" t="s">
        <v>48</v>
      </c>
      <c r="J115" t="s">
        <v>49</v>
      </c>
      <c r="K115" t="str">
        <f t="shared" si="9"/>
        <v>Low Risk</v>
      </c>
      <c r="L115" t="s">
        <v>43</v>
      </c>
      <c r="M115" t="s">
        <v>44</v>
      </c>
      <c r="N115" t="s">
        <v>22</v>
      </c>
      <c r="O115" t="s">
        <v>32</v>
      </c>
      <c r="P115" t="s">
        <v>80</v>
      </c>
      <c r="Q115" t="s">
        <v>81</v>
      </c>
      <c r="R115">
        <v>8</v>
      </c>
      <c r="S115" t="str">
        <f t="shared" si="10"/>
        <v>June</v>
      </c>
      <c r="T115">
        <f t="shared" si="11"/>
        <v>2024</v>
      </c>
      <c r="U115" s="3">
        <f t="shared" si="12"/>
        <v>0.315</v>
      </c>
      <c r="V115" s="3" t="str">
        <f t="shared" si="13"/>
        <v>Low Discount</v>
      </c>
      <c r="W115" s="3">
        <f>AVERAGE(Table1[Gross Margin %])</f>
        <v>0.29963500000000659</v>
      </c>
      <c r="X115" s="3"/>
    </row>
    <row r="116" spans="1:24" x14ac:dyDescent="0.35">
      <c r="A116" t="s">
        <v>285</v>
      </c>
      <c r="B116" t="s">
        <v>286</v>
      </c>
      <c r="C116">
        <v>279.97000000000003</v>
      </c>
      <c r="D116" t="s">
        <v>3873</v>
      </c>
      <c r="E116">
        <f t="shared" si="7"/>
        <v>0.1</v>
      </c>
      <c r="F116">
        <f t="shared" si="8"/>
        <v>88.190550000000002</v>
      </c>
      <c r="G116" s="2">
        <v>45476</v>
      </c>
      <c r="H116" s="2">
        <v>45476</v>
      </c>
      <c r="I116" t="s">
        <v>42</v>
      </c>
      <c r="J116" t="s">
        <v>19</v>
      </c>
      <c r="K116" t="str">
        <f t="shared" si="9"/>
        <v>High Risk</v>
      </c>
      <c r="L116" t="s">
        <v>20</v>
      </c>
      <c r="M116" t="s">
        <v>55</v>
      </c>
      <c r="N116" t="s">
        <v>31</v>
      </c>
      <c r="O116" t="s">
        <v>32</v>
      </c>
      <c r="P116" t="s">
        <v>33</v>
      </c>
      <c r="Q116" t="s">
        <v>34</v>
      </c>
      <c r="R116">
        <v>2</v>
      </c>
      <c r="S116" t="str">
        <f t="shared" si="10"/>
        <v>July</v>
      </c>
      <c r="T116">
        <f t="shared" si="11"/>
        <v>2024</v>
      </c>
      <c r="U116" s="3">
        <f t="shared" si="12"/>
        <v>0.315</v>
      </c>
      <c r="V116" s="3" t="str">
        <f t="shared" si="13"/>
        <v>Low Discount</v>
      </c>
      <c r="W116" s="3">
        <f>AVERAGE(Table1[Gross Margin %])</f>
        <v>0.29963500000000659</v>
      </c>
      <c r="X116" s="3"/>
    </row>
    <row r="117" spans="1:24" x14ac:dyDescent="0.35">
      <c r="A117" t="s">
        <v>287</v>
      </c>
      <c r="B117" t="s">
        <v>288</v>
      </c>
      <c r="C117">
        <v>250.02</v>
      </c>
      <c r="D117" t="s">
        <v>3873</v>
      </c>
      <c r="E117">
        <f t="shared" si="7"/>
        <v>0.15</v>
      </c>
      <c r="F117">
        <f t="shared" si="8"/>
        <v>74.380949999999999</v>
      </c>
      <c r="G117" s="2">
        <v>45726</v>
      </c>
      <c r="H117" s="2">
        <v>45726</v>
      </c>
      <c r="I117" t="s">
        <v>42</v>
      </c>
      <c r="J117" t="s">
        <v>49</v>
      </c>
      <c r="K117" t="str">
        <f t="shared" si="9"/>
        <v>Low Risk</v>
      </c>
      <c r="L117" t="s">
        <v>43</v>
      </c>
      <c r="M117" t="s">
        <v>55</v>
      </c>
      <c r="N117" t="s">
        <v>45</v>
      </c>
      <c r="O117" t="s">
        <v>23</v>
      </c>
      <c r="P117" t="s">
        <v>56</v>
      </c>
      <c r="Q117" t="s">
        <v>57</v>
      </c>
      <c r="R117">
        <v>9</v>
      </c>
      <c r="S117" t="str">
        <f t="shared" si="10"/>
        <v>March</v>
      </c>
      <c r="T117">
        <f t="shared" si="11"/>
        <v>2025</v>
      </c>
      <c r="U117" s="3">
        <f t="shared" si="12"/>
        <v>0.29749999999999999</v>
      </c>
      <c r="V117" s="3" t="str">
        <f t="shared" si="13"/>
        <v>High Discount</v>
      </c>
      <c r="W117" s="3">
        <f>AVERAGE(Table1[Gross Margin %])</f>
        <v>0.29963500000000659</v>
      </c>
      <c r="X117" s="3"/>
    </row>
    <row r="118" spans="1:24" x14ac:dyDescent="0.35">
      <c r="A118" t="s">
        <v>289</v>
      </c>
      <c r="B118" t="s">
        <v>290</v>
      </c>
      <c r="C118">
        <v>1086.2</v>
      </c>
      <c r="D118" t="s">
        <v>3872</v>
      </c>
      <c r="E118">
        <f t="shared" si="7"/>
        <v>0.15</v>
      </c>
      <c r="F118">
        <f t="shared" si="8"/>
        <v>323.14449999999999</v>
      </c>
      <c r="G118" s="2">
        <v>45599</v>
      </c>
      <c r="H118" s="2">
        <v>45599</v>
      </c>
      <c r="I118" t="s">
        <v>48</v>
      </c>
      <c r="J118" t="s">
        <v>19</v>
      </c>
      <c r="K118" t="str">
        <f t="shared" si="9"/>
        <v>Low Risk</v>
      </c>
      <c r="L118" t="s">
        <v>43</v>
      </c>
      <c r="M118" t="s">
        <v>44</v>
      </c>
      <c r="N118" t="s">
        <v>22</v>
      </c>
      <c r="O118" t="s">
        <v>23</v>
      </c>
      <c r="P118" t="s">
        <v>56</v>
      </c>
      <c r="Q118" t="s">
        <v>57</v>
      </c>
      <c r="R118">
        <v>3</v>
      </c>
      <c r="S118" t="str">
        <f t="shared" si="10"/>
        <v>November</v>
      </c>
      <c r="T118">
        <f t="shared" si="11"/>
        <v>2024</v>
      </c>
      <c r="U118" s="3">
        <f t="shared" si="12"/>
        <v>0.29749999999999999</v>
      </c>
      <c r="V118" s="3" t="str">
        <f t="shared" si="13"/>
        <v>High Discount</v>
      </c>
      <c r="W118" s="3">
        <f>AVERAGE(Table1[Gross Margin %])</f>
        <v>0.29963500000000659</v>
      </c>
      <c r="X118" s="3"/>
    </row>
    <row r="119" spans="1:24" x14ac:dyDescent="0.35">
      <c r="A119" t="s">
        <v>291</v>
      </c>
      <c r="B119" t="s">
        <v>292</v>
      </c>
      <c r="C119">
        <v>331.36</v>
      </c>
      <c r="D119" t="s">
        <v>3873</v>
      </c>
      <c r="E119">
        <f t="shared" si="7"/>
        <v>0.1</v>
      </c>
      <c r="F119">
        <f t="shared" si="8"/>
        <v>104.37839999999998</v>
      </c>
      <c r="G119" s="2">
        <v>45435</v>
      </c>
      <c r="H119" s="2">
        <v>45435</v>
      </c>
      <c r="I119" t="s">
        <v>28</v>
      </c>
      <c r="J119" t="s">
        <v>37</v>
      </c>
      <c r="K119" t="str">
        <f t="shared" si="9"/>
        <v>Low Risk</v>
      </c>
      <c r="L119" t="s">
        <v>43</v>
      </c>
      <c r="M119" t="s">
        <v>50</v>
      </c>
      <c r="N119" t="s">
        <v>45</v>
      </c>
      <c r="O119" t="s">
        <v>32</v>
      </c>
      <c r="P119" t="s">
        <v>80</v>
      </c>
      <c r="Q119" t="s">
        <v>81</v>
      </c>
      <c r="R119">
        <v>7</v>
      </c>
      <c r="S119" t="str">
        <f t="shared" si="10"/>
        <v>May</v>
      </c>
      <c r="T119">
        <f t="shared" si="11"/>
        <v>2024</v>
      </c>
      <c r="U119" s="3">
        <f t="shared" si="12"/>
        <v>0.31499999999999995</v>
      </c>
      <c r="V119" s="3" t="str">
        <f t="shared" si="13"/>
        <v>Low Discount</v>
      </c>
      <c r="W119" s="3">
        <f>AVERAGE(Table1[Gross Margin %])</f>
        <v>0.29963500000000659</v>
      </c>
      <c r="X119" s="3"/>
    </row>
    <row r="120" spans="1:24" x14ac:dyDescent="0.35">
      <c r="A120" t="s">
        <v>293</v>
      </c>
      <c r="B120" t="s">
        <v>294</v>
      </c>
      <c r="C120">
        <v>710.31</v>
      </c>
      <c r="D120" t="s">
        <v>3874</v>
      </c>
      <c r="E120">
        <f t="shared" si="7"/>
        <v>0.15</v>
      </c>
      <c r="F120">
        <f t="shared" si="8"/>
        <v>211.31722499999995</v>
      </c>
      <c r="G120" s="2">
        <v>45703</v>
      </c>
      <c r="H120" s="2">
        <v>45703</v>
      </c>
      <c r="I120" t="s">
        <v>42</v>
      </c>
      <c r="J120" t="s">
        <v>19</v>
      </c>
      <c r="K120" t="str">
        <f t="shared" si="9"/>
        <v>Low Risk</v>
      </c>
      <c r="L120" t="s">
        <v>43</v>
      </c>
      <c r="M120" t="s">
        <v>44</v>
      </c>
      <c r="N120" t="s">
        <v>22</v>
      </c>
      <c r="O120" t="s">
        <v>23</v>
      </c>
      <c r="P120" t="s">
        <v>24</v>
      </c>
      <c r="Q120" t="s">
        <v>25</v>
      </c>
      <c r="R120">
        <v>1</v>
      </c>
      <c r="S120" t="str">
        <f t="shared" si="10"/>
        <v>February</v>
      </c>
      <c r="T120">
        <f t="shared" si="11"/>
        <v>2025</v>
      </c>
      <c r="U120" s="3">
        <f t="shared" si="12"/>
        <v>0.29749999999999993</v>
      </c>
      <c r="V120" s="3" t="str">
        <f t="shared" si="13"/>
        <v>High Discount</v>
      </c>
      <c r="W120" s="3">
        <f>AVERAGE(Table1[Gross Margin %])</f>
        <v>0.29963500000000659</v>
      </c>
      <c r="X120" s="3"/>
    </row>
    <row r="121" spans="1:24" x14ac:dyDescent="0.35">
      <c r="A121" t="s">
        <v>295</v>
      </c>
      <c r="B121" t="s">
        <v>296</v>
      </c>
      <c r="C121">
        <v>141.18</v>
      </c>
      <c r="D121" t="s">
        <v>3873</v>
      </c>
      <c r="E121">
        <f t="shared" si="7"/>
        <v>0.15</v>
      </c>
      <c r="F121">
        <f t="shared" si="8"/>
        <v>42.001049999999999</v>
      </c>
      <c r="G121" s="2">
        <v>45481</v>
      </c>
      <c r="H121" s="2">
        <v>45481</v>
      </c>
      <c r="I121" t="s">
        <v>28</v>
      </c>
      <c r="J121" t="s">
        <v>49</v>
      </c>
      <c r="K121" t="str">
        <f t="shared" si="9"/>
        <v>Low Risk</v>
      </c>
      <c r="L121" t="s">
        <v>43</v>
      </c>
      <c r="M121" t="s">
        <v>30</v>
      </c>
      <c r="N121" t="s">
        <v>31</v>
      </c>
      <c r="O121" t="s">
        <v>23</v>
      </c>
      <c r="P121" t="s">
        <v>51</v>
      </c>
      <c r="Q121" t="s">
        <v>52</v>
      </c>
      <c r="R121">
        <v>8</v>
      </c>
      <c r="S121" t="str">
        <f t="shared" si="10"/>
        <v>July</v>
      </c>
      <c r="T121">
        <f t="shared" si="11"/>
        <v>2024</v>
      </c>
      <c r="U121" s="3">
        <f t="shared" si="12"/>
        <v>0.29749999999999999</v>
      </c>
      <c r="V121" s="3" t="str">
        <f t="shared" si="13"/>
        <v>High Discount</v>
      </c>
      <c r="W121" s="3">
        <f>AVERAGE(Table1[Gross Margin %])</f>
        <v>0.29963500000000659</v>
      </c>
      <c r="X121" s="3"/>
    </row>
    <row r="122" spans="1:24" x14ac:dyDescent="0.35">
      <c r="A122" t="s">
        <v>297</v>
      </c>
      <c r="B122" t="s">
        <v>298</v>
      </c>
      <c r="C122">
        <v>1422.83</v>
      </c>
      <c r="D122" t="s">
        <v>3872</v>
      </c>
      <c r="E122">
        <f t="shared" si="7"/>
        <v>0.25</v>
      </c>
      <c r="F122">
        <f t="shared" si="8"/>
        <v>373.49287499999997</v>
      </c>
      <c r="G122" s="2">
        <v>45484</v>
      </c>
      <c r="H122" s="2">
        <v>45484</v>
      </c>
      <c r="I122" t="s">
        <v>86</v>
      </c>
      <c r="J122" t="s">
        <v>49</v>
      </c>
      <c r="K122" t="str">
        <f t="shared" si="9"/>
        <v>High Risk</v>
      </c>
      <c r="L122" t="s">
        <v>20</v>
      </c>
      <c r="M122" t="s">
        <v>50</v>
      </c>
      <c r="N122" t="s">
        <v>45</v>
      </c>
      <c r="O122" t="s">
        <v>32</v>
      </c>
      <c r="P122" t="s">
        <v>72</v>
      </c>
      <c r="Q122" t="s">
        <v>73</v>
      </c>
      <c r="R122">
        <v>10</v>
      </c>
      <c r="S122" t="str">
        <f t="shared" si="10"/>
        <v>July</v>
      </c>
      <c r="T122">
        <f t="shared" si="11"/>
        <v>2024</v>
      </c>
      <c r="U122" s="3">
        <f t="shared" si="12"/>
        <v>0.26250000000000001</v>
      </c>
      <c r="V122" s="3" t="str">
        <f t="shared" si="13"/>
        <v>High Discount</v>
      </c>
      <c r="W122" s="3">
        <f>AVERAGE(Table1[Gross Margin %])</f>
        <v>0.29963500000000659</v>
      </c>
      <c r="X122" s="3"/>
    </row>
    <row r="123" spans="1:24" x14ac:dyDescent="0.35">
      <c r="A123" t="s">
        <v>299</v>
      </c>
      <c r="B123" t="s">
        <v>300</v>
      </c>
      <c r="C123">
        <v>216.55</v>
      </c>
      <c r="D123" t="s">
        <v>3873</v>
      </c>
      <c r="E123">
        <f t="shared" si="7"/>
        <v>0.1</v>
      </c>
      <c r="F123">
        <f t="shared" si="8"/>
        <v>68.213250000000002</v>
      </c>
      <c r="G123" s="2">
        <v>45434</v>
      </c>
      <c r="H123" s="2">
        <v>45434</v>
      </c>
      <c r="I123" t="s">
        <v>28</v>
      </c>
      <c r="J123" t="s">
        <v>37</v>
      </c>
      <c r="K123" t="str">
        <f t="shared" si="9"/>
        <v>Low Risk</v>
      </c>
      <c r="L123" t="s">
        <v>60</v>
      </c>
      <c r="M123" t="s">
        <v>39</v>
      </c>
      <c r="N123" t="s">
        <v>22</v>
      </c>
      <c r="O123" t="s">
        <v>32</v>
      </c>
      <c r="P123" t="s">
        <v>33</v>
      </c>
      <c r="Q123" t="s">
        <v>34</v>
      </c>
      <c r="R123">
        <v>1</v>
      </c>
      <c r="S123" t="str">
        <f t="shared" si="10"/>
        <v>May</v>
      </c>
      <c r="T123">
        <f t="shared" si="11"/>
        <v>2024</v>
      </c>
      <c r="U123" s="3">
        <f t="shared" si="12"/>
        <v>0.315</v>
      </c>
      <c r="V123" s="3" t="str">
        <f t="shared" si="13"/>
        <v>Low Discount</v>
      </c>
      <c r="W123" s="3">
        <f>AVERAGE(Table1[Gross Margin %])</f>
        <v>0.29963500000000659</v>
      </c>
      <c r="X123" s="3"/>
    </row>
    <row r="124" spans="1:24" x14ac:dyDescent="0.35">
      <c r="A124" t="s">
        <v>301</v>
      </c>
      <c r="B124" t="s">
        <v>302</v>
      </c>
      <c r="C124">
        <v>1392.36</v>
      </c>
      <c r="D124" t="s">
        <v>3872</v>
      </c>
      <c r="E124">
        <f t="shared" si="7"/>
        <v>0.25</v>
      </c>
      <c r="F124">
        <f t="shared" si="8"/>
        <v>365.49449999999996</v>
      </c>
      <c r="G124" s="2">
        <v>45733</v>
      </c>
      <c r="H124" s="2">
        <v>45733</v>
      </c>
      <c r="I124" t="s">
        <v>28</v>
      </c>
      <c r="J124" t="s">
        <v>29</v>
      </c>
      <c r="K124" t="str">
        <f t="shared" si="9"/>
        <v>Low Risk</v>
      </c>
      <c r="L124" t="s">
        <v>60</v>
      </c>
      <c r="M124" t="s">
        <v>39</v>
      </c>
      <c r="N124" t="s">
        <v>22</v>
      </c>
      <c r="O124" t="s">
        <v>32</v>
      </c>
      <c r="P124" t="s">
        <v>68</v>
      </c>
      <c r="Q124" t="s">
        <v>69</v>
      </c>
      <c r="R124">
        <v>1</v>
      </c>
      <c r="S124" t="str">
        <f t="shared" si="10"/>
        <v>March</v>
      </c>
      <c r="T124">
        <f t="shared" si="11"/>
        <v>2025</v>
      </c>
      <c r="U124" s="3">
        <f t="shared" si="12"/>
        <v>0.26250000000000001</v>
      </c>
      <c r="V124" s="3" t="str">
        <f t="shared" si="13"/>
        <v>High Discount</v>
      </c>
      <c r="W124" s="3">
        <f>AVERAGE(Table1[Gross Margin %])</f>
        <v>0.29963500000000659</v>
      </c>
      <c r="X124" s="3"/>
    </row>
    <row r="125" spans="1:24" x14ac:dyDescent="0.35">
      <c r="A125" t="s">
        <v>303</v>
      </c>
      <c r="B125" t="s">
        <v>304</v>
      </c>
      <c r="C125">
        <v>762.19</v>
      </c>
      <c r="D125" t="s">
        <v>3874</v>
      </c>
      <c r="E125">
        <f t="shared" si="7"/>
        <v>0.15</v>
      </c>
      <c r="F125">
        <f t="shared" si="8"/>
        <v>226.75152500000002</v>
      </c>
      <c r="G125" s="2">
        <v>45576</v>
      </c>
      <c r="H125" s="2">
        <v>45576</v>
      </c>
      <c r="I125" t="s">
        <v>18</v>
      </c>
      <c r="J125" t="s">
        <v>19</v>
      </c>
      <c r="K125" t="str">
        <f t="shared" si="9"/>
        <v>High Risk</v>
      </c>
      <c r="L125" t="s">
        <v>20</v>
      </c>
      <c r="M125" t="s">
        <v>39</v>
      </c>
      <c r="N125" t="s">
        <v>45</v>
      </c>
      <c r="O125" t="s">
        <v>23</v>
      </c>
      <c r="P125" t="s">
        <v>56</v>
      </c>
      <c r="Q125" t="s">
        <v>57</v>
      </c>
      <c r="R125">
        <v>10</v>
      </c>
      <c r="S125" t="str">
        <f t="shared" si="10"/>
        <v>October</v>
      </c>
      <c r="T125">
        <f t="shared" si="11"/>
        <v>2024</v>
      </c>
      <c r="U125" s="3">
        <f t="shared" si="12"/>
        <v>0.29749999999999999</v>
      </c>
      <c r="V125" s="3" t="str">
        <f t="shared" si="13"/>
        <v>High Discount</v>
      </c>
      <c r="W125" s="3">
        <f>AVERAGE(Table1[Gross Margin %])</f>
        <v>0.29963500000000659</v>
      </c>
      <c r="X125" s="3"/>
    </row>
    <row r="126" spans="1:24" x14ac:dyDescent="0.35">
      <c r="A126" t="s">
        <v>305</v>
      </c>
      <c r="B126" t="s">
        <v>306</v>
      </c>
      <c r="C126">
        <v>779.25</v>
      </c>
      <c r="D126" t="s">
        <v>3874</v>
      </c>
      <c r="E126">
        <f t="shared" si="7"/>
        <v>0.1</v>
      </c>
      <c r="F126">
        <f t="shared" si="8"/>
        <v>245.46375</v>
      </c>
      <c r="G126" s="2">
        <v>45750</v>
      </c>
      <c r="H126" s="2">
        <v>45750</v>
      </c>
      <c r="I126" t="s">
        <v>48</v>
      </c>
      <c r="J126" t="s">
        <v>29</v>
      </c>
      <c r="K126" t="str">
        <f t="shared" si="9"/>
        <v>Medium Risk</v>
      </c>
      <c r="L126" t="s">
        <v>38</v>
      </c>
      <c r="M126" t="s">
        <v>50</v>
      </c>
      <c r="N126" t="s">
        <v>22</v>
      </c>
      <c r="O126" t="s">
        <v>32</v>
      </c>
      <c r="P126" t="s">
        <v>33</v>
      </c>
      <c r="Q126" t="s">
        <v>34</v>
      </c>
      <c r="R126">
        <v>5</v>
      </c>
      <c r="S126" t="str">
        <f t="shared" si="10"/>
        <v>April</v>
      </c>
      <c r="T126">
        <f t="shared" si="11"/>
        <v>2025</v>
      </c>
      <c r="U126" s="3">
        <f t="shared" si="12"/>
        <v>0.315</v>
      </c>
      <c r="V126" s="3" t="str">
        <f t="shared" si="13"/>
        <v>Low Discount</v>
      </c>
      <c r="W126" s="3">
        <f>AVERAGE(Table1[Gross Margin %])</f>
        <v>0.29963500000000659</v>
      </c>
      <c r="X126" s="3"/>
    </row>
    <row r="127" spans="1:24" x14ac:dyDescent="0.35">
      <c r="A127" t="s">
        <v>307</v>
      </c>
      <c r="B127" t="s">
        <v>308</v>
      </c>
      <c r="C127">
        <v>654.04</v>
      </c>
      <c r="D127" t="s">
        <v>3874</v>
      </c>
      <c r="E127">
        <f t="shared" si="7"/>
        <v>0.1</v>
      </c>
      <c r="F127">
        <f t="shared" si="8"/>
        <v>206.02259999999998</v>
      </c>
      <c r="G127" s="2">
        <v>45501</v>
      </c>
      <c r="H127" s="2">
        <v>45501</v>
      </c>
      <c r="I127" t="s">
        <v>18</v>
      </c>
      <c r="J127" t="s">
        <v>49</v>
      </c>
      <c r="K127" t="str">
        <f t="shared" si="9"/>
        <v>High Risk</v>
      </c>
      <c r="L127" t="s">
        <v>20</v>
      </c>
      <c r="M127" t="s">
        <v>30</v>
      </c>
      <c r="N127" t="s">
        <v>31</v>
      </c>
      <c r="O127" t="s">
        <v>32</v>
      </c>
      <c r="P127" t="s">
        <v>80</v>
      </c>
      <c r="Q127" t="s">
        <v>81</v>
      </c>
      <c r="R127">
        <v>10</v>
      </c>
      <c r="S127" t="str">
        <f t="shared" si="10"/>
        <v>July</v>
      </c>
      <c r="T127">
        <f t="shared" si="11"/>
        <v>2024</v>
      </c>
      <c r="U127" s="3">
        <f t="shared" si="12"/>
        <v>0.315</v>
      </c>
      <c r="V127" s="3" t="str">
        <f t="shared" si="13"/>
        <v>Low Discount</v>
      </c>
      <c r="W127" s="3">
        <f>AVERAGE(Table1[Gross Margin %])</f>
        <v>0.29963500000000659</v>
      </c>
      <c r="X127" s="3"/>
    </row>
    <row r="128" spans="1:24" x14ac:dyDescent="0.35">
      <c r="A128" t="s">
        <v>309</v>
      </c>
      <c r="B128" t="s">
        <v>310</v>
      </c>
      <c r="C128">
        <v>473.07</v>
      </c>
      <c r="D128" t="s">
        <v>3873</v>
      </c>
      <c r="E128">
        <f t="shared" si="7"/>
        <v>0.15</v>
      </c>
      <c r="F128">
        <f t="shared" si="8"/>
        <v>140.738325</v>
      </c>
      <c r="G128" s="2">
        <v>45558</v>
      </c>
      <c r="H128" s="2">
        <v>45558</v>
      </c>
      <c r="I128" t="s">
        <v>42</v>
      </c>
      <c r="J128" t="s">
        <v>29</v>
      </c>
      <c r="K128" t="str">
        <f t="shared" si="9"/>
        <v>Low Risk</v>
      </c>
      <c r="L128" t="s">
        <v>43</v>
      </c>
      <c r="M128" t="s">
        <v>39</v>
      </c>
      <c r="N128" t="s">
        <v>31</v>
      </c>
      <c r="O128" t="s">
        <v>23</v>
      </c>
      <c r="P128" t="s">
        <v>51</v>
      </c>
      <c r="Q128" t="s">
        <v>52</v>
      </c>
      <c r="R128">
        <v>1</v>
      </c>
      <c r="S128" t="str">
        <f t="shared" si="10"/>
        <v>September</v>
      </c>
      <c r="T128">
        <f t="shared" si="11"/>
        <v>2024</v>
      </c>
      <c r="U128" s="3">
        <f t="shared" si="12"/>
        <v>0.29749999999999999</v>
      </c>
      <c r="V128" s="3" t="str">
        <f t="shared" si="13"/>
        <v>High Discount</v>
      </c>
      <c r="W128" s="3">
        <f>AVERAGE(Table1[Gross Margin %])</f>
        <v>0.29963500000000659</v>
      </c>
      <c r="X128" s="3"/>
    </row>
    <row r="129" spans="1:24" x14ac:dyDescent="0.35">
      <c r="A129" t="s">
        <v>311</v>
      </c>
      <c r="B129" t="s">
        <v>312</v>
      </c>
      <c r="C129">
        <v>897.93</v>
      </c>
      <c r="D129" t="s">
        <v>3874</v>
      </c>
      <c r="E129">
        <f t="shared" si="7"/>
        <v>0.1</v>
      </c>
      <c r="F129">
        <f t="shared" si="8"/>
        <v>282.84794999999997</v>
      </c>
      <c r="G129" s="2">
        <v>45727</v>
      </c>
      <c r="H129" s="2">
        <v>45727</v>
      </c>
      <c r="I129" t="s">
        <v>42</v>
      </c>
      <c r="J129" t="s">
        <v>19</v>
      </c>
      <c r="K129" t="str">
        <f t="shared" si="9"/>
        <v>Low Risk</v>
      </c>
      <c r="L129" t="s">
        <v>38</v>
      </c>
      <c r="M129" t="s">
        <v>21</v>
      </c>
      <c r="N129" t="s">
        <v>22</v>
      </c>
      <c r="O129" t="s">
        <v>32</v>
      </c>
      <c r="P129" t="s">
        <v>72</v>
      </c>
      <c r="Q129" t="s">
        <v>73</v>
      </c>
      <c r="R129">
        <v>9</v>
      </c>
      <c r="S129" t="str">
        <f t="shared" si="10"/>
        <v>March</v>
      </c>
      <c r="T129">
        <f t="shared" si="11"/>
        <v>2025</v>
      </c>
      <c r="U129" s="3">
        <f t="shared" si="12"/>
        <v>0.315</v>
      </c>
      <c r="V129" s="3" t="str">
        <f t="shared" si="13"/>
        <v>Low Discount</v>
      </c>
      <c r="W129" s="3">
        <f>AVERAGE(Table1[Gross Margin %])</f>
        <v>0.29963500000000659</v>
      </c>
      <c r="X129" s="3"/>
    </row>
    <row r="130" spans="1:24" x14ac:dyDescent="0.35">
      <c r="A130" t="s">
        <v>313</v>
      </c>
      <c r="B130" t="s">
        <v>314</v>
      </c>
      <c r="C130">
        <v>919.52</v>
      </c>
      <c r="D130" t="s">
        <v>3874</v>
      </c>
      <c r="E130">
        <f t="shared" si="7"/>
        <v>0.15</v>
      </c>
      <c r="F130">
        <f t="shared" si="8"/>
        <v>273.55719999999997</v>
      </c>
      <c r="G130" s="2">
        <v>45621</v>
      </c>
      <c r="H130" s="2">
        <v>45621</v>
      </c>
      <c r="I130" t="s">
        <v>86</v>
      </c>
      <c r="J130" t="s">
        <v>37</v>
      </c>
      <c r="K130" t="str">
        <f t="shared" si="9"/>
        <v>Medium Risk</v>
      </c>
      <c r="L130" t="s">
        <v>38</v>
      </c>
      <c r="M130" t="s">
        <v>21</v>
      </c>
      <c r="N130" t="s">
        <v>22</v>
      </c>
      <c r="O130" t="s">
        <v>23</v>
      </c>
      <c r="P130" t="s">
        <v>51</v>
      </c>
      <c r="Q130" t="s">
        <v>52</v>
      </c>
      <c r="R130">
        <v>1</v>
      </c>
      <c r="S130" t="str">
        <f t="shared" si="10"/>
        <v>November</v>
      </c>
      <c r="T130">
        <f t="shared" si="11"/>
        <v>2024</v>
      </c>
      <c r="U130" s="3">
        <f t="shared" si="12"/>
        <v>0.29749999999999999</v>
      </c>
      <c r="V130" s="3" t="str">
        <f t="shared" si="13"/>
        <v>High Discount</v>
      </c>
      <c r="W130" s="3">
        <f>AVERAGE(Table1[Gross Margin %])</f>
        <v>0.29963500000000659</v>
      </c>
      <c r="X130" s="3"/>
    </row>
    <row r="131" spans="1:24" x14ac:dyDescent="0.35">
      <c r="A131" t="s">
        <v>315</v>
      </c>
      <c r="B131" t="s">
        <v>316</v>
      </c>
      <c r="C131">
        <v>1442.07</v>
      </c>
      <c r="D131" t="s">
        <v>3872</v>
      </c>
      <c r="E131">
        <f t="shared" ref="E131:E194" si="14">IF(AND(O131="Technology", C131&gt;1000), 0.25, IF(O131="Furniture", 0.15, 0.1))</f>
        <v>0.15</v>
      </c>
      <c r="F131">
        <f t="shared" ref="F131:F194" si="15">(C131 - (C131 * E131)) * 0.35</f>
        <v>429.01582499999995</v>
      </c>
      <c r="G131" s="2">
        <v>45745</v>
      </c>
      <c r="H131" s="2">
        <v>45745</v>
      </c>
      <c r="I131" t="s">
        <v>28</v>
      </c>
      <c r="J131" t="s">
        <v>37</v>
      </c>
      <c r="K131" t="str">
        <f t="shared" ref="K131:K194" si="16">IF(L131="Cancelled", "High Risk", IF(AND(L131="In Transit", I131&lt;&gt;"Jumia Express"), "Medium Risk", "Low Risk"))</f>
        <v>High Risk</v>
      </c>
      <c r="L131" t="s">
        <v>20</v>
      </c>
      <c r="M131" t="s">
        <v>50</v>
      </c>
      <c r="N131" t="s">
        <v>45</v>
      </c>
      <c r="O131" t="s">
        <v>23</v>
      </c>
      <c r="P131" t="s">
        <v>51</v>
      </c>
      <c r="Q131" t="s">
        <v>52</v>
      </c>
      <c r="R131">
        <v>10</v>
      </c>
      <c r="S131" t="str">
        <f t="shared" ref="S131:S194" si="17">TEXT(G131, "mmmm")</f>
        <v>March</v>
      </c>
      <c r="T131">
        <f t="shared" ref="T131:T194" si="18">YEAR(G131)</f>
        <v>2025</v>
      </c>
      <c r="U131" s="3">
        <f t="shared" ref="U131:U194" si="19">F131/C131</f>
        <v>0.29749999999999999</v>
      </c>
      <c r="V131" s="3" t="str">
        <f t="shared" ref="V131:V194" si="20">IF(E131=0, "No Discount", IF(E131&lt;=0.1, "Low Discount", "High Discount"))</f>
        <v>High Discount</v>
      </c>
      <c r="W131" s="3">
        <f>AVERAGE(Table1[Gross Margin %])</f>
        <v>0.29963500000000659</v>
      </c>
      <c r="X131" s="3"/>
    </row>
    <row r="132" spans="1:24" x14ac:dyDescent="0.35">
      <c r="A132" t="s">
        <v>317</v>
      </c>
      <c r="B132" t="s">
        <v>318</v>
      </c>
      <c r="C132">
        <v>654.92999999999995</v>
      </c>
      <c r="D132" t="s">
        <v>3874</v>
      </c>
      <c r="E132">
        <f t="shared" si="14"/>
        <v>0.15</v>
      </c>
      <c r="F132">
        <f t="shared" si="15"/>
        <v>194.84167499999995</v>
      </c>
      <c r="G132" s="2">
        <v>45698</v>
      </c>
      <c r="H132" s="2">
        <v>45698</v>
      </c>
      <c r="I132" t="s">
        <v>48</v>
      </c>
      <c r="J132" t="s">
        <v>29</v>
      </c>
      <c r="K132" t="str">
        <f t="shared" si="16"/>
        <v>High Risk</v>
      </c>
      <c r="L132" t="s">
        <v>20</v>
      </c>
      <c r="M132" t="s">
        <v>55</v>
      </c>
      <c r="N132" t="s">
        <v>45</v>
      </c>
      <c r="O132" t="s">
        <v>23</v>
      </c>
      <c r="P132" t="s">
        <v>56</v>
      </c>
      <c r="Q132" t="s">
        <v>57</v>
      </c>
      <c r="R132">
        <v>10</v>
      </c>
      <c r="S132" t="str">
        <f t="shared" si="17"/>
        <v>February</v>
      </c>
      <c r="T132">
        <f t="shared" si="18"/>
        <v>2025</v>
      </c>
      <c r="U132" s="3">
        <f t="shared" si="19"/>
        <v>0.29749999999999993</v>
      </c>
      <c r="V132" s="3" t="str">
        <f t="shared" si="20"/>
        <v>High Discount</v>
      </c>
      <c r="W132" s="3">
        <f>AVERAGE(Table1[Gross Margin %])</f>
        <v>0.29963500000000659</v>
      </c>
      <c r="X132" s="3"/>
    </row>
    <row r="133" spans="1:24" x14ac:dyDescent="0.35">
      <c r="A133" t="s">
        <v>319</v>
      </c>
      <c r="B133" t="s">
        <v>320</v>
      </c>
      <c r="C133">
        <v>1038.3800000000001</v>
      </c>
      <c r="D133" t="s">
        <v>3872</v>
      </c>
      <c r="E133">
        <f t="shared" si="14"/>
        <v>0.25</v>
      </c>
      <c r="F133">
        <f t="shared" si="15"/>
        <v>272.57474999999999</v>
      </c>
      <c r="G133" s="2">
        <v>45590</v>
      </c>
      <c r="H133" s="2">
        <v>45590</v>
      </c>
      <c r="I133" t="s">
        <v>86</v>
      </c>
      <c r="J133" t="s">
        <v>19</v>
      </c>
      <c r="K133" t="str">
        <f t="shared" si="16"/>
        <v>Low Risk</v>
      </c>
      <c r="L133" t="s">
        <v>60</v>
      </c>
      <c r="M133" t="s">
        <v>21</v>
      </c>
      <c r="N133" t="s">
        <v>22</v>
      </c>
      <c r="O133" t="s">
        <v>32</v>
      </c>
      <c r="P133" t="s">
        <v>68</v>
      </c>
      <c r="Q133" t="s">
        <v>69</v>
      </c>
      <c r="R133">
        <v>9</v>
      </c>
      <c r="S133" t="str">
        <f t="shared" si="17"/>
        <v>October</v>
      </c>
      <c r="T133">
        <f t="shared" si="18"/>
        <v>2024</v>
      </c>
      <c r="U133" s="3">
        <f t="shared" si="19"/>
        <v>0.26249999999999996</v>
      </c>
      <c r="V133" s="3" t="str">
        <f t="shared" si="20"/>
        <v>High Discount</v>
      </c>
      <c r="W133" s="3">
        <f>AVERAGE(Table1[Gross Margin %])</f>
        <v>0.29963500000000659</v>
      </c>
      <c r="X133" s="3"/>
    </row>
    <row r="134" spans="1:24" x14ac:dyDescent="0.35">
      <c r="A134" t="s">
        <v>321</v>
      </c>
      <c r="B134" t="s">
        <v>322</v>
      </c>
      <c r="C134">
        <v>1415.56</v>
      </c>
      <c r="D134" t="s">
        <v>3872</v>
      </c>
      <c r="E134">
        <f t="shared" si="14"/>
        <v>0.15</v>
      </c>
      <c r="F134">
        <f t="shared" si="15"/>
        <v>421.12909999999994</v>
      </c>
      <c r="G134" s="2">
        <v>45666</v>
      </c>
      <c r="H134" s="2">
        <v>45666</v>
      </c>
      <c r="I134" t="s">
        <v>28</v>
      </c>
      <c r="J134" t="s">
        <v>49</v>
      </c>
      <c r="K134" t="str">
        <f t="shared" si="16"/>
        <v>Medium Risk</v>
      </c>
      <c r="L134" t="s">
        <v>38</v>
      </c>
      <c r="M134" t="s">
        <v>30</v>
      </c>
      <c r="N134" t="s">
        <v>45</v>
      </c>
      <c r="O134" t="s">
        <v>23</v>
      </c>
      <c r="P134" t="s">
        <v>56</v>
      </c>
      <c r="Q134" t="s">
        <v>57</v>
      </c>
      <c r="R134">
        <v>4</v>
      </c>
      <c r="S134" t="str">
        <f t="shared" si="17"/>
        <v>January</v>
      </c>
      <c r="T134">
        <f t="shared" si="18"/>
        <v>2025</v>
      </c>
      <c r="U134" s="3">
        <f t="shared" si="19"/>
        <v>0.29749999999999999</v>
      </c>
      <c r="V134" s="3" t="str">
        <f t="shared" si="20"/>
        <v>High Discount</v>
      </c>
      <c r="W134" s="3">
        <f>AVERAGE(Table1[Gross Margin %])</f>
        <v>0.29963500000000659</v>
      </c>
      <c r="X134" s="3"/>
    </row>
    <row r="135" spans="1:24" x14ac:dyDescent="0.35">
      <c r="A135" t="s">
        <v>323</v>
      </c>
      <c r="B135" t="s">
        <v>324</v>
      </c>
      <c r="C135">
        <v>620.26</v>
      </c>
      <c r="D135" t="s">
        <v>3874</v>
      </c>
      <c r="E135">
        <f t="shared" si="14"/>
        <v>0.15</v>
      </c>
      <c r="F135">
        <f t="shared" si="15"/>
        <v>184.52734999999998</v>
      </c>
      <c r="G135" s="2">
        <v>45740</v>
      </c>
      <c r="H135" s="2">
        <v>45740</v>
      </c>
      <c r="I135" t="s">
        <v>86</v>
      </c>
      <c r="J135" t="s">
        <v>29</v>
      </c>
      <c r="K135" t="str">
        <f t="shared" si="16"/>
        <v>Medium Risk</v>
      </c>
      <c r="L135" t="s">
        <v>38</v>
      </c>
      <c r="M135" t="s">
        <v>50</v>
      </c>
      <c r="N135" t="s">
        <v>22</v>
      </c>
      <c r="O135" t="s">
        <v>23</v>
      </c>
      <c r="P135" t="s">
        <v>51</v>
      </c>
      <c r="Q135" t="s">
        <v>52</v>
      </c>
      <c r="R135">
        <v>4</v>
      </c>
      <c r="S135" t="str">
        <f t="shared" si="17"/>
        <v>March</v>
      </c>
      <c r="T135">
        <f t="shared" si="18"/>
        <v>2025</v>
      </c>
      <c r="U135" s="3">
        <f t="shared" si="19"/>
        <v>0.29749999999999999</v>
      </c>
      <c r="V135" s="3" t="str">
        <f t="shared" si="20"/>
        <v>High Discount</v>
      </c>
      <c r="W135" s="3">
        <f>AVERAGE(Table1[Gross Margin %])</f>
        <v>0.29963500000000659</v>
      </c>
      <c r="X135" s="3"/>
    </row>
    <row r="136" spans="1:24" x14ac:dyDescent="0.35">
      <c r="A136" t="s">
        <v>325</v>
      </c>
      <c r="B136" t="s">
        <v>326</v>
      </c>
      <c r="C136">
        <v>458.83</v>
      </c>
      <c r="D136" t="s">
        <v>3873</v>
      </c>
      <c r="E136">
        <f t="shared" si="14"/>
        <v>0.1</v>
      </c>
      <c r="F136">
        <f t="shared" si="15"/>
        <v>144.53144999999998</v>
      </c>
      <c r="G136" s="2">
        <v>45463</v>
      </c>
      <c r="H136" s="2">
        <v>45463</v>
      </c>
      <c r="I136" t="s">
        <v>48</v>
      </c>
      <c r="J136" t="s">
        <v>49</v>
      </c>
      <c r="K136" t="str">
        <f t="shared" si="16"/>
        <v>Medium Risk</v>
      </c>
      <c r="L136" t="s">
        <v>38</v>
      </c>
      <c r="M136" t="s">
        <v>21</v>
      </c>
      <c r="N136" t="s">
        <v>45</v>
      </c>
      <c r="O136" t="s">
        <v>61</v>
      </c>
      <c r="P136" t="s">
        <v>62</v>
      </c>
      <c r="Q136" t="s">
        <v>63</v>
      </c>
      <c r="R136">
        <v>8</v>
      </c>
      <c r="S136" t="str">
        <f t="shared" si="17"/>
        <v>June</v>
      </c>
      <c r="T136">
        <f t="shared" si="18"/>
        <v>2024</v>
      </c>
      <c r="U136" s="3">
        <f t="shared" si="19"/>
        <v>0.31499999999999995</v>
      </c>
      <c r="V136" s="3" t="str">
        <f t="shared" si="20"/>
        <v>Low Discount</v>
      </c>
      <c r="W136" s="3">
        <f>AVERAGE(Table1[Gross Margin %])</f>
        <v>0.29963500000000659</v>
      </c>
      <c r="X136" s="3"/>
    </row>
    <row r="137" spans="1:24" x14ac:dyDescent="0.35">
      <c r="A137" t="s">
        <v>327</v>
      </c>
      <c r="B137" t="s">
        <v>328</v>
      </c>
      <c r="C137">
        <v>1463.73</v>
      </c>
      <c r="D137" t="s">
        <v>3872</v>
      </c>
      <c r="E137">
        <f t="shared" si="14"/>
        <v>0.15</v>
      </c>
      <c r="F137">
        <f t="shared" si="15"/>
        <v>435.45967499999995</v>
      </c>
      <c r="G137" s="2">
        <v>45548</v>
      </c>
      <c r="H137" s="2">
        <v>45548</v>
      </c>
      <c r="I137" t="s">
        <v>48</v>
      </c>
      <c r="J137" t="s">
        <v>37</v>
      </c>
      <c r="K137" t="str">
        <f t="shared" si="16"/>
        <v>Low Risk</v>
      </c>
      <c r="L137" t="s">
        <v>60</v>
      </c>
      <c r="M137" t="s">
        <v>21</v>
      </c>
      <c r="N137" t="s">
        <v>45</v>
      </c>
      <c r="O137" t="s">
        <v>23</v>
      </c>
      <c r="P137" t="s">
        <v>24</v>
      </c>
      <c r="Q137" t="s">
        <v>25</v>
      </c>
      <c r="R137">
        <v>6</v>
      </c>
      <c r="S137" t="str">
        <f t="shared" si="17"/>
        <v>September</v>
      </c>
      <c r="T137">
        <f t="shared" si="18"/>
        <v>2024</v>
      </c>
      <c r="U137" s="3">
        <f t="shared" si="19"/>
        <v>0.29749999999999999</v>
      </c>
      <c r="V137" s="3" t="str">
        <f t="shared" si="20"/>
        <v>High Discount</v>
      </c>
      <c r="W137" s="3">
        <f>AVERAGE(Table1[Gross Margin %])</f>
        <v>0.29963500000000659</v>
      </c>
      <c r="X137" s="3"/>
    </row>
    <row r="138" spans="1:24" x14ac:dyDescent="0.35">
      <c r="A138" t="s">
        <v>329</v>
      </c>
      <c r="B138" t="s">
        <v>330</v>
      </c>
      <c r="C138">
        <v>1231.83</v>
      </c>
      <c r="D138" t="s">
        <v>3872</v>
      </c>
      <c r="E138">
        <f t="shared" si="14"/>
        <v>0.25</v>
      </c>
      <c r="F138">
        <f t="shared" si="15"/>
        <v>323.35537499999998</v>
      </c>
      <c r="G138" s="2">
        <v>45688</v>
      </c>
      <c r="H138" s="2">
        <v>45688</v>
      </c>
      <c r="I138" t="s">
        <v>48</v>
      </c>
      <c r="J138" t="s">
        <v>37</v>
      </c>
      <c r="K138" t="str">
        <f t="shared" si="16"/>
        <v>Low Risk</v>
      </c>
      <c r="L138" t="s">
        <v>60</v>
      </c>
      <c r="M138" t="s">
        <v>50</v>
      </c>
      <c r="N138" t="s">
        <v>45</v>
      </c>
      <c r="O138" t="s">
        <v>32</v>
      </c>
      <c r="P138" t="s">
        <v>68</v>
      </c>
      <c r="Q138" t="s">
        <v>69</v>
      </c>
      <c r="R138">
        <v>3</v>
      </c>
      <c r="S138" t="str">
        <f t="shared" si="17"/>
        <v>January</v>
      </c>
      <c r="T138">
        <f t="shared" si="18"/>
        <v>2025</v>
      </c>
      <c r="U138" s="3">
        <f t="shared" si="19"/>
        <v>0.26250000000000001</v>
      </c>
      <c r="V138" s="3" t="str">
        <f t="shared" si="20"/>
        <v>High Discount</v>
      </c>
      <c r="W138" s="3">
        <f>AVERAGE(Table1[Gross Margin %])</f>
        <v>0.29963500000000659</v>
      </c>
      <c r="X138" s="3"/>
    </row>
    <row r="139" spans="1:24" x14ac:dyDescent="0.35">
      <c r="A139" t="s">
        <v>331</v>
      </c>
      <c r="B139" t="s">
        <v>332</v>
      </c>
      <c r="C139">
        <v>313.57</v>
      </c>
      <c r="D139" t="s">
        <v>3873</v>
      </c>
      <c r="E139">
        <f t="shared" si="14"/>
        <v>0.1</v>
      </c>
      <c r="F139">
        <f t="shared" si="15"/>
        <v>98.774549999999977</v>
      </c>
      <c r="G139" s="2">
        <v>45665</v>
      </c>
      <c r="H139" s="2">
        <v>45665</v>
      </c>
      <c r="I139" t="s">
        <v>18</v>
      </c>
      <c r="J139" t="s">
        <v>49</v>
      </c>
      <c r="K139" t="str">
        <f t="shared" si="16"/>
        <v>Low Risk</v>
      </c>
      <c r="L139" t="s">
        <v>60</v>
      </c>
      <c r="M139" t="s">
        <v>44</v>
      </c>
      <c r="N139" t="s">
        <v>45</v>
      </c>
      <c r="O139" t="s">
        <v>32</v>
      </c>
      <c r="P139" t="s">
        <v>80</v>
      </c>
      <c r="Q139" t="s">
        <v>81</v>
      </c>
      <c r="R139">
        <v>10</v>
      </c>
      <c r="S139" t="str">
        <f t="shared" si="17"/>
        <v>January</v>
      </c>
      <c r="T139">
        <f t="shared" si="18"/>
        <v>2025</v>
      </c>
      <c r="U139" s="3">
        <f t="shared" si="19"/>
        <v>0.31499999999999995</v>
      </c>
      <c r="V139" s="3" t="str">
        <f t="shared" si="20"/>
        <v>Low Discount</v>
      </c>
      <c r="W139" s="3">
        <f>AVERAGE(Table1[Gross Margin %])</f>
        <v>0.29963500000000659</v>
      </c>
      <c r="X139" s="3"/>
    </row>
    <row r="140" spans="1:24" x14ac:dyDescent="0.35">
      <c r="A140" t="s">
        <v>333</v>
      </c>
      <c r="B140" t="s">
        <v>334</v>
      </c>
      <c r="C140">
        <v>296.27999999999997</v>
      </c>
      <c r="D140" t="s">
        <v>3873</v>
      </c>
      <c r="E140">
        <f t="shared" si="14"/>
        <v>0.1</v>
      </c>
      <c r="F140">
        <f t="shared" si="15"/>
        <v>93.328199999999995</v>
      </c>
      <c r="G140" s="2">
        <v>45672</v>
      </c>
      <c r="H140" s="2">
        <v>45672</v>
      </c>
      <c r="I140" t="s">
        <v>48</v>
      </c>
      <c r="J140" t="s">
        <v>49</v>
      </c>
      <c r="K140" t="str">
        <f t="shared" si="16"/>
        <v>Medium Risk</v>
      </c>
      <c r="L140" t="s">
        <v>38</v>
      </c>
      <c r="M140" t="s">
        <v>55</v>
      </c>
      <c r="N140" t="s">
        <v>22</v>
      </c>
      <c r="O140" t="s">
        <v>32</v>
      </c>
      <c r="P140" t="s">
        <v>80</v>
      </c>
      <c r="Q140" t="s">
        <v>81</v>
      </c>
      <c r="R140">
        <v>1</v>
      </c>
      <c r="S140" t="str">
        <f t="shared" si="17"/>
        <v>January</v>
      </c>
      <c r="T140">
        <f t="shared" si="18"/>
        <v>2025</v>
      </c>
      <c r="U140" s="3">
        <f t="shared" si="19"/>
        <v>0.315</v>
      </c>
      <c r="V140" s="3" t="str">
        <f t="shared" si="20"/>
        <v>Low Discount</v>
      </c>
      <c r="W140" s="3">
        <f>AVERAGE(Table1[Gross Margin %])</f>
        <v>0.29963500000000659</v>
      </c>
      <c r="X140" s="3"/>
    </row>
    <row r="141" spans="1:24" x14ac:dyDescent="0.35">
      <c r="A141" t="s">
        <v>335</v>
      </c>
      <c r="B141" t="s">
        <v>336</v>
      </c>
      <c r="C141">
        <v>649.79999999999995</v>
      </c>
      <c r="D141" t="s">
        <v>3874</v>
      </c>
      <c r="E141">
        <f t="shared" si="14"/>
        <v>0.1</v>
      </c>
      <c r="F141">
        <f t="shared" si="15"/>
        <v>204.68699999999995</v>
      </c>
      <c r="G141" s="2">
        <v>45504</v>
      </c>
      <c r="H141" s="2">
        <v>45504</v>
      </c>
      <c r="I141" t="s">
        <v>86</v>
      </c>
      <c r="J141" t="s">
        <v>29</v>
      </c>
      <c r="K141" t="str">
        <f t="shared" si="16"/>
        <v>Low Risk</v>
      </c>
      <c r="L141" t="s">
        <v>43</v>
      </c>
      <c r="M141" t="s">
        <v>50</v>
      </c>
      <c r="N141" t="s">
        <v>31</v>
      </c>
      <c r="O141" t="s">
        <v>32</v>
      </c>
      <c r="P141" t="s">
        <v>72</v>
      </c>
      <c r="Q141" t="s">
        <v>73</v>
      </c>
      <c r="R141">
        <v>9</v>
      </c>
      <c r="S141" t="str">
        <f t="shared" si="17"/>
        <v>July</v>
      </c>
      <c r="T141">
        <f t="shared" si="18"/>
        <v>2024</v>
      </c>
      <c r="U141" s="3">
        <f t="shared" si="19"/>
        <v>0.31499999999999995</v>
      </c>
      <c r="V141" s="3" t="str">
        <f t="shared" si="20"/>
        <v>Low Discount</v>
      </c>
      <c r="W141" s="3">
        <f>AVERAGE(Table1[Gross Margin %])</f>
        <v>0.29963500000000659</v>
      </c>
      <c r="X141" s="3"/>
    </row>
    <row r="142" spans="1:24" x14ac:dyDescent="0.35">
      <c r="A142" t="s">
        <v>337</v>
      </c>
      <c r="B142" t="s">
        <v>338</v>
      </c>
      <c r="C142">
        <v>602.73</v>
      </c>
      <c r="D142" t="s">
        <v>3874</v>
      </c>
      <c r="E142">
        <f t="shared" si="14"/>
        <v>0.15</v>
      </c>
      <c r="F142">
        <f t="shared" si="15"/>
        <v>179.312175</v>
      </c>
      <c r="G142" s="2">
        <v>45756</v>
      </c>
      <c r="H142" s="2">
        <v>45756</v>
      </c>
      <c r="I142" t="s">
        <v>28</v>
      </c>
      <c r="J142" t="s">
        <v>19</v>
      </c>
      <c r="K142" t="str">
        <f t="shared" si="16"/>
        <v>High Risk</v>
      </c>
      <c r="L142" t="s">
        <v>20</v>
      </c>
      <c r="M142" t="s">
        <v>55</v>
      </c>
      <c r="N142" t="s">
        <v>45</v>
      </c>
      <c r="O142" t="s">
        <v>23</v>
      </c>
      <c r="P142" t="s">
        <v>24</v>
      </c>
      <c r="Q142" t="s">
        <v>25</v>
      </c>
      <c r="R142">
        <v>5</v>
      </c>
      <c r="S142" t="str">
        <f t="shared" si="17"/>
        <v>April</v>
      </c>
      <c r="T142">
        <f t="shared" si="18"/>
        <v>2025</v>
      </c>
      <c r="U142" s="3">
        <f t="shared" si="19"/>
        <v>0.29749999999999999</v>
      </c>
      <c r="V142" s="3" t="str">
        <f t="shared" si="20"/>
        <v>High Discount</v>
      </c>
      <c r="W142" s="3">
        <f>AVERAGE(Table1[Gross Margin %])</f>
        <v>0.29963500000000659</v>
      </c>
      <c r="X142" s="3"/>
    </row>
    <row r="143" spans="1:24" x14ac:dyDescent="0.35">
      <c r="A143" t="s">
        <v>339</v>
      </c>
      <c r="B143" t="s">
        <v>142</v>
      </c>
      <c r="C143">
        <v>1118.51</v>
      </c>
      <c r="D143" t="s">
        <v>3872</v>
      </c>
      <c r="E143">
        <f t="shared" si="14"/>
        <v>0.25</v>
      </c>
      <c r="F143">
        <f t="shared" si="15"/>
        <v>293.60887499999995</v>
      </c>
      <c r="G143" s="2">
        <v>45671</v>
      </c>
      <c r="H143" s="2">
        <v>45671</v>
      </c>
      <c r="I143" t="s">
        <v>86</v>
      </c>
      <c r="J143" t="s">
        <v>19</v>
      </c>
      <c r="K143" t="str">
        <f t="shared" si="16"/>
        <v>High Risk</v>
      </c>
      <c r="L143" t="s">
        <v>20</v>
      </c>
      <c r="M143" t="s">
        <v>21</v>
      </c>
      <c r="N143" t="s">
        <v>31</v>
      </c>
      <c r="O143" t="s">
        <v>32</v>
      </c>
      <c r="P143" t="s">
        <v>72</v>
      </c>
      <c r="Q143" t="s">
        <v>73</v>
      </c>
      <c r="R143">
        <v>6</v>
      </c>
      <c r="S143" t="str">
        <f t="shared" si="17"/>
        <v>January</v>
      </c>
      <c r="T143">
        <f t="shared" si="18"/>
        <v>2025</v>
      </c>
      <c r="U143" s="3">
        <f t="shared" si="19"/>
        <v>0.26249999999999996</v>
      </c>
      <c r="V143" s="3" t="str">
        <f t="shared" si="20"/>
        <v>High Discount</v>
      </c>
      <c r="W143" s="3">
        <f>AVERAGE(Table1[Gross Margin %])</f>
        <v>0.29963500000000659</v>
      </c>
      <c r="X143" s="3"/>
    </row>
    <row r="144" spans="1:24" x14ac:dyDescent="0.35">
      <c r="A144" t="s">
        <v>340</v>
      </c>
      <c r="B144" t="s">
        <v>341</v>
      </c>
      <c r="C144">
        <v>833.43</v>
      </c>
      <c r="D144" t="s">
        <v>3874</v>
      </c>
      <c r="E144">
        <f t="shared" si="14"/>
        <v>0.15</v>
      </c>
      <c r="F144">
        <f t="shared" si="15"/>
        <v>247.94542499999997</v>
      </c>
      <c r="G144" s="2">
        <v>45741</v>
      </c>
      <c r="H144" s="2">
        <v>45741</v>
      </c>
      <c r="I144" t="s">
        <v>28</v>
      </c>
      <c r="J144" t="s">
        <v>37</v>
      </c>
      <c r="K144" t="str">
        <f t="shared" si="16"/>
        <v>Low Risk</v>
      </c>
      <c r="L144" t="s">
        <v>43</v>
      </c>
      <c r="M144" t="s">
        <v>21</v>
      </c>
      <c r="N144" t="s">
        <v>31</v>
      </c>
      <c r="O144" t="s">
        <v>23</v>
      </c>
      <c r="P144" t="s">
        <v>51</v>
      </c>
      <c r="Q144" t="s">
        <v>52</v>
      </c>
      <c r="R144">
        <v>4</v>
      </c>
      <c r="S144" t="str">
        <f t="shared" si="17"/>
        <v>March</v>
      </c>
      <c r="T144">
        <f t="shared" si="18"/>
        <v>2025</v>
      </c>
      <c r="U144" s="3">
        <f t="shared" si="19"/>
        <v>0.29749999999999999</v>
      </c>
      <c r="V144" s="3" t="str">
        <f t="shared" si="20"/>
        <v>High Discount</v>
      </c>
      <c r="W144" s="3">
        <f>AVERAGE(Table1[Gross Margin %])</f>
        <v>0.29963500000000659</v>
      </c>
      <c r="X144" s="3"/>
    </row>
    <row r="145" spans="1:24" x14ac:dyDescent="0.35">
      <c r="A145" t="s">
        <v>342</v>
      </c>
      <c r="B145" t="s">
        <v>343</v>
      </c>
      <c r="C145">
        <v>715.58</v>
      </c>
      <c r="D145" t="s">
        <v>3874</v>
      </c>
      <c r="E145">
        <f t="shared" si="14"/>
        <v>0.1</v>
      </c>
      <c r="F145">
        <f t="shared" si="15"/>
        <v>225.40770000000001</v>
      </c>
      <c r="G145" s="2">
        <v>45457</v>
      </c>
      <c r="H145" s="2">
        <v>45457</v>
      </c>
      <c r="I145" t="s">
        <v>48</v>
      </c>
      <c r="J145" t="s">
        <v>49</v>
      </c>
      <c r="K145" t="str">
        <f t="shared" si="16"/>
        <v>Low Risk</v>
      </c>
      <c r="L145" t="s">
        <v>60</v>
      </c>
      <c r="M145" t="s">
        <v>50</v>
      </c>
      <c r="N145" t="s">
        <v>45</v>
      </c>
      <c r="O145" t="s">
        <v>61</v>
      </c>
      <c r="P145" t="s">
        <v>62</v>
      </c>
      <c r="Q145" t="s">
        <v>63</v>
      </c>
      <c r="R145">
        <v>7</v>
      </c>
      <c r="S145" t="str">
        <f t="shared" si="17"/>
        <v>June</v>
      </c>
      <c r="T145">
        <f t="shared" si="18"/>
        <v>2024</v>
      </c>
      <c r="U145" s="3">
        <f t="shared" si="19"/>
        <v>0.315</v>
      </c>
      <c r="V145" s="3" t="str">
        <f t="shared" si="20"/>
        <v>Low Discount</v>
      </c>
      <c r="W145" s="3">
        <f>AVERAGE(Table1[Gross Margin %])</f>
        <v>0.29963500000000659</v>
      </c>
      <c r="X145" s="3"/>
    </row>
    <row r="146" spans="1:24" x14ac:dyDescent="0.35">
      <c r="A146" t="s">
        <v>344</v>
      </c>
      <c r="B146" t="s">
        <v>345</v>
      </c>
      <c r="C146">
        <v>966.63</v>
      </c>
      <c r="D146" t="s">
        <v>3874</v>
      </c>
      <c r="E146">
        <f t="shared" si="14"/>
        <v>0.1</v>
      </c>
      <c r="F146">
        <f t="shared" si="15"/>
        <v>304.48845</v>
      </c>
      <c r="G146" s="2">
        <v>45730</v>
      </c>
      <c r="H146" s="2">
        <v>45730</v>
      </c>
      <c r="I146" t="s">
        <v>86</v>
      </c>
      <c r="J146" t="s">
        <v>49</v>
      </c>
      <c r="K146" t="str">
        <f t="shared" si="16"/>
        <v>Low Risk</v>
      </c>
      <c r="L146" t="s">
        <v>60</v>
      </c>
      <c r="M146" t="s">
        <v>21</v>
      </c>
      <c r="N146" t="s">
        <v>22</v>
      </c>
      <c r="O146" t="s">
        <v>32</v>
      </c>
      <c r="P146" t="s">
        <v>80</v>
      </c>
      <c r="Q146" t="s">
        <v>81</v>
      </c>
      <c r="R146">
        <v>3</v>
      </c>
      <c r="S146" t="str">
        <f t="shared" si="17"/>
        <v>March</v>
      </c>
      <c r="T146">
        <f t="shared" si="18"/>
        <v>2025</v>
      </c>
      <c r="U146" s="3">
        <f t="shared" si="19"/>
        <v>0.315</v>
      </c>
      <c r="V146" s="3" t="str">
        <f t="shared" si="20"/>
        <v>Low Discount</v>
      </c>
      <c r="W146" s="3">
        <f>AVERAGE(Table1[Gross Margin %])</f>
        <v>0.29963500000000659</v>
      </c>
      <c r="X146" s="3"/>
    </row>
    <row r="147" spans="1:24" x14ac:dyDescent="0.35">
      <c r="A147" t="s">
        <v>346</v>
      </c>
      <c r="B147" t="s">
        <v>347</v>
      </c>
      <c r="C147">
        <v>1115.83</v>
      </c>
      <c r="D147" t="s">
        <v>3872</v>
      </c>
      <c r="E147">
        <f t="shared" si="14"/>
        <v>0.25</v>
      </c>
      <c r="F147">
        <f t="shared" si="15"/>
        <v>292.90537499999994</v>
      </c>
      <c r="G147" s="2">
        <v>45720</v>
      </c>
      <c r="H147" s="2">
        <v>45720</v>
      </c>
      <c r="I147" t="s">
        <v>48</v>
      </c>
      <c r="J147" t="s">
        <v>29</v>
      </c>
      <c r="K147" t="str">
        <f t="shared" si="16"/>
        <v>Low Risk</v>
      </c>
      <c r="L147" t="s">
        <v>43</v>
      </c>
      <c r="M147" t="s">
        <v>50</v>
      </c>
      <c r="N147" t="s">
        <v>45</v>
      </c>
      <c r="O147" t="s">
        <v>32</v>
      </c>
      <c r="P147" t="s">
        <v>80</v>
      </c>
      <c r="Q147" t="s">
        <v>81</v>
      </c>
      <c r="R147">
        <v>9</v>
      </c>
      <c r="S147" t="str">
        <f t="shared" si="17"/>
        <v>March</v>
      </c>
      <c r="T147">
        <f t="shared" si="18"/>
        <v>2025</v>
      </c>
      <c r="U147" s="3">
        <f t="shared" si="19"/>
        <v>0.26249999999999996</v>
      </c>
      <c r="V147" s="3" t="str">
        <f t="shared" si="20"/>
        <v>High Discount</v>
      </c>
      <c r="W147" s="3">
        <f>AVERAGE(Table1[Gross Margin %])</f>
        <v>0.29963500000000659</v>
      </c>
      <c r="X147" s="3"/>
    </row>
    <row r="148" spans="1:24" x14ac:dyDescent="0.35">
      <c r="A148" t="s">
        <v>348</v>
      </c>
      <c r="B148" t="s">
        <v>349</v>
      </c>
      <c r="C148">
        <v>169.14</v>
      </c>
      <c r="D148" t="s">
        <v>3873</v>
      </c>
      <c r="E148">
        <f t="shared" si="14"/>
        <v>0.15</v>
      </c>
      <c r="F148">
        <f t="shared" si="15"/>
        <v>50.319149999999986</v>
      </c>
      <c r="G148" s="2">
        <v>45785</v>
      </c>
      <c r="H148" s="2">
        <v>45785</v>
      </c>
      <c r="I148" t="s">
        <v>48</v>
      </c>
      <c r="J148" t="s">
        <v>37</v>
      </c>
      <c r="K148" t="str">
        <f t="shared" si="16"/>
        <v>Medium Risk</v>
      </c>
      <c r="L148" t="s">
        <v>38</v>
      </c>
      <c r="M148" t="s">
        <v>30</v>
      </c>
      <c r="N148" t="s">
        <v>45</v>
      </c>
      <c r="O148" t="s">
        <v>23</v>
      </c>
      <c r="P148" t="s">
        <v>56</v>
      </c>
      <c r="Q148" t="s">
        <v>57</v>
      </c>
      <c r="R148">
        <v>1</v>
      </c>
      <c r="S148" t="str">
        <f t="shared" si="17"/>
        <v>May</v>
      </c>
      <c r="T148">
        <f t="shared" si="18"/>
        <v>2025</v>
      </c>
      <c r="U148" s="3">
        <f t="shared" si="19"/>
        <v>0.29749999999999993</v>
      </c>
      <c r="V148" s="3" t="str">
        <f t="shared" si="20"/>
        <v>High Discount</v>
      </c>
      <c r="W148" s="3">
        <f>AVERAGE(Table1[Gross Margin %])</f>
        <v>0.29963500000000659</v>
      </c>
      <c r="X148" s="3"/>
    </row>
    <row r="149" spans="1:24" x14ac:dyDescent="0.35">
      <c r="A149" t="s">
        <v>350</v>
      </c>
      <c r="B149" t="s">
        <v>351</v>
      </c>
      <c r="C149">
        <v>804.36</v>
      </c>
      <c r="D149" t="s">
        <v>3874</v>
      </c>
      <c r="E149">
        <f t="shared" si="14"/>
        <v>0.1</v>
      </c>
      <c r="F149">
        <f t="shared" si="15"/>
        <v>253.37339999999998</v>
      </c>
      <c r="G149" s="2">
        <v>45743</v>
      </c>
      <c r="H149" s="2">
        <v>45743</v>
      </c>
      <c r="I149" t="s">
        <v>48</v>
      </c>
      <c r="J149" t="s">
        <v>29</v>
      </c>
      <c r="K149" t="str">
        <f t="shared" si="16"/>
        <v>Medium Risk</v>
      </c>
      <c r="L149" t="s">
        <v>38</v>
      </c>
      <c r="M149" t="s">
        <v>21</v>
      </c>
      <c r="N149" t="s">
        <v>22</v>
      </c>
      <c r="O149" t="s">
        <v>32</v>
      </c>
      <c r="P149" t="s">
        <v>68</v>
      </c>
      <c r="Q149" t="s">
        <v>69</v>
      </c>
      <c r="R149">
        <v>10</v>
      </c>
      <c r="S149" t="str">
        <f t="shared" si="17"/>
        <v>March</v>
      </c>
      <c r="T149">
        <f t="shared" si="18"/>
        <v>2025</v>
      </c>
      <c r="U149" s="3">
        <f t="shared" si="19"/>
        <v>0.31499999999999995</v>
      </c>
      <c r="V149" s="3" t="str">
        <f t="shared" si="20"/>
        <v>Low Discount</v>
      </c>
      <c r="W149" s="3">
        <f>AVERAGE(Table1[Gross Margin %])</f>
        <v>0.29963500000000659</v>
      </c>
      <c r="X149" s="3"/>
    </row>
    <row r="150" spans="1:24" x14ac:dyDescent="0.35">
      <c r="A150" t="s">
        <v>352</v>
      </c>
      <c r="B150" t="s">
        <v>353</v>
      </c>
      <c r="C150">
        <v>110.26</v>
      </c>
      <c r="D150" t="s">
        <v>3873</v>
      </c>
      <c r="E150">
        <f t="shared" si="14"/>
        <v>0.15</v>
      </c>
      <c r="F150">
        <f t="shared" si="15"/>
        <v>32.802349999999997</v>
      </c>
      <c r="G150" s="2">
        <v>45678</v>
      </c>
      <c r="H150" s="2">
        <v>45678</v>
      </c>
      <c r="I150" t="s">
        <v>48</v>
      </c>
      <c r="J150" t="s">
        <v>37</v>
      </c>
      <c r="K150" t="str">
        <f t="shared" si="16"/>
        <v>High Risk</v>
      </c>
      <c r="L150" t="s">
        <v>20</v>
      </c>
      <c r="M150" t="s">
        <v>39</v>
      </c>
      <c r="N150" t="s">
        <v>22</v>
      </c>
      <c r="O150" t="s">
        <v>23</v>
      </c>
      <c r="P150" t="s">
        <v>24</v>
      </c>
      <c r="Q150" t="s">
        <v>25</v>
      </c>
      <c r="R150">
        <v>4</v>
      </c>
      <c r="S150" t="str">
        <f t="shared" si="17"/>
        <v>January</v>
      </c>
      <c r="T150">
        <f t="shared" si="18"/>
        <v>2025</v>
      </c>
      <c r="U150" s="3">
        <f t="shared" si="19"/>
        <v>0.29749999999999999</v>
      </c>
      <c r="V150" s="3" t="str">
        <f t="shared" si="20"/>
        <v>High Discount</v>
      </c>
      <c r="W150" s="3">
        <f>AVERAGE(Table1[Gross Margin %])</f>
        <v>0.29963500000000659</v>
      </c>
      <c r="X150" s="3"/>
    </row>
    <row r="151" spans="1:24" x14ac:dyDescent="0.35">
      <c r="A151" t="s">
        <v>354</v>
      </c>
      <c r="B151" t="s">
        <v>355</v>
      </c>
      <c r="C151">
        <v>205.29</v>
      </c>
      <c r="D151" t="s">
        <v>3873</v>
      </c>
      <c r="E151">
        <f t="shared" si="14"/>
        <v>0.15</v>
      </c>
      <c r="F151">
        <f t="shared" si="15"/>
        <v>61.073774999999998</v>
      </c>
      <c r="G151" s="2">
        <v>45572</v>
      </c>
      <c r="H151" s="2">
        <v>45572</v>
      </c>
      <c r="I151" t="s">
        <v>18</v>
      </c>
      <c r="J151" t="s">
        <v>29</v>
      </c>
      <c r="K151" t="str">
        <f t="shared" si="16"/>
        <v>Low Risk</v>
      </c>
      <c r="L151" t="s">
        <v>60</v>
      </c>
      <c r="M151" t="s">
        <v>55</v>
      </c>
      <c r="N151" t="s">
        <v>45</v>
      </c>
      <c r="O151" t="s">
        <v>23</v>
      </c>
      <c r="P151" t="s">
        <v>51</v>
      </c>
      <c r="Q151" t="s">
        <v>52</v>
      </c>
      <c r="R151">
        <v>1</v>
      </c>
      <c r="S151" t="str">
        <f t="shared" si="17"/>
        <v>October</v>
      </c>
      <c r="T151">
        <f t="shared" si="18"/>
        <v>2024</v>
      </c>
      <c r="U151" s="3">
        <f t="shared" si="19"/>
        <v>0.29749999999999999</v>
      </c>
      <c r="V151" s="3" t="str">
        <f t="shared" si="20"/>
        <v>High Discount</v>
      </c>
      <c r="W151" s="3">
        <f>AVERAGE(Table1[Gross Margin %])</f>
        <v>0.29963500000000659</v>
      </c>
      <c r="X151" s="3"/>
    </row>
    <row r="152" spans="1:24" x14ac:dyDescent="0.35">
      <c r="A152" t="s">
        <v>356</v>
      </c>
      <c r="B152" t="s">
        <v>357</v>
      </c>
      <c r="C152">
        <v>904.25</v>
      </c>
      <c r="D152" t="s">
        <v>3874</v>
      </c>
      <c r="E152">
        <f t="shared" si="14"/>
        <v>0.1</v>
      </c>
      <c r="F152">
        <f t="shared" si="15"/>
        <v>284.83875</v>
      </c>
      <c r="G152" s="2">
        <v>45618</v>
      </c>
      <c r="H152" s="2">
        <v>45618</v>
      </c>
      <c r="I152" t="s">
        <v>18</v>
      </c>
      <c r="J152" t="s">
        <v>19</v>
      </c>
      <c r="K152" t="str">
        <f t="shared" si="16"/>
        <v>Low Risk</v>
      </c>
      <c r="L152" t="s">
        <v>43</v>
      </c>
      <c r="M152" t="s">
        <v>30</v>
      </c>
      <c r="N152" t="s">
        <v>22</v>
      </c>
      <c r="O152" t="s">
        <v>32</v>
      </c>
      <c r="P152" t="s">
        <v>80</v>
      </c>
      <c r="Q152" t="s">
        <v>81</v>
      </c>
      <c r="R152">
        <v>10</v>
      </c>
      <c r="S152" t="str">
        <f t="shared" si="17"/>
        <v>November</v>
      </c>
      <c r="T152">
        <f t="shared" si="18"/>
        <v>2024</v>
      </c>
      <c r="U152" s="3">
        <f t="shared" si="19"/>
        <v>0.315</v>
      </c>
      <c r="V152" s="3" t="str">
        <f t="shared" si="20"/>
        <v>Low Discount</v>
      </c>
      <c r="W152" s="3">
        <f>AVERAGE(Table1[Gross Margin %])</f>
        <v>0.29963500000000659</v>
      </c>
      <c r="X152" s="3"/>
    </row>
    <row r="153" spans="1:24" x14ac:dyDescent="0.35">
      <c r="A153" t="s">
        <v>358</v>
      </c>
      <c r="B153" t="s">
        <v>359</v>
      </c>
      <c r="C153">
        <v>908.3</v>
      </c>
      <c r="D153" t="s">
        <v>3874</v>
      </c>
      <c r="E153">
        <f t="shared" si="14"/>
        <v>0.15</v>
      </c>
      <c r="F153">
        <f t="shared" si="15"/>
        <v>270.21924999999999</v>
      </c>
      <c r="G153" s="2">
        <v>45700</v>
      </c>
      <c r="H153" s="2">
        <v>45700</v>
      </c>
      <c r="I153" t="s">
        <v>28</v>
      </c>
      <c r="J153" t="s">
        <v>37</v>
      </c>
      <c r="K153" t="str">
        <f t="shared" si="16"/>
        <v>High Risk</v>
      </c>
      <c r="L153" t="s">
        <v>20</v>
      </c>
      <c r="M153" t="s">
        <v>55</v>
      </c>
      <c r="N153" t="s">
        <v>31</v>
      </c>
      <c r="O153" t="s">
        <v>23</v>
      </c>
      <c r="P153" t="s">
        <v>56</v>
      </c>
      <c r="Q153" t="s">
        <v>57</v>
      </c>
      <c r="R153">
        <v>10</v>
      </c>
      <c r="S153" t="str">
        <f t="shared" si="17"/>
        <v>February</v>
      </c>
      <c r="T153">
        <f t="shared" si="18"/>
        <v>2025</v>
      </c>
      <c r="U153" s="3">
        <f t="shared" si="19"/>
        <v>0.29749999999999999</v>
      </c>
      <c r="V153" s="3" t="str">
        <f t="shared" si="20"/>
        <v>High Discount</v>
      </c>
      <c r="W153" s="3">
        <f>AVERAGE(Table1[Gross Margin %])</f>
        <v>0.29963500000000659</v>
      </c>
      <c r="X153" s="3"/>
    </row>
    <row r="154" spans="1:24" x14ac:dyDescent="0.35">
      <c r="A154" t="s">
        <v>360</v>
      </c>
      <c r="B154" t="s">
        <v>361</v>
      </c>
      <c r="C154">
        <v>1044.3699999999999</v>
      </c>
      <c r="D154" t="s">
        <v>3872</v>
      </c>
      <c r="E154">
        <f t="shared" si="14"/>
        <v>0.15</v>
      </c>
      <c r="F154">
        <f t="shared" si="15"/>
        <v>310.70007499999997</v>
      </c>
      <c r="G154" s="2">
        <v>45769</v>
      </c>
      <c r="H154" s="2">
        <v>45769</v>
      </c>
      <c r="I154" t="s">
        <v>48</v>
      </c>
      <c r="J154" t="s">
        <v>19</v>
      </c>
      <c r="K154" t="str">
        <f t="shared" si="16"/>
        <v>Low Risk</v>
      </c>
      <c r="L154" t="s">
        <v>43</v>
      </c>
      <c r="M154" t="s">
        <v>50</v>
      </c>
      <c r="N154" t="s">
        <v>22</v>
      </c>
      <c r="O154" t="s">
        <v>23</v>
      </c>
      <c r="P154" t="s">
        <v>51</v>
      </c>
      <c r="Q154" t="s">
        <v>52</v>
      </c>
      <c r="R154">
        <v>9</v>
      </c>
      <c r="S154" t="str">
        <f t="shared" si="17"/>
        <v>April</v>
      </c>
      <c r="T154">
        <f t="shared" si="18"/>
        <v>2025</v>
      </c>
      <c r="U154" s="3">
        <f t="shared" si="19"/>
        <v>0.29749999999999999</v>
      </c>
      <c r="V154" s="3" t="str">
        <f t="shared" si="20"/>
        <v>High Discount</v>
      </c>
      <c r="W154" s="3">
        <f>AVERAGE(Table1[Gross Margin %])</f>
        <v>0.29963500000000659</v>
      </c>
      <c r="X154" s="3"/>
    </row>
    <row r="155" spans="1:24" x14ac:dyDescent="0.35">
      <c r="A155" t="s">
        <v>362</v>
      </c>
      <c r="B155" t="s">
        <v>363</v>
      </c>
      <c r="C155">
        <v>924.3</v>
      </c>
      <c r="D155" t="s">
        <v>3874</v>
      </c>
      <c r="E155">
        <f t="shared" si="14"/>
        <v>0.15</v>
      </c>
      <c r="F155">
        <f t="shared" si="15"/>
        <v>274.97924999999998</v>
      </c>
      <c r="G155" s="2">
        <v>45539</v>
      </c>
      <c r="H155" s="2">
        <v>45539</v>
      </c>
      <c r="I155" t="s">
        <v>18</v>
      </c>
      <c r="J155" t="s">
        <v>29</v>
      </c>
      <c r="K155" t="str">
        <f t="shared" si="16"/>
        <v>High Risk</v>
      </c>
      <c r="L155" t="s">
        <v>20</v>
      </c>
      <c r="M155" t="s">
        <v>44</v>
      </c>
      <c r="N155" t="s">
        <v>45</v>
      </c>
      <c r="O155" t="s">
        <v>23</v>
      </c>
      <c r="P155" t="s">
        <v>51</v>
      </c>
      <c r="Q155" t="s">
        <v>52</v>
      </c>
      <c r="R155">
        <v>7</v>
      </c>
      <c r="S155" t="str">
        <f t="shared" si="17"/>
        <v>September</v>
      </c>
      <c r="T155">
        <f t="shared" si="18"/>
        <v>2024</v>
      </c>
      <c r="U155" s="3">
        <f t="shared" si="19"/>
        <v>0.29749999999999999</v>
      </c>
      <c r="V155" s="3" t="str">
        <f t="shared" si="20"/>
        <v>High Discount</v>
      </c>
      <c r="W155" s="3">
        <f>AVERAGE(Table1[Gross Margin %])</f>
        <v>0.29963500000000659</v>
      </c>
      <c r="X155" s="3"/>
    </row>
    <row r="156" spans="1:24" x14ac:dyDescent="0.35">
      <c r="A156" t="s">
        <v>364</v>
      </c>
      <c r="B156" t="s">
        <v>365</v>
      </c>
      <c r="C156">
        <v>478.92</v>
      </c>
      <c r="D156" t="s">
        <v>3873</v>
      </c>
      <c r="E156">
        <f t="shared" si="14"/>
        <v>0.15</v>
      </c>
      <c r="F156">
        <f t="shared" si="15"/>
        <v>142.47869999999998</v>
      </c>
      <c r="G156" s="2">
        <v>45540</v>
      </c>
      <c r="H156" s="2">
        <v>45540</v>
      </c>
      <c r="I156" t="s">
        <v>28</v>
      </c>
      <c r="J156" t="s">
        <v>29</v>
      </c>
      <c r="K156" t="str">
        <f t="shared" si="16"/>
        <v>Low Risk</v>
      </c>
      <c r="L156" t="s">
        <v>60</v>
      </c>
      <c r="M156" t="s">
        <v>39</v>
      </c>
      <c r="N156" t="s">
        <v>22</v>
      </c>
      <c r="O156" t="s">
        <v>23</v>
      </c>
      <c r="P156" t="s">
        <v>24</v>
      </c>
      <c r="Q156" t="s">
        <v>25</v>
      </c>
      <c r="R156">
        <v>9</v>
      </c>
      <c r="S156" t="str">
        <f t="shared" si="17"/>
        <v>September</v>
      </c>
      <c r="T156">
        <f t="shared" si="18"/>
        <v>2024</v>
      </c>
      <c r="U156" s="3">
        <f t="shared" si="19"/>
        <v>0.29749999999999993</v>
      </c>
      <c r="V156" s="3" t="str">
        <f t="shared" si="20"/>
        <v>High Discount</v>
      </c>
      <c r="W156" s="3">
        <f>AVERAGE(Table1[Gross Margin %])</f>
        <v>0.29963500000000659</v>
      </c>
      <c r="X156" s="3"/>
    </row>
    <row r="157" spans="1:24" x14ac:dyDescent="0.35">
      <c r="A157" t="s">
        <v>366</v>
      </c>
      <c r="B157" t="s">
        <v>367</v>
      </c>
      <c r="C157">
        <v>347.72</v>
      </c>
      <c r="D157" t="s">
        <v>3873</v>
      </c>
      <c r="E157">
        <f t="shared" si="14"/>
        <v>0.15</v>
      </c>
      <c r="F157">
        <f t="shared" si="15"/>
        <v>103.44669999999999</v>
      </c>
      <c r="G157" s="2">
        <v>45536</v>
      </c>
      <c r="H157" s="2">
        <v>45536</v>
      </c>
      <c r="I157" t="s">
        <v>18</v>
      </c>
      <c r="J157" t="s">
        <v>49</v>
      </c>
      <c r="K157" t="str">
        <f t="shared" si="16"/>
        <v>High Risk</v>
      </c>
      <c r="L157" t="s">
        <v>20</v>
      </c>
      <c r="M157" t="s">
        <v>55</v>
      </c>
      <c r="N157" t="s">
        <v>31</v>
      </c>
      <c r="O157" t="s">
        <v>23</v>
      </c>
      <c r="P157" t="s">
        <v>51</v>
      </c>
      <c r="Q157" t="s">
        <v>52</v>
      </c>
      <c r="R157">
        <v>3</v>
      </c>
      <c r="S157" t="str">
        <f t="shared" si="17"/>
        <v>September</v>
      </c>
      <c r="T157">
        <f t="shared" si="18"/>
        <v>2024</v>
      </c>
      <c r="U157" s="3">
        <f t="shared" si="19"/>
        <v>0.29749999999999993</v>
      </c>
      <c r="V157" s="3" t="str">
        <f t="shared" si="20"/>
        <v>High Discount</v>
      </c>
      <c r="W157" s="3">
        <f>AVERAGE(Table1[Gross Margin %])</f>
        <v>0.29963500000000659</v>
      </c>
      <c r="X157" s="3"/>
    </row>
    <row r="158" spans="1:24" x14ac:dyDescent="0.35">
      <c r="A158" t="s">
        <v>368</v>
      </c>
      <c r="B158" t="s">
        <v>286</v>
      </c>
      <c r="C158">
        <v>1381.99</v>
      </c>
      <c r="D158" t="s">
        <v>3872</v>
      </c>
      <c r="E158">
        <f t="shared" si="14"/>
        <v>0.25</v>
      </c>
      <c r="F158">
        <f t="shared" si="15"/>
        <v>362.77237500000001</v>
      </c>
      <c r="G158" s="2">
        <v>45661</v>
      </c>
      <c r="H158" s="2">
        <v>45661</v>
      </c>
      <c r="I158" t="s">
        <v>48</v>
      </c>
      <c r="J158" t="s">
        <v>19</v>
      </c>
      <c r="K158" t="str">
        <f t="shared" si="16"/>
        <v>Low Risk</v>
      </c>
      <c r="L158" t="s">
        <v>60</v>
      </c>
      <c r="M158" t="s">
        <v>39</v>
      </c>
      <c r="N158" t="s">
        <v>22</v>
      </c>
      <c r="O158" t="s">
        <v>32</v>
      </c>
      <c r="P158" t="s">
        <v>72</v>
      </c>
      <c r="Q158" t="s">
        <v>73</v>
      </c>
      <c r="R158">
        <v>5</v>
      </c>
      <c r="S158" t="str">
        <f t="shared" si="17"/>
        <v>January</v>
      </c>
      <c r="T158">
        <f t="shared" si="18"/>
        <v>2025</v>
      </c>
      <c r="U158" s="3">
        <f t="shared" si="19"/>
        <v>0.26250000000000001</v>
      </c>
      <c r="V158" s="3" t="str">
        <f t="shared" si="20"/>
        <v>High Discount</v>
      </c>
      <c r="W158" s="3">
        <f>AVERAGE(Table1[Gross Margin %])</f>
        <v>0.29963500000000659</v>
      </c>
      <c r="X158" s="3"/>
    </row>
    <row r="159" spans="1:24" x14ac:dyDescent="0.35">
      <c r="A159" t="s">
        <v>369</v>
      </c>
      <c r="B159" t="s">
        <v>370</v>
      </c>
      <c r="C159">
        <v>1018.02</v>
      </c>
      <c r="D159" t="s">
        <v>3872</v>
      </c>
      <c r="E159">
        <f t="shared" si="14"/>
        <v>0.25</v>
      </c>
      <c r="F159">
        <f t="shared" si="15"/>
        <v>267.23024999999996</v>
      </c>
      <c r="G159" s="2">
        <v>45624</v>
      </c>
      <c r="H159" s="2">
        <v>45624</v>
      </c>
      <c r="I159" t="s">
        <v>42</v>
      </c>
      <c r="J159" t="s">
        <v>37</v>
      </c>
      <c r="K159" t="str">
        <f t="shared" si="16"/>
        <v>High Risk</v>
      </c>
      <c r="L159" t="s">
        <v>20</v>
      </c>
      <c r="M159" t="s">
        <v>55</v>
      </c>
      <c r="N159" t="s">
        <v>45</v>
      </c>
      <c r="O159" t="s">
        <v>32</v>
      </c>
      <c r="P159" t="s">
        <v>72</v>
      </c>
      <c r="Q159" t="s">
        <v>73</v>
      </c>
      <c r="R159">
        <v>6</v>
      </c>
      <c r="S159" t="str">
        <f t="shared" si="17"/>
        <v>November</v>
      </c>
      <c r="T159">
        <f t="shared" si="18"/>
        <v>2024</v>
      </c>
      <c r="U159" s="3">
        <f t="shared" si="19"/>
        <v>0.26249999999999996</v>
      </c>
      <c r="V159" s="3" t="str">
        <f t="shared" si="20"/>
        <v>High Discount</v>
      </c>
      <c r="W159" s="3">
        <f>AVERAGE(Table1[Gross Margin %])</f>
        <v>0.29963500000000659</v>
      </c>
      <c r="X159" s="3"/>
    </row>
    <row r="160" spans="1:24" x14ac:dyDescent="0.35">
      <c r="A160" t="s">
        <v>371</v>
      </c>
      <c r="B160" t="s">
        <v>372</v>
      </c>
      <c r="C160">
        <v>996.45</v>
      </c>
      <c r="D160" t="s">
        <v>3874</v>
      </c>
      <c r="E160">
        <f t="shared" si="14"/>
        <v>0.15</v>
      </c>
      <c r="F160">
        <f t="shared" si="15"/>
        <v>296.44387499999999</v>
      </c>
      <c r="G160" s="2">
        <v>45680</v>
      </c>
      <c r="H160" s="2">
        <v>45680</v>
      </c>
      <c r="I160" t="s">
        <v>48</v>
      </c>
      <c r="J160" t="s">
        <v>37</v>
      </c>
      <c r="K160" t="str">
        <f t="shared" si="16"/>
        <v>Low Risk</v>
      </c>
      <c r="L160" t="s">
        <v>43</v>
      </c>
      <c r="M160" t="s">
        <v>55</v>
      </c>
      <c r="N160" t="s">
        <v>45</v>
      </c>
      <c r="O160" t="s">
        <v>23</v>
      </c>
      <c r="P160" t="s">
        <v>24</v>
      </c>
      <c r="Q160" t="s">
        <v>25</v>
      </c>
      <c r="R160">
        <v>8</v>
      </c>
      <c r="S160" t="str">
        <f t="shared" si="17"/>
        <v>January</v>
      </c>
      <c r="T160">
        <f t="shared" si="18"/>
        <v>2025</v>
      </c>
      <c r="U160" s="3">
        <f t="shared" si="19"/>
        <v>0.29749999999999999</v>
      </c>
      <c r="V160" s="3" t="str">
        <f t="shared" si="20"/>
        <v>High Discount</v>
      </c>
      <c r="W160" s="3">
        <f>AVERAGE(Table1[Gross Margin %])</f>
        <v>0.29963500000000659</v>
      </c>
      <c r="X160" s="3"/>
    </row>
    <row r="161" spans="1:24" x14ac:dyDescent="0.35">
      <c r="A161" t="s">
        <v>373</v>
      </c>
      <c r="B161" t="s">
        <v>374</v>
      </c>
      <c r="C161">
        <v>809.26</v>
      </c>
      <c r="D161" t="s">
        <v>3874</v>
      </c>
      <c r="E161">
        <f t="shared" si="14"/>
        <v>0.1</v>
      </c>
      <c r="F161">
        <f t="shared" si="15"/>
        <v>254.91689999999997</v>
      </c>
      <c r="G161" s="2">
        <v>45548</v>
      </c>
      <c r="H161" s="2">
        <v>45548</v>
      </c>
      <c r="I161" t="s">
        <v>18</v>
      </c>
      <c r="J161" t="s">
        <v>19</v>
      </c>
      <c r="K161" t="str">
        <f t="shared" si="16"/>
        <v>Medium Risk</v>
      </c>
      <c r="L161" t="s">
        <v>38</v>
      </c>
      <c r="M161" t="s">
        <v>39</v>
      </c>
      <c r="N161" t="s">
        <v>45</v>
      </c>
      <c r="O161" t="s">
        <v>32</v>
      </c>
      <c r="P161" t="s">
        <v>72</v>
      </c>
      <c r="Q161" t="s">
        <v>73</v>
      </c>
      <c r="R161">
        <v>1</v>
      </c>
      <c r="S161" t="str">
        <f t="shared" si="17"/>
        <v>September</v>
      </c>
      <c r="T161">
        <f t="shared" si="18"/>
        <v>2024</v>
      </c>
      <c r="U161" s="3">
        <f t="shared" si="19"/>
        <v>0.31499999999999995</v>
      </c>
      <c r="V161" s="3" t="str">
        <f t="shared" si="20"/>
        <v>Low Discount</v>
      </c>
      <c r="W161" s="3">
        <f>AVERAGE(Table1[Gross Margin %])</f>
        <v>0.29963500000000659</v>
      </c>
      <c r="X161" s="3"/>
    </row>
    <row r="162" spans="1:24" x14ac:dyDescent="0.35">
      <c r="A162" t="s">
        <v>375</v>
      </c>
      <c r="B162" t="s">
        <v>376</v>
      </c>
      <c r="C162">
        <v>756.73</v>
      </c>
      <c r="D162" t="s">
        <v>3874</v>
      </c>
      <c r="E162">
        <f t="shared" si="14"/>
        <v>0.1</v>
      </c>
      <c r="F162">
        <f t="shared" si="15"/>
        <v>238.36994999999999</v>
      </c>
      <c r="G162" s="2">
        <v>45700</v>
      </c>
      <c r="H162" s="2">
        <v>45700</v>
      </c>
      <c r="I162" t="s">
        <v>42</v>
      </c>
      <c r="J162" t="s">
        <v>29</v>
      </c>
      <c r="K162" t="str">
        <f t="shared" si="16"/>
        <v>Low Risk</v>
      </c>
      <c r="L162" t="s">
        <v>38</v>
      </c>
      <c r="M162" t="s">
        <v>50</v>
      </c>
      <c r="N162" t="s">
        <v>22</v>
      </c>
      <c r="O162" t="s">
        <v>32</v>
      </c>
      <c r="P162" t="s">
        <v>80</v>
      </c>
      <c r="Q162" t="s">
        <v>81</v>
      </c>
      <c r="R162">
        <v>2</v>
      </c>
      <c r="S162" t="str">
        <f t="shared" si="17"/>
        <v>February</v>
      </c>
      <c r="T162">
        <f t="shared" si="18"/>
        <v>2025</v>
      </c>
      <c r="U162" s="3">
        <f t="shared" si="19"/>
        <v>0.315</v>
      </c>
      <c r="V162" s="3" t="str">
        <f t="shared" si="20"/>
        <v>Low Discount</v>
      </c>
      <c r="W162" s="3">
        <f>AVERAGE(Table1[Gross Margin %])</f>
        <v>0.29963500000000659</v>
      </c>
      <c r="X162" s="3"/>
    </row>
    <row r="163" spans="1:24" x14ac:dyDescent="0.35">
      <c r="A163" t="s">
        <v>377</v>
      </c>
      <c r="B163" t="s">
        <v>378</v>
      </c>
      <c r="C163">
        <v>830.02</v>
      </c>
      <c r="D163" t="s">
        <v>3874</v>
      </c>
      <c r="E163">
        <f t="shared" si="14"/>
        <v>0.1</v>
      </c>
      <c r="F163">
        <f t="shared" si="15"/>
        <v>261.4563</v>
      </c>
      <c r="G163" s="2">
        <v>45505</v>
      </c>
      <c r="H163" s="2">
        <v>45505</v>
      </c>
      <c r="I163" t="s">
        <v>42</v>
      </c>
      <c r="J163" t="s">
        <v>19</v>
      </c>
      <c r="K163" t="str">
        <f t="shared" si="16"/>
        <v>Low Risk</v>
      </c>
      <c r="L163" t="s">
        <v>43</v>
      </c>
      <c r="M163" t="s">
        <v>21</v>
      </c>
      <c r="N163" t="s">
        <v>45</v>
      </c>
      <c r="O163" t="s">
        <v>32</v>
      </c>
      <c r="P163" t="s">
        <v>72</v>
      </c>
      <c r="Q163" t="s">
        <v>73</v>
      </c>
      <c r="R163">
        <v>1</v>
      </c>
      <c r="S163" t="str">
        <f t="shared" si="17"/>
        <v>August</v>
      </c>
      <c r="T163">
        <f t="shared" si="18"/>
        <v>2024</v>
      </c>
      <c r="U163" s="3">
        <f t="shared" si="19"/>
        <v>0.315</v>
      </c>
      <c r="V163" s="3" t="str">
        <f t="shared" si="20"/>
        <v>Low Discount</v>
      </c>
      <c r="W163" s="3">
        <f>AVERAGE(Table1[Gross Margin %])</f>
        <v>0.29963500000000659</v>
      </c>
      <c r="X163" s="3"/>
    </row>
    <row r="164" spans="1:24" x14ac:dyDescent="0.35">
      <c r="A164" t="s">
        <v>379</v>
      </c>
      <c r="B164" t="s">
        <v>380</v>
      </c>
      <c r="C164">
        <v>308.77</v>
      </c>
      <c r="D164" t="s">
        <v>3873</v>
      </c>
      <c r="E164">
        <f t="shared" si="14"/>
        <v>0.15</v>
      </c>
      <c r="F164">
        <f t="shared" si="15"/>
        <v>91.85907499999999</v>
      </c>
      <c r="G164" s="2">
        <v>45730</v>
      </c>
      <c r="H164" s="2">
        <v>45730</v>
      </c>
      <c r="I164" t="s">
        <v>18</v>
      </c>
      <c r="J164" t="s">
        <v>19</v>
      </c>
      <c r="K164" t="str">
        <f t="shared" si="16"/>
        <v>Medium Risk</v>
      </c>
      <c r="L164" t="s">
        <v>38</v>
      </c>
      <c r="M164" t="s">
        <v>39</v>
      </c>
      <c r="N164" t="s">
        <v>22</v>
      </c>
      <c r="O164" t="s">
        <v>23</v>
      </c>
      <c r="P164" t="s">
        <v>56</v>
      </c>
      <c r="Q164" t="s">
        <v>57</v>
      </c>
      <c r="R164">
        <v>3</v>
      </c>
      <c r="S164" t="str">
        <f t="shared" si="17"/>
        <v>March</v>
      </c>
      <c r="T164">
        <f t="shared" si="18"/>
        <v>2025</v>
      </c>
      <c r="U164" s="3">
        <f t="shared" si="19"/>
        <v>0.29749999999999999</v>
      </c>
      <c r="V164" s="3" t="str">
        <f t="shared" si="20"/>
        <v>High Discount</v>
      </c>
      <c r="W164" s="3">
        <f>AVERAGE(Table1[Gross Margin %])</f>
        <v>0.29963500000000659</v>
      </c>
      <c r="X164" s="3"/>
    </row>
    <row r="165" spans="1:24" x14ac:dyDescent="0.35">
      <c r="A165" t="s">
        <v>381</v>
      </c>
      <c r="B165" t="s">
        <v>382</v>
      </c>
      <c r="C165">
        <v>221.85</v>
      </c>
      <c r="D165" t="s">
        <v>3873</v>
      </c>
      <c r="E165">
        <f t="shared" si="14"/>
        <v>0.15</v>
      </c>
      <c r="F165">
        <f t="shared" si="15"/>
        <v>66.000374999999991</v>
      </c>
      <c r="G165" s="2">
        <v>45694</v>
      </c>
      <c r="H165" s="2">
        <v>45694</v>
      </c>
      <c r="I165" t="s">
        <v>86</v>
      </c>
      <c r="J165" t="s">
        <v>19</v>
      </c>
      <c r="K165" t="str">
        <f t="shared" si="16"/>
        <v>Medium Risk</v>
      </c>
      <c r="L165" t="s">
        <v>38</v>
      </c>
      <c r="M165" t="s">
        <v>39</v>
      </c>
      <c r="N165" t="s">
        <v>45</v>
      </c>
      <c r="O165" t="s">
        <v>23</v>
      </c>
      <c r="P165" t="s">
        <v>56</v>
      </c>
      <c r="Q165" t="s">
        <v>57</v>
      </c>
      <c r="R165">
        <v>8</v>
      </c>
      <c r="S165" t="str">
        <f t="shared" si="17"/>
        <v>February</v>
      </c>
      <c r="T165">
        <f t="shared" si="18"/>
        <v>2025</v>
      </c>
      <c r="U165" s="3">
        <f t="shared" si="19"/>
        <v>0.29749999999999999</v>
      </c>
      <c r="V165" s="3" t="str">
        <f t="shared" si="20"/>
        <v>High Discount</v>
      </c>
      <c r="W165" s="3">
        <f>AVERAGE(Table1[Gross Margin %])</f>
        <v>0.29963500000000659</v>
      </c>
      <c r="X165" s="3"/>
    </row>
    <row r="166" spans="1:24" x14ac:dyDescent="0.35">
      <c r="A166" t="s">
        <v>383</v>
      </c>
      <c r="B166" t="s">
        <v>384</v>
      </c>
      <c r="C166">
        <v>321.17</v>
      </c>
      <c r="D166" t="s">
        <v>3873</v>
      </c>
      <c r="E166">
        <f t="shared" si="14"/>
        <v>0.15</v>
      </c>
      <c r="F166">
        <f t="shared" si="15"/>
        <v>95.548074999999997</v>
      </c>
      <c r="G166" s="2">
        <v>45792</v>
      </c>
      <c r="H166" s="2">
        <v>45792</v>
      </c>
      <c r="I166" t="s">
        <v>18</v>
      </c>
      <c r="J166" t="s">
        <v>37</v>
      </c>
      <c r="K166" t="str">
        <f t="shared" si="16"/>
        <v>Low Risk</v>
      </c>
      <c r="L166" t="s">
        <v>60</v>
      </c>
      <c r="M166" t="s">
        <v>21</v>
      </c>
      <c r="N166" t="s">
        <v>31</v>
      </c>
      <c r="O166" t="s">
        <v>23</v>
      </c>
      <c r="P166" t="s">
        <v>56</v>
      </c>
      <c r="Q166" t="s">
        <v>57</v>
      </c>
      <c r="R166">
        <v>3</v>
      </c>
      <c r="S166" t="str">
        <f t="shared" si="17"/>
        <v>May</v>
      </c>
      <c r="T166">
        <f t="shared" si="18"/>
        <v>2025</v>
      </c>
      <c r="U166" s="3">
        <f t="shared" si="19"/>
        <v>0.29749999999999999</v>
      </c>
      <c r="V166" s="3" t="str">
        <f t="shared" si="20"/>
        <v>High Discount</v>
      </c>
      <c r="W166" s="3">
        <f>AVERAGE(Table1[Gross Margin %])</f>
        <v>0.29963500000000659</v>
      </c>
      <c r="X166" s="3"/>
    </row>
    <row r="167" spans="1:24" x14ac:dyDescent="0.35">
      <c r="A167" t="s">
        <v>385</v>
      </c>
      <c r="B167" t="s">
        <v>386</v>
      </c>
      <c r="C167">
        <v>1314.24</v>
      </c>
      <c r="D167" t="s">
        <v>3872</v>
      </c>
      <c r="E167">
        <f t="shared" si="14"/>
        <v>0.15</v>
      </c>
      <c r="F167">
        <f t="shared" si="15"/>
        <v>390.9864</v>
      </c>
      <c r="G167" s="2">
        <v>45668</v>
      </c>
      <c r="H167" s="2">
        <v>45668</v>
      </c>
      <c r="I167" t="s">
        <v>48</v>
      </c>
      <c r="J167" t="s">
        <v>29</v>
      </c>
      <c r="K167" t="str">
        <f t="shared" si="16"/>
        <v>High Risk</v>
      </c>
      <c r="L167" t="s">
        <v>20</v>
      </c>
      <c r="M167" t="s">
        <v>55</v>
      </c>
      <c r="N167" t="s">
        <v>22</v>
      </c>
      <c r="O167" t="s">
        <v>23</v>
      </c>
      <c r="P167" t="s">
        <v>24</v>
      </c>
      <c r="Q167" t="s">
        <v>25</v>
      </c>
      <c r="R167">
        <v>1</v>
      </c>
      <c r="S167" t="str">
        <f t="shared" si="17"/>
        <v>January</v>
      </c>
      <c r="T167">
        <f t="shared" si="18"/>
        <v>2025</v>
      </c>
      <c r="U167" s="3">
        <f t="shared" si="19"/>
        <v>0.29749999999999999</v>
      </c>
      <c r="V167" s="3" t="str">
        <f t="shared" si="20"/>
        <v>High Discount</v>
      </c>
      <c r="W167" s="3">
        <f>AVERAGE(Table1[Gross Margin %])</f>
        <v>0.29963500000000659</v>
      </c>
      <c r="X167" s="3"/>
    </row>
    <row r="168" spans="1:24" x14ac:dyDescent="0.35">
      <c r="A168" t="s">
        <v>387</v>
      </c>
      <c r="B168" t="s">
        <v>388</v>
      </c>
      <c r="C168">
        <v>1167.8599999999999</v>
      </c>
      <c r="D168" t="s">
        <v>3872</v>
      </c>
      <c r="E168">
        <f t="shared" si="14"/>
        <v>0.25</v>
      </c>
      <c r="F168">
        <f t="shared" si="15"/>
        <v>306.56324999999998</v>
      </c>
      <c r="G168" s="2">
        <v>45670</v>
      </c>
      <c r="H168" s="2">
        <v>45670</v>
      </c>
      <c r="I168" t="s">
        <v>28</v>
      </c>
      <c r="J168" t="s">
        <v>29</v>
      </c>
      <c r="K168" t="str">
        <f t="shared" si="16"/>
        <v>Low Risk</v>
      </c>
      <c r="L168" t="s">
        <v>60</v>
      </c>
      <c r="M168" t="s">
        <v>39</v>
      </c>
      <c r="N168" t="s">
        <v>22</v>
      </c>
      <c r="O168" t="s">
        <v>32</v>
      </c>
      <c r="P168" t="s">
        <v>72</v>
      </c>
      <c r="Q168" t="s">
        <v>73</v>
      </c>
      <c r="R168">
        <v>2</v>
      </c>
      <c r="S168" t="str">
        <f t="shared" si="17"/>
        <v>January</v>
      </c>
      <c r="T168">
        <f t="shared" si="18"/>
        <v>2025</v>
      </c>
      <c r="U168" s="3">
        <f t="shared" si="19"/>
        <v>0.26250000000000001</v>
      </c>
      <c r="V168" s="3" t="str">
        <f t="shared" si="20"/>
        <v>High Discount</v>
      </c>
      <c r="W168" s="3">
        <f>AVERAGE(Table1[Gross Margin %])</f>
        <v>0.29963500000000659</v>
      </c>
      <c r="X168" s="3"/>
    </row>
    <row r="169" spans="1:24" x14ac:dyDescent="0.35">
      <c r="A169" t="s">
        <v>389</v>
      </c>
      <c r="B169" t="s">
        <v>390</v>
      </c>
      <c r="C169">
        <v>386.24</v>
      </c>
      <c r="D169" t="s">
        <v>3873</v>
      </c>
      <c r="E169">
        <f t="shared" si="14"/>
        <v>0.15</v>
      </c>
      <c r="F169">
        <f t="shared" si="15"/>
        <v>114.9064</v>
      </c>
      <c r="G169" s="2">
        <v>45761</v>
      </c>
      <c r="H169" s="2">
        <v>45761</v>
      </c>
      <c r="I169" t="s">
        <v>42</v>
      </c>
      <c r="J169" t="s">
        <v>37</v>
      </c>
      <c r="K169" t="str">
        <f t="shared" si="16"/>
        <v>Low Risk</v>
      </c>
      <c r="L169" t="s">
        <v>60</v>
      </c>
      <c r="M169" t="s">
        <v>44</v>
      </c>
      <c r="N169" t="s">
        <v>45</v>
      </c>
      <c r="O169" t="s">
        <v>23</v>
      </c>
      <c r="P169" t="s">
        <v>56</v>
      </c>
      <c r="Q169" t="s">
        <v>57</v>
      </c>
      <c r="R169">
        <v>10</v>
      </c>
      <c r="S169" t="str">
        <f t="shared" si="17"/>
        <v>April</v>
      </c>
      <c r="T169">
        <f t="shared" si="18"/>
        <v>2025</v>
      </c>
      <c r="U169" s="3">
        <f t="shared" si="19"/>
        <v>0.29749999999999999</v>
      </c>
      <c r="V169" s="3" t="str">
        <f t="shared" si="20"/>
        <v>High Discount</v>
      </c>
      <c r="W169" s="3">
        <f>AVERAGE(Table1[Gross Margin %])</f>
        <v>0.29963500000000659</v>
      </c>
      <c r="X169" s="3"/>
    </row>
    <row r="170" spans="1:24" x14ac:dyDescent="0.35">
      <c r="A170" t="s">
        <v>391</v>
      </c>
      <c r="B170" t="s">
        <v>392</v>
      </c>
      <c r="C170">
        <v>1007.09</v>
      </c>
      <c r="D170" t="s">
        <v>3872</v>
      </c>
      <c r="E170">
        <f t="shared" si="14"/>
        <v>0.15</v>
      </c>
      <c r="F170">
        <f t="shared" si="15"/>
        <v>299.60927500000003</v>
      </c>
      <c r="G170" s="2">
        <v>45619</v>
      </c>
      <c r="H170" s="2">
        <v>45619</v>
      </c>
      <c r="I170" t="s">
        <v>18</v>
      </c>
      <c r="J170" t="s">
        <v>19</v>
      </c>
      <c r="K170" t="str">
        <f t="shared" si="16"/>
        <v>Low Risk</v>
      </c>
      <c r="L170" t="s">
        <v>43</v>
      </c>
      <c r="M170" t="s">
        <v>39</v>
      </c>
      <c r="N170" t="s">
        <v>22</v>
      </c>
      <c r="O170" t="s">
        <v>23</v>
      </c>
      <c r="P170" t="s">
        <v>24</v>
      </c>
      <c r="Q170" t="s">
        <v>25</v>
      </c>
      <c r="R170">
        <v>3</v>
      </c>
      <c r="S170" t="str">
        <f t="shared" si="17"/>
        <v>November</v>
      </c>
      <c r="T170">
        <f t="shared" si="18"/>
        <v>2024</v>
      </c>
      <c r="U170" s="3">
        <f t="shared" si="19"/>
        <v>0.29750000000000004</v>
      </c>
      <c r="V170" s="3" t="str">
        <f t="shared" si="20"/>
        <v>High Discount</v>
      </c>
      <c r="W170" s="3">
        <f>AVERAGE(Table1[Gross Margin %])</f>
        <v>0.29963500000000659</v>
      </c>
      <c r="X170" s="3"/>
    </row>
    <row r="171" spans="1:24" x14ac:dyDescent="0.35">
      <c r="A171" t="s">
        <v>393</v>
      </c>
      <c r="B171" t="s">
        <v>394</v>
      </c>
      <c r="C171">
        <v>577.29</v>
      </c>
      <c r="D171" t="s">
        <v>3874</v>
      </c>
      <c r="E171">
        <f t="shared" si="14"/>
        <v>0.15</v>
      </c>
      <c r="F171">
        <f t="shared" si="15"/>
        <v>171.74377499999997</v>
      </c>
      <c r="G171" s="2">
        <v>45579</v>
      </c>
      <c r="H171" s="2">
        <v>45579</v>
      </c>
      <c r="I171" t="s">
        <v>42</v>
      </c>
      <c r="J171" t="s">
        <v>37</v>
      </c>
      <c r="K171" t="str">
        <f t="shared" si="16"/>
        <v>Low Risk</v>
      </c>
      <c r="L171" t="s">
        <v>38</v>
      </c>
      <c r="M171" t="s">
        <v>30</v>
      </c>
      <c r="N171" t="s">
        <v>45</v>
      </c>
      <c r="O171" t="s">
        <v>23</v>
      </c>
      <c r="P171" t="s">
        <v>51</v>
      </c>
      <c r="Q171" t="s">
        <v>52</v>
      </c>
      <c r="R171">
        <v>2</v>
      </c>
      <c r="S171" t="str">
        <f t="shared" si="17"/>
        <v>October</v>
      </c>
      <c r="T171">
        <f t="shared" si="18"/>
        <v>2024</v>
      </c>
      <c r="U171" s="3">
        <f t="shared" si="19"/>
        <v>0.29749999999999999</v>
      </c>
      <c r="V171" s="3" t="str">
        <f t="shared" si="20"/>
        <v>High Discount</v>
      </c>
      <c r="W171" s="3">
        <f>AVERAGE(Table1[Gross Margin %])</f>
        <v>0.29963500000000659</v>
      </c>
      <c r="X171" s="3"/>
    </row>
    <row r="172" spans="1:24" x14ac:dyDescent="0.35">
      <c r="A172" t="s">
        <v>395</v>
      </c>
      <c r="B172" t="s">
        <v>396</v>
      </c>
      <c r="C172">
        <v>1394.7</v>
      </c>
      <c r="D172" t="s">
        <v>3872</v>
      </c>
      <c r="E172">
        <f t="shared" si="14"/>
        <v>0.25</v>
      </c>
      <c r="F172">
        <f t="shared" si="15"/>
        <v>366.10874999999999</v>
      </c>
      <c r="G172" s="2">
        <v>45444</v>
      </c>
      <c r="H172" s="2">
        <v>45444</v>
      </c>
      <c r="I172" t="s">
        <v>18</v>
      </c>
      <c r="J172" t="s">
        <v>19</v>
      </c>
      <c r="K172" t="str">
        <f t="shared" si="16"/>
        <v>High Risk</v>
      </c>
      <c r="L172" t="s">
        <v>20</v>
      </c>
      <c r="M172" t="s">
        <v>21</v>
      </c>
      <c r="N172" t="s">
        <v>31</v>
      </c>
      <c r="O172" t="s">
        <v>32</v>
      </c>
      <c r="P172" t="s">
        <v>33</v>
      </c>
      <c r="Q172" t="s">
        <v>34</v>
      </c>
      <c r="R172">
        <v>7</v>
      </c>
      <c r="S172" t="str">
        <f t="shared" si="17"/>
        <v>June</v>
      </c>
      <c r="T172">
        <f t="shared" si="18"/>
        <v>2024</v>
      </c>
      <c r="U172" s="3">
        <f t="shared" si="19"/>
        <v>0.26249999999999996</v>
      </c>
      <c r="V172" s="3" t="str">
        <f t="shared" si="20"/>
        <v>High Discount</v>
      </c>
      <c r="W172" s="3">
        <f>AVERAGE(Table1[Gross Margin %])</f>
        <v>0.29963500000000659</v>
      </c>
      <c r="X172" s="3"/>
    </row>
    <row r="173" spans="1:24" x14ac:dyDescent="0.35">
      <c r="A173" t="s">
        <v>397</v>
      </c>
      <c r="B173" t="s">
        <v>398</v>
      </c>
      <c r="C173">
        <v>943.14</v>
      </c>
      <c r="D173" t="s">
        <v>3874</v>
      </c>
      <c r="E173">
        <f t="shared" si="14"/>
        <v>0.1</v>
      </c>
      <c r="F173">
        <f t="shared" si="15"/>
        <v>297.08909999999997</v>
      </c>
      <c r="G173" s="2">
        <v>45564</v>
      </c>
      <c r="H173" s="2">
        <v>45564</v>
      </c>
      <c r="I173" t="s">
        <v>48</v>
      </c>
      <c r="J173" t="s">
        <v>29</v>
      </c>
      <c r="K173" t="str">
        <f t="shared" si="16"/>
        <v>Low Risk</v>
      </c>
      <c r="L173" t="s">
        <v>60</v>
      </c>
      <c r="M173" t="s">
        <v>30</v>
      </c>
      <c r="N173" t="s">
        <v>31</v>
      </c>
      <c r="O173" t="s">
        <v>32</v>
      </c>
      <c r="P173" t="s">
        <v>80</v>
      </c>
      <c r="Q173" t="s">
        <v>81</v>
      </c>
      <c r="R173">
        <v>10</v>
      </c>
      <c r="S173" t="str">
        <f t="shared" si="17"/>
        <v>September</v>
      </c>
      <c r="T173">
        <f t="shared" si="18"/>
        <v>2024</v>
      </c>
      <c r="U173" s="3">
        <f t="shared" si="19"/>
        <v>0.315</v>
      </c>
      <c r="V173" s="3" t="str">
        <f t="shared" si="20"/>
        <v>Low Discount</v>
      </c>
      <c r="W173" s="3">
        <f>AVERAGE(Table1[Gross Margin %])</f>
        <v>0.29963500000000659</v>
      </c>
      <c r="X173" s="3"/>
    </row>
    <row r="174" spans="1:24" x14ac:dyDescent="0.35">
      <c r="A174" t="s">
        <v>399</v>
      </c>
      <c r="B174" t="s">
        <v>400</v>
      </c>
      <c r="C174">
        <v>943.16</v>
      </c>
      <c r="D174" t="s">
        <v>3874</v>
      </c>
      <c r="E174">
        <f t="shared" si="14"/>
        <v>0.1</v>
      </c>
      <c r="F174">
        <f t="shared" si="15"/>
        <v>297.09539999999998</v>
      </c>
      <c r="G174" s="2">
        <v>45541</v>
      </c>
      <c r="H174" s="2">
        <v>45541</v>
      </c>
      <c r="I174" t="s">
        <v>48</v>
      </c>
      <c r="J174" t="s">
        <v>29</v>
      </c>
      <c r="K174" t="str">
        <f t="shared" si="16"/>
        <v>Medium Risk</v>
      </c>
      <c r="L174" t="s">
        <v>38</v>
      </c>
      <c r="M174" t="s">
        <v>39</v>
      </c>
      <c r="N174" t="s">
        <v>31</v>
      </c>
      <c r="O174" t="s">
        <v>32</v>
      </c>
      <c r="P174" t="s">
        <v>68</v>
      </c>
      <c r="Q174" t="s">
        <v>69</v>
      </c>
      <c r="R174">
        <v>10</v>
      </c>
      <c r="S174" t="str">
        <f t="shared" si="17"/>
        <v>September</v>
      </c>
      <c r="T174">
        <f t="shared" si="18"/>
        <v>2024</v>
      </c>
      <c r="U174" s="3">
        <f t="shared" si="19"/>
        <v>0.315</v>
      </c>
      <c r="V174" s="3" t="str">
        <f t="shared" si="20"/>
        <v>Low Discount</v>
      </c>
      <c r="W174" s="3">
        <f>AVERAGE(Table1[Gross Margin %])</f>
        <v>0.29963500000000659</v>
      </c>
      <c r="X174" s="3"/>
    </row>
    <row r="175" spans="1:24" x14ac:dyDescent="0.35">
      <c r="A175" t="s">
        <v>401</v>
      </c>
      <c r="B175" t="s">
        <v>402</v>
      </c>
      <c r="C175">
        <v>616.38</v>
      </c>
      <c r="D175" t="s">
        <v>3874</v>
      </c>
      <c r="E175">
        <f t="shared" si="14"/>
        <v>0.15</v>
      </c>
      <c r="F175">
        <f t="shared" si="15"/>
        <v>183.37304999999998</v>
      </c>
      <c r="G175" s="2">
        <v>45433</v>
      </c>
      <c r="H175" s="2">
        <v>45433</v>
      </c>
      <c r="I175" t="s">
        <v>28</v>
      </c>
      <c r="J175" t="s">
        <v>49</v>
      </c>
      <c r="K175" t="str">
        <f t="shared" si="16"/>
        <v>Low Risk</v>
      </c>
      <c r="L175" t="s">
        <v>60</v>
      </c>
      <c r="M175" t="s">
        <v>50</v>
      </c>
      <c r="N175" t="s">
        <v>45</v>
      </c>
      <c r="O175" t="s">
        <v>23</v>
      </c>
      <c r="P175" t="s">
        <v>51</v>
      </c>
      <c r="Q175" t="s">
        <v>52</v>
      </c>
      <c r="R175">
        <v>5</v>
      </c>
      <c r="S175" t="str">
        <f t="shared" si="17"/>
        <v>May</v>
      </c>
      <c r="T175">
        <f t="shared" si="18"/>
        <v>2024</v>
      </c>
      <c r="U175" s="3">
        <f t="shared" si="19"/>
        <v>0.29749999999999999</v>
      </c>
      <c r="V175" s="3" t="str">
        <f t="shared" si="20"/>
        <v>High Discount</v>
      </c>
      <c r="W175" s="3">
        <f>AVERAGE(Table1[Gross Margin %])</f>
        <v>0.29963500000000659</v>
      </c>
      <c r="X175" s="3"/>
    </row>
    <row r="176" spans="1:24" x14ac:dyDescent="0.35">
      <c r="A176" t="s">
        <v>403</v>
      </c>
      <c r="B176" t="s">
        <v>404</v>
      </c>
      <c r="C176">
        <v>757.03</v>
      </c>
      <c r="D176" t="s">
        <v>3874</v>
      </c>
      <c r="E176">
        <f t="shared" si="14"/>
        <v>0.15</v>
      </c>
      <c r="F176">
        <f t="shared" si="15"/>
        <v>225.21642499999999</v>
      </c>
      <c r="G176" s="2">
        <v>45710</v>
      </c>
      <c r="H176" s="2">
        <v>45710</v>
      </c>
      <c r="I176" t="s">
        <v>48</v>
      </c>
      <c r="J176" t="s">
        <v>49</v>
      </c>
      <c r="K176" t="str">
        <f t="shared" si="16"/>
        <v>Medium Risk</v>
      </c>
      <c r="L176" t="s">
        <v>38</v>
      </c>
      <c r="M176" t="s">
        <v>30</v>
      </c>
      <c r="N176" t="s">
        <v>45</v>
      </c>
      <c r="O176" t="s">
        <v>23</v>
      </c>
      <c r="P176" t="s">
        <v>24</v>
      </c>
      <c r="Q176" t="s">
        <v>25</v>
      </c>
      <c r="R176">
        <v>7</v>
      </c>
      <c r="S176" t="str">
        <f t="shared" si="17"/>
        <v>February</v>
      </c>
      <c r="T176">
        <f t="shared" si="18"/>
        <v>2025</v>
      </c>
      <c r="U176" s="3">
        <f t="shared" si="19"/>
        <v>0.29749999999999999</v>
      </c>
      <c r="V176" s="3" t="str">
        <f t="shared" si="20"/>
        <v>High Discount</v>
      </c>
      <c r="W176" s="3">
        <f>AVERAGE(Table1[Gross Margin %])</f>
        <v>0.29963500000000659</v>
      </c>
      <c r="X176" s="3"/>
    </row>
    <row r="177" spans="1:24" x14ac:dyDescent="0.35">
      <c r="A177" t="s">
        <v>405</v>
      </c>
      <c r="B177" t="s">
        <v>406</v>
      </c>
      <c r="C177">
        <v>1008.33</v>
      </c>
      <c r="D177" t="s">
        <v>3872</v>
      </c>
      <c r="E177">
        <f t="shared" si="14"/>
        <v>0.25</v>
      </c>
      <c r="F177">
        <f t="shared" si="15"/>
        <v>264.68662499999999</v>
      </c>
      <c r="G177" s="2">
        <v>45676</v>
      </c>
      <c r="H177" s="2">
        <v>45676</v>
      </c>
      <c r="I177" t="s">
        <v>86</v>
      </c>
      <c r="J177" t="s">
        <v>29</v>
      </c>
      <c r="K177" t="str">
        <f t="shared" si="16"/>
        <v>Low Risk</v>
      </c>
      <c r="L177" t="s">
        <v>43</v>
      </c>
      <c r="M177" t="s">
        <v>44</v>
      </c>
      <c r="N177" t="s">
        <v>22</v>
      </c>
      <c r="O177" t="s">
        <v>32</v>
      </c>
      <c r="P177" t="s">
        <v>72</v>
      </c>
      <c r="Q177" t="s">
        <v>73</v>
      </c>
      <c r="R177">
        <v>1</v>
      </c>
      <c r="S177" t="str">
        <f t="shared" si="17"/>
        <v>January</v>
      </c>
      <c r="T177">
        <f t="shared" si="18"/>
        <v>2025</v>
      </c>
      <c r="U177" s="3">
        <f t="shared" si="19"/>
        <v>0.26249999999999996</v>
      </c>
      <c r="V177" s="3" t="str">
        <f t="shared" si="20"/>
        <v>High Discount</v>
      </c>
      <c r="W177" s="3">
        <f>AVERAGE(Table1[Gross Margin %])</f>
        <v>0.29963500000000659</v>
      </c>
      <c r="X177" s="3"/>
    </row>
    <row r="178" spans="1:24" x14ac:dyDescent="0.35">
      <c r="A178" t="s">
        <v>407</v>
      </c>
      <c r="B178" t="s">
        <v>408</v>
      </c>
      <c r="C178">
        <v>1039.6500000000001</v>
      </c>
      <c r="D178" t="s">
        <v>3872</v>
      </c>
      <c r="E178">
        <f t="shared" si="14"/>
        <v>0.1</v>
      </c>
      <c r="F178">
        <f t="shared" si="15"/>
        <v>327.48975000000002</v>
      </c>
      <c r="G178" s="2">
        <v>45662</v>
      </c>
      <c r="H178" s="2">
        <v>45662</v>
      </c>
      <c r="I178" t="s">
        <v>42</v>
      </c>
      <c r="J178" t="s">
        <v>29</v>
      </c>
      <c r="K178" t="str">
        <f t="shared" si="16"/>
        <v>Low Risk</v>
      </c>
      <c r="L178" t="s">
        <v>60</v>
      </c>
      <c r="M178" t="s">
        <v>44</v>
      </c>
      <c r="N178" t="s">
        <v>22</v>
      </c>
      <c r="O178" t="s">
        <v>61</v>
      </c>
      <c r="P178" t="s">
        <v>62</v>
      </c>
      <c r="Q178" t="s">
        <v>63</v>
      </c>
      <c r="R178">
        <v>10</v>
      </c>
      <c r="S178" t="str">
        <f t="shared" si="17"/>
        <v>January</v>
      </c>
      <c r="T178">
        <f t="shared" si="18"/>
        <v>2025</v>
      </c>
      <c r="U178" s="3">
        <f t="shared" si="19"/>
        <v>0.315</v>
      </c>
      <c r="V178" s="3" t="str">
        <f t="shared" si="20"/>
        <v>Low Discount</v>
      </c>
      <c r="W178" s="3">
        <f>AVERAGE(Table1[Gross Margin %])</f>
        <v>0.29963500000000659</v>
      </c>
      <c r="X178" s="3"/>
    </row>
    <row r="179" spans="1:24" x14ac:dyDescent="0.35">
      <c r="A179" t="s">
        <v>409</v>
      </c>
      <c r="B179" t="s">
        <v>410</v>
      </c>
      <c r="C179">
        <v>24.98</v>
      </c>
      <c r="D179" t="s">
        <v>3873</v>
      </c>
      <c r="E179">
        <f t="shared" si="14"/>
        <v>0.1</v>
      </c>
      <c r="F179">
        <f t="shared" si="15"/>
        <v>7.8686999999999996</v>
      </c>
      <c r="G179" s="2">
        <v>45525</v>
      </c>
      <c r="H179" s="2">
        <v>45525</v>
      </c>
      <c r="I179" t="s">
        <v>86</v>
      </c>
      <c r="J179" t="s">
        <v>29</v>
      </c>
      <c r="K179" t="str">
        <f t="shared" si="16"/>
        <v>Low Risk</v>
      </c>
      <c r="L179" t="s">
        <v>43</v>
      </c>
      <c r="M179" t="s">
        <v>44</v>
      </c>
      <c r="N179" t="s">
        <v>22</v>
      </c>
      <c r="O179" t="s">
        <v>61</v>
      </c>
      <c r="P179" t="s">
        <v>62</v>
      </c>
      <c r="Q179" t="s">
        <v>63</v>
      </c>
      <c r="R179">
        <v>5</v>
      </c>
      <c r="S179" t="str">
        <f t="shared" si="17"/>
        <v>August</v>
      </c>
      <c r="T179">
        <f t="shared" si="18"/>
        <v>2024</v>
      </c>
      <c r="U179" s="3">
        <f t="shared" si="19"/>
        <v>0.315</v>
      </c>
      <c r="V179" s="3" t="str">
        <f t="shared" si="20"/>
        <v>Low Discount</v>
      </c>
      <c r="W179" s="3">
        <f>AVERAGE(Table1[Gross Margin %])</f>
        <v>0.29963500000000659</v>
      </c>
      <c r="X179" s="3"/>
    </row>
    <row r="180" spans="1:24" x14ac:dyDescent="0.35">
      <c r="A180" t="s">
        <v>411</v>
      </c>
      <c r="B180" t="s">
        <v>412</v>
      </c>
      <c r="C180">
        <v>38.17</v>
      </c>
      <c r="D180" t="s">
        <v>3873</v>
      </c>
      <c r="E180">
        <f t="shared" si="14"/>
        <v>0.1</v>
      </c>
      <c r="F180">
        <f t="shared" si="15"/>
        <v>12.02355</v>
      </c>
      <c r="G180" s="2">
        <v>45562</v>
      </c>
      <c r="H180" s="2">
        <v>45562</v>
      </c>
      <c r="I180" t="s">
        <v>42</v>
      </c>
      <c r="J180" t="s">
        <v>49</v>
      </c>
      <c r="K180" t="str">
        <f t="shared" si="16"/>
        <v>High Risk</v>
      </c>
      <c r="L180" t="s">
        <v>20</v>
      </c>
      <c r="M180" t="s">
        <v>50</v>
      </c>
      <c r="N180" t="s">
        <v>31</v>
      </c>
      <c r="O180" t="s">
        <v>32</v>
      </c>
      <c r="P180" t="s">
        <v>80</v>
      </c>
      <c r="Q180" t="s">
        <v>81</v>
      </c>
      <c r="R180">
        <v>2</v>
      </c>
      <c r="S180" t="str">
        <f t="shared" si="17"/>
        <v>September</v>
      </c>
      <c r="T180">
        <f t="shared" si="18"/>
        <v>2024</v>
      </c>
      <c r="U180" s="3">
        <f t="shared" si="19"/>
        <v>0.315</v>
      </c>
      <c r="V180" s="3" t="str">
        <f t="shared" si="20"/>
        <v>Low Discount</v>
      </c>
      <c r="W180" s="3">
        <f>AVERAGE(Table1[Gross Margin %])</f>
        <v>0.29963500000000659</v>
      </c>
      <c r="X180" s="3"/>
    </row>
    <row r="181" spans="1:24" x14ac:dyDescent="0.35">
      <c r="A181" t="s">
        <v>413</v>
      </c>
      <c r="B181" t="s">
        <v>414</v>
      </c>
      <c r="C181">
        <v>537.39</v>
      </c>
      <c r="D181" t="s">
        <v>3874</v>
      </c>
      <c r="E181">
        <f t="shared" si="14"/>
        <v>0.1</v>
      </c>
      <c r="F181">
        <f t="shared" si="15"/>
        <v>169.27784999999997</v>
      </c>
      <c r="G181" s="2">
        <v>45691</v>
      </c>
      <c r="H181" s="2">
        <v>45691</v>
      </c>
      <c r="I181" t="s">
        <v>48</v>
      </c>
      <c r="J181" t="s">
        <v>37</v>
      </c>
      <c r="K181" t="str">
        <f t="shared" si="16"/>
        <v>High Risk</v>
      </c>
      <c r="L181" t="s">
        <v>20</v>
      </c>
      <c r="M181" t="s">
        <v>44</v>
      </c>
      <c r="N181" t="s">
        <v>45</v>
      </c>
      <c r="O181" t="s">
        <v>32</v>
      </c>
      <c r="P181" t="s">
        <v>68</v>
      </c>
      <c r="Q181" t="s">
        <v>69</v>
      </c>
      <c r="R181">
        <v>3</v>
      </c>
      <c r="S181" t="str">
        <f t="shared" si="17"/>
        <v>February</v>
      </c>
      <c r="T181">
        <f t="shared" si="18"/>
        <v>2025</v>
      </c>
      <c r="U181" s="3">
        <f t="shared" si="19"/>
        <v>0.31499999999999995</v>
      </c>
      <c r="V181" s="3" t="str">
        <f t="shared" si="20"/>
        <v>Low Discount</v>
      </c>
      <c r="W181" s="3">
        <f>AVERAGE(Table1[Gross Margin %])</f>
        <v>0.29963500000000659</v>
      </c>
      <c r="X181" s="3"/>
    </row>
    <row r="182" spans="1:24" x14ac:dyDescent="0.35">
      <c r="A182" t="s">
        <v>415</v>
      </c>
      <c r="B182" t="s">
        <v>416</v>
      </c>
      <c r="C182">
        <v>1343.18</v>
      </c>
      <c r="D182" t="s">
        <v>3872</v>
      </c>
      <c r="E182">
        <f t="shared" si="14"/>
        <v>0.15</v>
      </c>
      <c r="F182">
        <f t="shared" si="15"/>
        <v>399.59604999999999</v>
      </c>
      <c r="G182" s="2">
        <v>45589</v>
      </c>
      <c r="H182" s="2">
        <v>45589</v>
      </c>
      <c r="I182" t="s">
        <v>42</v>
      </c>
      <c r="J182" t="s">
        <v>49</v>
      </c>
      <c r="K182" t="str">
        <f t="shared" si="16"/>
        <v>Low Risk</v>
      </c>
      <c r="L182" t="s">
        <v>60</v>
      </c>
      <c r="M182" t="s">
        <v>44</v>
      </c>
      <c r="N182" t="s">
        <v>22</v>
      </c>
      <c r="O182" t="s">
        <v>23</v>
      </c>
      <c r="P182" t="s">
        <v>51</v>
      </c>
      <c r="Q182" t="s">
        <v>52</v>
      </c>
      <c r="R182">
        <v>9</v>
      </c>
      <c r="S182" t="str">
        <f t="shared" si="17"/>
        <v>October</v>
      </c>
      <c r="T182">
        <f t="shared" si="18"/>
        <v>2024</v>
      </c>
      <c r="U182" s="3">
        <f t="shared" si="19"/>
        <v>0.29749999999999999</v>
      </c>
      <c r="V182" s="3" t="str">
        <f t="shared" si="20"/>
        <v>High Discount</v>
      </c>
      <c r="W182" s="3">
        <f>AVERAGE(Table1[Gross Margin %])</f>
        <v>0.29963500000000659</v>
      </c>
      <c r="X182" s="3"/>
    </row>
    <row r="183" spans="1:24" x14ac:dyDescent="0.35">
      <c r="A183" t="s">
        <v>417</v>
      </c>
      <c r="B183" t="s">
        <v>418</v>
      </c>
      <c r="C183">
        <v>492.1</v>
      </c>
      <c r="D183" t="s">
        <v>3873</v>
      </c>
      <c r="E183">
        <f t="shared" si="14"/>
        <v>0.1</v>
      </c>
      <c r="F183">
        <f t="shared" si="15"/>
        <v>155.01149999999998</v>
      </c>
      <c r="G183" s="2">
        <v>45628</v>
      </c>
      <c r="H183" s="2">
        <v>45628</v>
      </c>
      <c r="I183" t="s">
        <v>48</v>
      </c>
      <c r="J183" t="s">
        <v>19</v>
      </c>
      <c r="K183" t="str">
        <f t="shared" si="16"/>
        <v>High Risk</v>
      </c>
      <c r="L183" t="s">
        <v>20</v>
      </c>
      <c r="M183" t="s">
        <v>55</v>
      </c>
      <c r="N183" t="s">
        <v>31</v>
      </c>
      <c r="O183" t="s">
        <v>32</v>
      </c>
      <c r="P183" t="s">
        <v>33</v>
      </c>
      <c r="Q183" t="s">
        <v>34</v>
      </c>
      <c r="R183">
        <v>3</v>
      </c>
      <c r="S183" t="str">
        <f t="shared" si="17"/>
        <v>December</v>
      </c>
      <c r="T183">
        <f t="shared" si="18"/>
        <v>2024</v>
      </c>
      <c r="U183" s="3">
        <f t="shared" si="19"/>
        <v>0.31499999999999995</v>
      </c>
      <c r="V183" s="3" t="str">
        <f t="shared" si="20"/>
        <v>Low Discount</v>
      </c>
      <c r="W183" s="3">
        <f>AVERAGE(Table1[Gross Margin %])</f>
        <v>0.29963500000000659</v>
      </c>
      <c r="X183" s="3"/>
    </row>
    <row r="184" spans="1:24" x14ac:dyDescent="0.35">
      <c r="A184" t="s">
        <v>419</v>
      </c>
      <c r="B184" t="s">
        <v>420</v>
      </c>
      <c r="C184">
        <v>157.84</v>
      </c>
      <c r="D184" t="s">
        <v>3873</v>
      </c>
      <c r="E184">
        <f t="shared" si="14"/>
        <v>0.15</v>
      </c>
      <c r="F184">
        <f t="shared" si="15"/>
        <v>46.9574</v>
      </c>
      <c r="G184" s="2">
        <v>45683</v>
      </c>
      <c r="H184" s="2">
        <v>45683</v>
      </c>
      <c r="I184" t="s">
        <v>28</v>
      </c>
      <c r="J184" t="s">
        <v>19</v>
      </c>
      <c r="K184" t="str">
        <f t="shared" si="16"/>
        <v>High Risk</v>
      </c>
      <c r="L184" t="s">
        <v>20</v>
      </c>
      <c r="M184" t="s">
        <v>21</v>
      </c>
      <c r="N184" t="s">
        <v>45</v>
      </c>
      <c r="O184" t="s">
        <v>23</v>
      </c>
      <c r="P184" t="s">
        <v>51</v>
      </c>
      <c r="Q184" t="s">
        <v>52</v>
      </c>
      <c r="R184">
        <v>6</v>
      </c>
      <c r="S184" t="str">
        <f t="shared" si="17"/>
        <v>January</v>
      </c>
      <c r="T184">
        <f t="shared" si="18"/>
        <v>2025</v>
      </c>
      <c r="U184" s="3">
        <f t="shared" si="19"/>
        <v>0.29749999999999999</v>
      </c>
      <c r="V184" s="3" t="str">
        <f t="shared" si="20"/>
        <v>High Discount</v>
      </c>
      <c r="W184" s="3">
        <f>AVERAGE(Table1[Gross Margin %])</f>
        <v>0.29963500000000659</v>
      </c>
      <c r="X184" s="3"/>
    </row>
    <row r="185" spans="1:24" x14ac:dyDescent="0.35">
      <c r="A185" t="s">
        <v>421</v>
      </c>
      <c r="B185" t="s">
        <v>422</v>
      </c>
      <c r="C185">
        <v>850.66</v>
      </c>
      <c r="D185" t="s">
        <v>3874</v>
      </c>
      <c r="E185">
        <f t="shared" si="14"/>
        <v>0.1</v>
      </c>
      <c r="F185">
        <f t="shared" si="15"/>
        <v>267.95789999999994</v>
      </c>
      <c r="G185" s="2">
        <v>45530</v>
      </c>
      <c r="H185" s="2">
        <v>45530</v>
      </c>
      <c r="I185" t="s">
        <v>42</v>
      </c>
      <c r="J185" t="s">
        <v>29</v>
      </c>
      <c r="K185" t="str">
        <f t="shared" si="16"/>
        <v>Low Risk</v>
      </c>
      <c r="L185" t="s">
        <v>43</v>
      </c>
      <c r="M185" t="s">
        <v>21</v>
      </c>
      <c r="N185" t="s">
        <v>45</v>
      </c>
      <c r="O185" t="s">
        <v>61</v>
      </c>
      <c r="P185" t="s">
        <v>62</v>
      </c>
      <c r="Q185" t="s">
        <v>63</v>
      </c>
      <c r="R185">
        <v>2</v>
      </c>
      <c r="S185" t="str">
        <f t="shared" si="17"/>
        <v>August</v>
      </c>
      <c r="T185">
        <f t="shared" si="18"/>
        <v>2024</v>
      </c>
      <c r="U185" s="3">
        <f t="shared" si="19"/>
        <v>0.31499999999999995</v>
      </c>
      <c r="V185" s="3" t="str">
        <f t="shared" si="20"/>
        <v>Low Discount</v>
      </c>
      <c r="W185" s="3">
        <f>AVERAGE(Table1[Gross Margin %])</f>
        <v>0.29963500000000659</v>
      </c>
      <c r="X185" s="3"/>
    </row>
    <row r="186" spans="1:24" x14ac:dyDescent="0.35">
      <c r="A186" t="s">
        <v>423</v>
      </c>
      <c r="B186" t="s">
        <v>357</v>
      </c>
      <c r="C186">
        <v>1230.67</v>
      </c>
      <c r="D186" t="s">
        <v>3872</v>
      </c>
      <c r="E186">
        <f t="shared" si="14"/>
        <v>0.25</v>
      </c>
      <c r="F186">
        <f t="shared" si="15"/>
        <v>323.05087500000002</v>
      </c>
      <c r="G186" s="2">
        <v>45594</v>
      </c>
      <c r="H186" s="2">
        <v>45594</v>
      </c>
      <c r="I186" t="s">
        <v>48</v>
      </c>
      <c r="J186" t="s">
        <v>37</v>
      </c>
      <c r="K186" t="str">
        <f t="shared" si="16"/>
        <v>Low Risk</v>
      </c>
      <c r="L186" t="s">
        <v>43</v>
      </c>
      <c r="M186" t="s">
        <v>50</v>
      </c>
      <c r="N186" t="s">
        <v>31</v>
      </c>
      <c r="O186" t="s">
        <v>32</v>
      </c>
      <c r="P186" t="s">
        <v>80</v>
      </c>
      <c r="Q186" t="s">
        <v>81</v>
      </c>
      <c r="R186">
        <v>7</v>
      </c>
      <c r="S186" t="str">
        <f t="shared" si="17"/>
        <v>October</v>
      </c>
      <c r="T186">
        <f t="shared" si="18"/>
        <v>2024</v>
      </c>
      <c r="U186" s="3">
        <f t="shared" si="19"/>
        <v>0.26250000000000001</v>
      </c>
      <c r="V186" s="3" t="str">
        <f t="shared" si="20"/>
        <v>High Discount</v>
      </c>
      <c r="W186" s="3">
        <f>AVERAGE(Table1[Gross Margin %])</f>
        <v>0.29963500000000659</v>
      </c>
      <c r="X186" s="3"/>
    </row>
    <row r="187" spans="1:24" x14ac:dyDescent="0.35">
      <c r="A187" t="s">
        <v>424</v>
      </c>
      <c r="B187" t="s">
        <v>425</v>
      </c>
      <c r="C187">
        <v>254.84</v>
      </c>
      <c r="D187" t="s">
        <v>3873</v>
      </c>
      <c r="E187">
        <f t="shared" si="14"/>
        <v>0.1</v>
      </c>
      <c r="F187">
        <f t="shared" si="15"/>
        <v>80.274599999999992</v>
      </c>
      <c r="G187" s="2">
        <v>45682</v>
      </c>
      <c r="H187" s="2">
        <v>45682</v>
      </c>
      <c r="I187" t="s">
        <v>28</v>
      </c>
      <c r="J187" t="s">
        <v>29</v>
      </c>
      <c r="K187" t="str">
        <f t="shared" si="16"/>
        <v>Low Risk</v>
      </c>
      <c r="L187" t="s">
        <v>60</v>
      </c>
      <c r="M187" t="s">
        <v>50</v>
      </c>
      <c r="N187" t="s">
        <v>31</v>
      </c>
      <c r="O187" t="s">
        <v>61</v>
      </c>
      <c r="P187" t="s">
        <v>62</v>
      </c>
      <c r="Q187" t="s">
        <v>63</v>
      </c>
      <c r="R187">
        <v>8</v>
      </c>
      <c r="S187" t="str">
        <f t="shared" si="17"/>
        <v>January</v>
      </c>
      <c r="T187">
        <f t="shared" si="18"/>
        <v>2025</v>
      </c>
      <c r="U187" s="3">
        <f t="shared" si="19"/>
        <v>0.31499999999999995</v>
      </c>
      <c r="V187" s="3" t="str">
        <f t="shared" si="20"/>
        <v>Low Discount</v>
      </c>
      <c r="W187" s="3">
        <f>AVERAGE(Table1[Gross Margin %])</f>
        <v>0.29963500000000659</v>
      </c>
      <c r="X187" s="3"/>
    </row>
    <row r="188" spans="1:24" x14ac:dyDescent="0.35">
      <c r="A188" t="s">
        <v>426</v>
      </c>
      <c r="B188" t="s">
        <v>427</v>
      </c>
      <c r="C188">
        <v>1273.3900000000001</v>
      </c>
      <c r="D188" t="s">
        <v>3872</v>
      </c>
      <c r="E188">
        <f t="shared" si="14"/>
        <v>0.15</v>
      </c>
      <c r="F188">
        <f t="shared" si="15"/>
        <v>378.83352500000007</v>
      </c>
      <c r="G188" s="2">
        <v>45699</v>
      </c>
      <c r="H188" s="2">
        <v>45699</v>
      </c>
      <c r="I188" t="s">
        <v>28</v>
      </c>
      <c r="J188" t="s">
        <v>37</v>
      </c>
      <c r="K188" t="str">
        <f t="shared" si="16"/>
        <v>High Risk</v>
      </c>
      <c r="L188" t="s">
        <v>20</v>
      </c>
      <c r="M188" t="s">
        <v>39</v>
      </c>
      <c r="N188" t="s">
        <v>22</v>
      </c>
      <c r="O188" t="s">
        <v>23</v>
      </c>
      <c r="P188" t="s">
        <v>56</v>
      </c>
      <c r="Q188" t="s">
        <v>57</v>
      </c>
      <c r="R188">
        <v>6</v>
      </c>
      <c r="S188" t="str">
        <f t="shared" si="17"/>
        <v>February</v>
      </c>
      <c r="T188">
        <f t="shared" si="18"/>
        <v>2025</v>
      </c>
      <c r="U188" s="3">
        <f t="shared" si="19"/>
        <v>0.29750000000000004</v>
      </c>
      <c r="V188" s="3" t="str">
        <f t="shared" si="20"/>
        <v>High Discount</v>
      </c>
      <c r="W188" s="3">
        <f>AVERAGE(Table1[Gross Margin %])</f>
        <v>0.29963500000000659</v>
      </c>
      <c r="X188" s="3"/>
    </row>
    <row r="189" spans="1:24" x14ac:dyDescent="0.35">
      <c r="A189" t="s">
        <v>428</v>
      </c>
      <c r="B189" t="s">
        <v>429</v>
      </c>
      <c r="C189">
        <v>958.2</v>
      </c>
      <c r="D189" t="s">
        <v>3874</v>
      </c>
      <c r="E189">
        <f t="shared" si="14"/>
        <v>0.1</v>
      </c>
      <c r="F189">
        <f t="shared" si="15"/>
        <v>301.83299999999997</v>
      </c>
      <c r="G189" s="2">
        <v>45622</v>
      </c>
      <c r="H189" s="2">
        <v>45622</v>
      </c>
      <c r="I189" t="s">
        <v>48</v>
      </c>
      <c r="J189" t="s">
        <v>29</v>
      </c>
      <c r="K189" t="str">
        <f t="shared" si="16"/>
        <v>High Risk</v>
      </c>
      <c r="L189" t="s">
        <v>20</v>
      </c>
      <c r="M189" t="s">
        <v>55</v>
      </c>
      <c r="N189" t="s">
        <v>22</v>
      </c>
      <c r="O189" t="s">
        <v>32</v>
      </c>
      <c r="P189" t="s">
        <v>72</v>
      </c>
      <c r="Q189" t="s">
        <v>73</v>
      </c>
      <c r="R189">
        <v>10</v>
      </c>
      <c r="S189" t="str">
        <f t="shared" si="17"/>
        <v>November</v>
      </c>
      <c r="T189">
        <f t="shared" si="18"/>
        <v>2024</v>
      </c>
      <c r="U189" s="3">
        <f t="shared" si="19"/>
        <v>0.31499999999999995</v>
      </c>
      <c r="V189" s="3" t="str">
        <f t="shared" si="20"/>
        <v>Low Discount</v>
      </c>
      <c r="W189" s="3">
        <f>AVERAGE(Table1[Gross Margin %])</f>
        <v>0.29963500000000659</v>
      </c>
      <c r="X189" s="3"/>
    </row>
    <row r="190" spans="1:24" x14ac:dyDescent="0.35">
      <c r="A190" t="s">
        <v>430</v>
      </c>
      <c r="B190" t="s">
        <v>431</v>
      </c>
      <c r="C190">
        <v>181.35</v>
      </c>
      <c r="D190" t="s">
        <v>3873</v>
      </c>
      <c r="E190">
        <f t="shared" si="14"/>
        <v>0.1</v>
      </c>
      <c r="F190">
        <f t="shared" si="15"/>
        <v>57.125249999999994</v>
      </c>
      <c r="G190" s="2">
        <v>45544</v>
      </c>
      <c r="H190" s="2">
        <v>45544</v>
      </c>
      <c r="I190" t="s">
        <v>42</v>
      </c>
      <c r="J190" t="s">
        <v>49</v>
      </c>
      <c r="K190" t="str">
        <f t="shared" si="16"/>
        <v>Low Risk</v>
      </c>
      <c r="L190" t="s">
        <v>60</v>
      </c>
      <c r="M190" t="s">
        <v>55</v>
      </c>
      <c r="N190" t="s">
        <v>31</v>
      </c>
      <c r="O190" t="s">
        <v>32</v>
      </c>
      <c r="P190" t="s">
        <v>68</v>
      </c>
      <c r="Q190" t="s">
        <v>69</v>
      </c>
      <c r="R190">
        <v>5</v>
      </c>
      <c r="S190" t="str">
        <f t="shared" si="17"/>
        <v>September</v>
      </c>
      <c r="T190">
        <f t="shared" si="18"/>
        <v>2024</v>
      </c>
      <c r="U190" s="3">
        <f t="shared" si="19"/>
        <v>0.315</v>
      </c>
      <c r="V190" s="3" t="str">
        <f t="shared" si="20"/>
        <v>Low Discount</v>
      </c>
      <c r="W190" s="3">
        <f>AVERAGE(Table1[Gross Margin %])</f>
        <v>0.29963500000000659</v>
      </c>
      <c r="X190" s="3"/>
    </row>
    <row r="191" spans="1:24" x14ac:dyDescent="0.35">
      <c r="A191" t="s">
        <v>432</v>
      </c>
      <c r="B191" t="s">
        <v>433</v>
      </c>
      <c r="C191">
        <v>1418.44</v>
      </c>
      <c r="D191" t="s">
        <v>3872</v>
      </c>
      <c r="E191">
        <f t="shared" si="14"/>
        <v>0.25</v>
      </c>
      <c r="F191">
        <f t="shared" si="15"/>
        <v>372.34049999999996</v>
      </c>
      <c r="G191" s="2">
        <v>45625</v>
      </c>
      <c r="H191" s="2">
        <v>45625</v>
      </c>
      <c r="I191" t="s">
        <v>42</v>
      </c>
      <c r="J191" t="s">
        <v>37</v>
      </c>
      <c r="K191" t="str">
        <f t="shared" si="16"/>
        <v>High Risk</v>
      </c>
      <c r="L191" t="s">
        <v>20</v>
      </c>
      <c r="M191" t="s">
        <v>50</v>
      </c>
      <c r="N191" t="s">
        <v>22</v>
      </c>
      <c r="O191" t="s">
        <v>32</v>
      </c>
      <c r="P191" t="s">
        <v>80</v>
      </c>
      <c r="Q191" t="s">
        <v>81</v>
      </c>
      <c r="R191">
        <v>3</v>
      </c>
      <c r="S191" t="str">
        <f t="shared" si="17"/>
        <v>November</v>
      </c>
      <c r="T191">
        <f t="shared" si="18"/>
        <v>2024</v>
      </c>
      <c r="U191" s="3">
        <f t="shared" si="19"/>
        <v>0.26249999999999996</v>
      </c>
      <c r="V191" s="3" t="str">
        <f t="shared" si="20"/>
        <v>High Discount</v>
      </c>
      <c r="W191" s="3">
        <f>AVERAGE(Table1[Gross Margin %])</f>
        <v>0.29963500000000659</v>
      </c>
      <c r="X191" s="3"/>
    </row>
    <row r="192" spans="1:24" x14ac:dyDescent="0.35">
      <c r="A192" t="s">
        <v>434</v>
      </c>
      <c r="B192" t="s">
        <v>435</v>
      </c>
      <c r="C192">
        <v>58.49</v>
      </c>
      <c r="D192" t="s">
        <v>3873</v>
      </c>
      <c r="E192">
        <f t="shared" si="14"/>
        <v>0.1</v>
      </c>
      <c r="F192">
        <f t="shared" si="15"/>
        <v>18.42435</v>
      </c>
      <c r="G192" s="2">
        <v>45441</v>
      </c>
      <c r="H192" s="2">
        <v>45441</v>
      </c>
      <c r="I192" t="s">
        <v>18</v>
      </c>
      <c r="J192" t="s">
        <v>29</v>
      </c>
      <c r="K192" t="str">
        <f t="shared" si="16"/>
        <v>Low Risk</v>
      </c>
      <c r="L192" t="s">
        <v>43</v>
      </c>
      <c r="M192" t="s">
        <v>21</v>
      </c>
      <c r="N192" t="s">
        <v>22</v>
      </c>
      <c r="O192" t="s">
        <v>32</v>
      </c>
      <c r="P192" t="s">
        <v>72</v>
      </c>
      <c r="Q192" t="s">
        <v>73</v>
      </c>
      <c r="R192">
        <v>8</v>
      </c>
      <c r="S192" t="str">
        <f t="shared" si="17"/>
        <v>May</v>
      </c>
      <c r="T192">
        <f t="shared" si="18"/>
        <v>2024</v>
      </c>
      <c r="U192" s="3">
        <f t="shared" si="19"/>
        <v>0.315</v>
      </c>
      <c r="V192" s="3" t="str">
        <f t="shared" si="20"/>
        <v>Low Discount</v>
      </c>
      <c r="W192" s="3">
        <f>AVERAGE(Table1[Gross Margin %])</f>
        <v>0.29963500000000659</v>
      </c>
      <c r="X192" s="3"/>
    </row>
    <row r="193" spans="1:24" x14ac:dyDescent="0.35">
      <c r="A193" t="s">
        <v>436</v>
      </c>
      <c r="B193" t="s">
        <v>437</v>
      </c>
      <c r="C193">
        <v>494.52</v>
      </c>
      <c r="D193" t="s">
        <v>3873</v>
      </c>
      <c r="E193">
        <f t="shared" si="14"/>
        <v>0.1</v>
      </c>
      <c r="F193">
        <f t="shared" si="15"/>
        <v>155.77379999999999</v>
      </c>
      <c r="G193" s="2">
        <v>45480</v>
      </c>
      <c r="H193" s="2">
        <v>45480</v>
      </c>
      <c r="I193" t="s">
        <v>86</v>
      </c>
      <c r="J193" t="s">
        <v>19</v>
      </c>
      <c r="K193" t="str">
        <f t="shared" si="16"/>
        <v>Medium Risk</v>
      </c>
      <c r="L193" t="s">
        <v>38</v>
      </c>
      <c r="M193" t="s">
        <v>30</v>
      </c>
      <c r="N193" t="s">
        <v>31</v>
      </c>
      <c r="O193" t="s">
        <v>32</v>
      </c>
      <c r="P193" t="s">
        <v>72</v>
      </c>
      <c r="Q193" t="s">
        <v>73</v>
      </c>
      <c r="R193">
        <v>8</v>
      </c>
      <c r="S193" t="str">
        <f t="shared" si="17"/>
        <v>July</v>
      </c>
      <c r="T193">
        <f t="shared" si="18"/>
        <v>2024</v>
      </c>
      <c r="U193" s="3">
        <f t="shared" si="19"/>
        <v>0.315</v>
      </c>
      <c r="V193" s="3" t="str">
        <f t="shared" si="20"/>
        <v>Low Discount</v>
      </c>
      <c r="W193" s="3">
        <f>AVERAGE(Table1[Gross Margin %])</f>
        <v>0.29963500000000659</v>
      </c>
      <c r="X193" s="3"/>
    </row>
    <row r="194" spans="1:24" x14ac:dyDescent="0.35">
      <c r="A194" t="s">
        <v>438</v>
      </c>
      <c r="B194" t="s">
        <v>439</v>
      </c>
      <c r="C194">
        <v>681.36</v>
      </c>
      <c r="D194" t="s">
        <v>3874</v>
      </c>
      <c r="E194">
        <f t="shared" si="14"/>
        <v>0.15</v>
      </c>
      <c r="F194">
        <f t="shared" si="15"/>
        <v>202.7046</v>
      </c>
      <c r="G194" s="2">
        <v>45711</v>
      </c>
      <c r="H194" s="2">
        <v>45711</v>
      </c>
      <c r="I194" t="s">
        <v>28</v>
      </c>
      <c r="J194" t="s">
        <v>37</v>
      </c>
      <c r="K194" t="str">
        <f t="shared" si="16"/>
        <v>Low Risk</v>
      </c>
      <c r="L194" t="s">
        <v>60</v>
      </c>
      <c r="M194" t="s">
        <v>30</v>
      </c>
      <c r="N194" t="s">
        <v>31</v>
      </c>
      <c r="O194" t="s">
        <v>23</v>
      </c>
      <c r="P194" t="s">
        <v>24</v>
      </c>
      <c r="Q194" t="s">
        <v>25</v>
      </c>
      <c r="R194">
        <v>6</v>
      </c>
      <c r="S194" t="str">
        <f t="shared" si="17"/>
        <v>February</v>
      </c>
      <c r="T194">
        <f t="shared" si="18"/>
        <v>2025</v>
      </c>
      <c r="U194" s="3">
        <f t="shared" si="19"/>
        <v>0.29749999999999999</v>
      </c>
      <c r="V194" s="3" t="str">
        <f t="shared" si="20"/>
        <v>High Discount</v>
      </c>
      <c r="W194" s="3">
        <f>AVERAGE(Table1[Gross Margin %])</f>
        <v>0.29963500000000659</v>
      </c>
      <c r="X194" s="3"/>
    </row>
    <row r="195" spans="1:24" x14ac:dyDescent="0.35">
      <c r="A195" t="s">
        <v>440</v>
      </c>
      <c r="B195" t="s">
        <v>441</v>
      </c>
      <c r="C195">
        <v>1136.94</v>
      </c>
      <c r="D195" t="s">
        <v>3872</v>
      </c>
      <c r="E195">
        <f t="shared" ref="E195:E258" si="21">IF(AND(O195="Technology", C195&gt;1000), 0.25, IF(O195="Furniture", 0.15, 0.1))</f>
        <v>0.1</v>
      </c>
      <c r="F195">
        <f t="shared" ref="F195:F258" si="22">(C195 - (C195 * E195)) * 0.35</f>
        <v>358.1361</v>
      </c>
      <c r="G195" s="2">
        <v>45785</v>
      </c>
      <c r="H195" s="2">
        <v>45785</v>
      </c>
      <c r="I195" t="s">
        <v>28</v>
      </c>
      <c r="J195" t="s">
        <v>37</v>
      </c>
      <c r="K195" t="str">
        <f t="shared" ref="K195:K258" si="23">IF(L195="Cancelled", "High Risk", IF(AND(L195="In Transit", I195&lt;&gt;"Jumia Express"), "Medium Risk", "Low Risk"))</f>
        <v>High Risk</v>
      </c>
      <c r="L195" t="s">
        <v>20</v>
      </c>
      <c r="M195" t="s">
        <v>55</v>
      </c>
      <c r="N195" t="s">
        <v>31</v>
      </c>
      <c r="O195" t="s">
        <v>61</v>
      </c>
      <c r="P195" t="s">
        <v>62</v>
      </c>
      <c r="Q195" t="s">
        <v>63</v>
      </c>
      <c r="R195">
        <v>2</v>
      </c>
      <c r="S195" t="str">
        <f t="shared" ref="S195:S258" si="24">TEXT(G195, "mmmm")</f>
        <v>May</v>
      </c>
      <c r="T195">
        <f t="shared" ref="T195:T258" si="25">YEAR(G195)</f>
        <v>2025</v>
      </c>
      <c r="U195" s="3">
        <f t="shared" ref="U195:U258" si="26">F195/C195</f>
        <v>0.315</v>
      </c>
      <c r="V195" s="3" t="str">
        <f t="shared" ref="V195:V258" si="27">IF(E195=0, "No Discount", IF(E195&lt;=0.1, "Low Discount", "High Discount"))</f>
        <v>Low Discount</v>
      </c>
      <c r="W195" s="3">
        <f>AVERAGE(Table1[Gross Margin %])</f>
        <v>0.29963500000000659</v>
      </c>
      <c r="X195" s="3"/>
    </row>
    <row r="196" spans="1:24" x14ac:dyDescent="0.35">
      <c r="A196" t="s">
        <v>442</v>
      </c>
      <c r="B196" t="s">
        <v>443</v>
      </c>
      <c r="C196">
        <v>196.99</v>
      </c>
      <c r="D196" t="s">
        <v>3873</v>
      </c>
      <c r="E196">
        <f t="shared" si="21"/>
        <v>0.1</v>
      </c>
      <c r="F196">
        <f t="shared" si="22"/>
        <v>62.051849999999995</v>
      </c>
      <c r="G196" s="2">
        <v>45582</v>
      </c>
      <c r="H196" s="2">
        <v>45582</v>
      </c>
      <c r="I196" t="s">
        <v>18</v>
      </c>
      <c r="J196" t="s">
        <v>37</v>
      </c>
      <c r="K196" t="str">
        <f t="shared" si="23"/>
        <v>High Risk</v>
      </c>
      <c r="L196" t="s">
        <v>20</v>
      </c>
      <c r="M196" t="s">
        <v>21</v>
      </c>
      <c r="N196" t="s">
        <v>45</v>
      </c>
      <c r="O196" t="s">
        <v>61</v>
      </c>
      <c r="P196" t="s">
        <v>62</v>
      </c>
      <c r="Q196" t="s">
        <v>63</v>
      </c>
      <c r="R196">
        <v>6</v>
      </c>
      <c r="S196" t="str">
        <f t="shared" si="24"/>
        <v>October</v>
      </c>
      <c r="T196">
        <f t="shared" si="25"/>
        <v>2024</v>
      </c>
      <c r="U196" s="3">
        <f t="shared" si="26"/>
        <v>0.31499999999999995</v>
      </c>
      <c r="V196" s="3" t="str">
        <f t="shared" si="27"/>
        <v>Low Discount</v>
      </c>
      <c r="W196" s="3">
        <f>AVERAGE(Table1[Gross Margin %])</f>
        <v>0.29963500000000659</v>
      </c>
      <c r="X196" s="3"/>
    </row>
    <row r="197" spans="1:24" x14ac:dyDescent="0.35">
      <c r="A197" t="s">
        <v>444</v>
      </c>
      <c r="B197" t="s">
        <v>445</v>
      </c>
      <c r="C197">
        <v>529.82000000000005</v>
      </c>
      <c r="D197" t="s">
        <v>3874</v>
      </c>
      <c r="E197">
        <f t="shared" si="21"/>
        <v>0.1</v>
      </c>
      <c r="F197">
        <f t="shared" si="22"/>
        <v>166.89330000000001</v>
      </c>
      <c r="G197" s="2">
        <v>45748</v>
      </c>
      <c r="H197" s="2">
        <v>45748</v>
      </c>
      <c r="I197" t="s">
        <v>86</v>
      </c>
      <c r="J197" t="s">
        <v>19</v>
      </c>
      <c r="K197" t="str">
        <f t="shared" si="23"/>
        <v>High Risk</v>
      </c>
      <c r="L197" t="s">
        <v>20</v>
      </c>
      <c r="M197" t="s">
        <v>30</v>
      </c>
      <c r="N197" t="s">
        <v>22</v>
      </c>
      <c r="O197" t="s">
        <v>61</v>
      </c>
      <c r="P197" t="s">
        <v>62</v>
      </c>
      <c r="Q197" t="s">
        <v>63</v>
      </c>
      <c r="R197">
        <v>9</v>
      </c>
      <c r="S197" t="str">
        <f t="shared" si="24"/>
        <v>April</v>
      </c>
      <c r="T197">
        <f t="shared" si="25"/>
        <v>2025</v>
      </c>
      <c r="U197" s="3">
        <f t="shared" si="26"/>
        <v>0.315</v>
      </c>
      <c r="V197" s="3" t="str">
        <f t="shared" si="27"/>
        <v>Low Discount</v>
      </c>
      <c r="W197" s="3">
        <f>AVERAGE(Table1[Gross Margin %])</f>
        <v>0.29963500000000659</v>
      </c>
      <c r="X197" s="3"/>
    </row>
    <row r="198" spans="1:24" x14ac:dyDescent="0.35">
      <c r="A198" t="s">
        <v>446</v>
      </c>
      <c r="B198" t="s">
        <v>447</v>
      </c>
      <c r="C198">
        <v>500.09</v>
      </c>
      <c r="D198" t="s">
        <v>3874</v>
      </c>
      <c r="E198">
        <f t="shared" si="21"/>
        <v>0.15</v>
      </c>
      <c r="F198">
        <f t="shared" si="22"/>
        <v>148.77677499999999</v>
      </c>
      <c r="G198" s="2">
        <v>45751</v>
      </c>
      <c r="H198" s="2">
        <v>45751</v>
      </c>
      <c r="I198" t="s">
        <v>42</v>
      </c>
      <c r="J198" t="s">
        <v>49</v>
      </c>
      <c r="K198" t="str">
        <f t="shared" si="23"/>
        <v>Low Risk</v>
      </c>
      <c r="L198" t="s">
        <v>60</v>
      </c>
      <c r="M198" t="s">
        <v>50</v>
      </c>
      <c r="N198" t="s">
        <v>45</v>
      </c>
      <c r="O198" t="s">
        <v>23</v>
      </c>
      <c r="P198" t="s">
        <v>56</v>
      </c>
      <c r="Q198" t="s">
        <v>57</v>
      </c>
      <c r="R198">
        <v>9</v>
      </c>
      <c r="S198" t="str">
        <f t="shared" si="24"/>
        <v>April</v>
      </c>
      <c r="T198">
        <f t="shared" si="25"/>
        <v>2025</v>
      </c>
      <c r="U198" s="3">
        <f t="shared" si="26"/>
        <v>0.29749999999999999</v>
      </c>
      <c r="V198" s="3" t="str">
        <f t="shared" si="27"/>
        <v>High Discount</v>
      </c>
      <c r="W198" s="3">
        <f>AVERAGE(Table1[Gross Margin %])</f>
        <v>0.29963500000000659</v>
      </c>
      <c r="X198" s="3"/>
    </row>
    <row r="199" spans="1:24" x14ac:dyDescent="0.35">
      <c r="A199" t="s">
        <v>448</v>
      </c>
      <c r="B199" t="s">
        <v>449</v>
      </c>
      <c r="C199">
        <v>134.37</v>
      </c>
      <c r="D199" t="s">
        <v>3873</v>
      </c>
      <c r="E199">
        <f t="shared" si="21"/>
        <v>0.1</v>
      </c>
      <c r="F199">
        <f t="shared" si="22"/>
        <v>42.326549999999997</v>
      </c>
      <c r="G199" s="2">
        <v>45646</v>
      </c>
      <c r="H199" s="2">
        <v>45646</v>
      </c>
      <c r="I199" t="s">
        <v>18</v>
      </c>
      <c r="J199" t="s">
        <v>49</v>
      </c>
      <c r="K199" t="str">
        <f t="shared" si="23"/>
        <v>High Risk</v>
      </c>
      <c r="L199" t="s">
        <v>20</v>
      </c>
      <c r="M199" t="s">
        <v>30</v>
      </c>
      <c r="N199" t="s">
        <v>45</v>
      </c>
      <c r="O199" t="s">
        <v>32</v>
      </c>
      <c r="P199" t="s">
        <v>33</v>
      </c>
      <c r="Q199" t="s">
        <v>34</v>
      </c>
      <c r="R199">
        <v>3</v>
      </c>
      <c r="S199" t="str">
        <f t="shared" si="24"/>
        <v>December</v>
      </c>
      <c r="T199">
        <f t="shared" si="25"/>
        <v>2024</v>
      </c>
      <c r="U199" s="3">
        <f t="shared" si="26"/>
        <v>0.31499999999999995</v>
      </c>
      <c r="V199" s="3" t="str">
        <f t="shared" si="27"/>
        <v>Low Discount</v>
      </c>
      <c r="W199" s="3">
        <f>AVERAGE(Table1[Gross Margin %])</f>
        <v>0.29963500000000659</v>
      </c>
      <c r="X199" s="3"/>
    </row>
    <row r="200" spans="1:24" x14ac:dyDescent="0.35">
      <c r="A200" t="s">
        <v>450</v>
      </c>
      <c r="B200" t="s">
        <v>451</v>
      </c>
      <c r="C200">
        <v>554.08000000000004</v>
      </c>
      <c r="D200" t="s">
        <v>3874</v>
      </c>
      <c r="E200">
        <f t="shared" si="21"/>
        <v>0.15</v>
      </c>
      <c r="F200">
        <f t="shared" si="22"/>
        <v>164.83879999999999</v>
      </c>
      <c r="G200" s="2">
        <v>45618</v>
      </c>
      <c r="H200" s="2">
        <v>45618</v>
      </c>
      <c r="I200" t="s">
        <v>86</v>
      </c>
      <c r="J200" t="s">
        <v>29</v>
      </c>
      <c r="K200" t="str">
        <f t="shared" si="23"/>
        <v>Low Risk</v>
      </c>
      <c r="L200" t="s">
        <v>43</v>
      </c>
      <c r="M200" t="s">
        <v>21</v>
      </c>
      <c r="N200" t="s">
        <v>22</v>
      </c>
      <c r="O200" t="s">
        <v>23</v>
      </c>
      <c r="P200" t="s">
        <v>51</v>
      </c>
      <c r="Q200" t="s">
        <v>52</v>
      </c>
      <c r="R200">
        <v>2</v>
      </c>
      <c r="S200" t="str">
        <f t="shared" si="24"/>
        <v>November</v>
      </c>
      <c r="T200">
        <f t="shared" si="25"/>
        <v>2024</v>
      </c>
      <c r="U200" s="3">
        <f t="shared" si="26"/>
        <v>0.29749999999999999</v>
      </c>
      <c r="V200" s="3" t="str">
        <f t="shared" si="27"/>
        <v>High Discount</v>
      </c>
      <c r="W200" s="3">
        <f>AVERAGE(Table1[Gross Margin %])</f>
        <v>0.29963500000000659</v>
      </c>
      <c r="X200" s="3"/>
    </row>
    <row r="201" spans="1:24" x14ac:dyDescent="0.35">
      <c r="A201" t="s">
        <v>452</v>
      </c>
      <c r="B201" t="s">
        <v>453</v>
      </c>
      <c r="C201">
        <v>1438.61</v>
      </c>
      <c r="D201" t="s">
        <v>3872</v>
      </c>
      <c r="E201">
        <f t="shared" si="21"/>
        <v>0.25</v>
      </c>
      <c r="F201">
        <f t="shared" si="22"/>
        <v>377.63512499999996</v>
      </c>
      <c r="G201" s="2">
        <v>45444</v>
      </c>
      <c r="H201" s="2">
        <v>45444</v>
      </c>
      <c r="I201" t="s">
        <v>18</v>
      </c>
      <c r="J201" t="s">
        <v>19</v>
      </c>
      <c r="K201" t="str">
        <f t="shared" si="23"/>
        <v>High Risk</v>
      </c>
      <c r="L201" t="s">
        <v>20</v>
      </c>
      <c r="M201" t="s">
        <v>30</v>
      </c>
      <c r="N201" t="s">
        <v>22</v>
      </c>
      <c r="O201" t="s">
        <v>32</v>
      </c>
      <c r="P201" t="s">
        <v>68</v>
      </c>
      <c r="Q201" t="s">
        <v>69</v>
      </c>
      <c r="R201">
        <v>3</v>
      </c>
      <c r="S201" t="str">
        <f t="shared" si="24"/>
        <v>June</v>
      </c>
      <c r="T201">
        <f t="shared" si="25"/>
        <v>2024</v>
      </c>
      <c r="U201" s="3">
        <f t="shared" si="26"/>
        <v>0.26250000000000001</v>
      </c>
      <c r="V201" s="3" t="str">
        <f t="shared" si="27"/>
        <v>High Discount</v>
      </c>
      <c r="W201" s="3">
        <f>AVERAGE(Table1[Gross Margin %])</f>
        <v>0.29963500000000659</v>
      </c>
      <c r="X201" s="3"/>
    </row>
    <row r="202" spans="1:24" x14ac:dyDescent="0.35">
      <c r="A202" t="s">
        <v>454</v>
      </c>
      <c r="B202" t="s">
        <v>455</v>
      </c>
      <c r="C202">
        <v>429.46</v>
      </c>
      <c r="D202" t="s">
        <v>3873</v>
      </c>
      <c r="E202">
        <f t="shared" si="21"/>
        <v>0.1</v>
      </c>
      <c r="F202">
        <f t="shared" si="22"/>
        <v>135.2799</v>
      </c>
      <c r="G202" s="2">
        <v>45686</v>
      </c>
      <c r="H202" s="2">
        <v>45686</v>
      </c>
      <c r="I202" t="s">
        <v>42</v>
      </c>
      <c r="J202" t="s">
        <v>19</v>
      </c>
      <c r="K202" t="str">
        <f t="shared" si="23"/>
        <v>Low Risk</v>
      </c>
      <c r="L202" t="s">
        <v>38</v>
      </c>
      <c r="M202" t="s">
        <v>50</v>
      </c>
      <c r="N202" t="s">
        <v>31</v>
      </c>
      <c r="O202" t="s">
        <v>61</v>
      </c>
      <c r="P202" t="s">
        <v>62</v>
      </c>
      <c r="Q202" t="s">
        <v>63</v>
      </c>
      <c r="R202">
        <v>5</v>
      </c>
      <c r="S202" t="str">
        <f t="shared" si="24"/>
        <v>January</v>
      </c>
      <c r="T202">
        <f t="shared" si="25"/>
        <v>2025</v>
      </c>
      <c r="U202" s="3">
        <f t="shared" si="26"/>
        <v>0.315</v>
      </c>
      <c r="V202" s="3" t="str">
        <f t="shared" si="27"/>
        <v>Low Discount</v>
      </c>
      <c r="W202" s="3">
        <f>AVERAGE(Table1[Gross Margin %])</f>
        <v>0.29963500000000659</v>
      </c>
      <c r="X202" s="3"/>
    </row>
    <row r="203" spans="1:24" x14ac:dyDescent="0.35">
      <c r="A203" t="s">
        <v>456</v>
      </c>
      <c r="B203" t="s">
        <v>457</v>
      </c>
      <c r="C203">
        <v>1342.98</v>
      </c>
      <c r="D203" t="s">
        <v>3872</v>
      </c>
      <c r="E203">
        <f t="shared" si="21"/>
        <v>0.25</v>
      </c>
      <c r="F203">
        <f t="shared" si="22"/>
        <v>352.53224999999998</v>
      </c>
      <c r="G203" s="2">
        <v>45687</v>
      </c>
      <c r="H203" s="2">
        <v>45687</v>
      </c>
      <c r="I203" t="s">
        <v>18</v>
      </c>
      <c r="J203" t="s">
        <v>37</v>
      </c>
      <c r="K203" t="str">
        <f t="shared" si="23"/>
        <v>High Risk</v>
      </c>
      <c r="L203" t="s">
        <v>20</v>
      </c>
      <c r="M203" t="s">
        <v>44</v>
      </c>
      <c r="N203" t="s">
        <v>45</v>
      </c>
      <c r="O203" t="s">
        <v>32</v>
      </c>
      <c r="P203" t="s">
        <v>80</v>
      </c>
      <c r="Q203" t="s">
        <v>81</v>
      </c>
      <c r="R203">
        <v>7</v>
      </c>
      <c r="S203" t="str">
        <f t="shared" si="24"/>
        <v>January</v>
      </c>
      <c r="T203">
        <f t="shared" si="25"/>
        <v>2025</v>
      </c>
      <c r="U203" s="3">
        <f t="shared" si="26"/>
        <v>0.26249999999999996</v>
      </c>
      <c r="V203" s="3" t="str">
        <f t="shared" si="27"/>
        <v>High Discount</v>
      </c>
      <c r="W203" s="3">
        <f>AVERAGE(Table1[Gross Margin %])</f>
        <v>0.29963500000000659</v>
      </c>
      <c r="X203" s="3"/>
    </row>
    <row r="204" spans="1:24" x14ac:dyDescent="0.35">
      <c r="A204" t="s">
        <v>458</v>
      </c>
      <c r="B204" t="s">
        <v>459</v>
      </c>
      <c r="C204">
        <v>368.18</v>
      </c>
      <c r="D204" t="s">
        <v>3873</v>
      </c>
      <c r="E204">
        <f t="shared" si="21"/>
        <v>0.1</v>
      </c>
      <c r="F204">
        <f t="shared" si="22"/>
        <v>115.97669999999999</v>
      </c>
      <c r="G204" s="2">
        <v>45461</v>
      </c>
      <c r="H204" s="2">
        <v>45461</v>
      </c>
      <c r="I204" t="s">
        <v>86</v>
      </c>
      <c r="J204" t="s">
        <v>37</v>
      </c>
      <c r="K204" t="str">
        <f t="shared" si="23"/>
        <v>Low Risk</v>
      </c>
      <c r="L204" t="s">
        <v>43</v>
      </c>
      <c r="M204" t="s">
        <v>55</v>
      </c>
      <c r="N204" t="s">
        <v>22</v>
      </c>
      <c r="O204" t="s">
        <v>32</v>
      </c>
      <c r="P204" t="s">
        <v>33</v>
      </c>
      <c r="Q204" t="s">
        <v>34</v>
      </c>
      <c r="R204">
        <v>10</v>
      </c>
      <c r="S204" t="str">
        <f t="shared" si="24"/>
        <v>June</v>
      </c>
      <c r="T204">
        <f t="shared" si="25"/>
        <v>2024</v>
      </c>
      <c r="U204" s="3">
        <f t="shared" si="26"/>
        <v>0.315</v>
      </c>
      <c r="V204" s="3" t="str">
        <f t="shared" si="27"/>
        <v>Low Discount</v>
      </c>
      <c r="W204" s="3">
        <f>AVERAGE(Table1[Gross Margin %])</f>
        <v>0.29963500000000659</v>
      </c>
      <c r="X204" s="3"/>
    </row>
    <row r="205" spans="1:24" x14ac:dyDescent="0.35">
      <c r="A205" t="s">
        <v>460</v>
      </c>
      <c r="B205" t="s">
        <v>461</v>
      </c>
      <c r="C205">
        <v>1094.1600000000001</v>
      </c>
      <c r="D205" t="s">
        <v>3872</v>
      </c>
      <c r="E205">
        <f t="shared" si="21"/>
        <v>0.15</v>
      </c>
      <c r="F205">
        <f t="shared" si="22"/>
        <v>325.51260000000002</v>
      </c>
      <c r="G205" s="2">
        <v>45522</v>
      </c>
      <c r="H205" s="2">
        <v>45522</v>
      </c>
      <c r="I205" t="s">
        <v>48</v>
      </c>
      <c r="J205" t="s">
        <v>49</v>
      </c>
      <c r="K205" t="str">
        <f t="shared" si="23"/>
        <v>High Risk</v>
      </c>
      <c r="L205" t="s">
        <v>20</v>
      </c>
      <c r="M205" t="s">
        <v>30</v>
      </c>
      <c r="N205" t="s">
        <v>45</v>
      </c>
      <c r="O205" t="s">
        <v>23</v>
      </c>
      <c r="P205" t="s">
        <v>51</v>
      </c>
      <c r="Q205" t="s">
        <v>52</v>
      </c>
      <c r="R205">
        <v>9</v>
      </c>
      <c r="S205" t="str">
        <f t="shared" si="24"/>
        <v>August</v>
      </c>
      <c r="T205">
        <f t="shared" si="25"/>
        <v>2024</v>
      </c>
      <c r="U205" s="3">
        <f t="shared" si="26"/>
        <v>0.29749999999999999</v>
      </c>
      <c r="V205" s="3" t="str">
        <f t="shared" si="27"/>
        <v>High Discount</v>
      </c>
      <c r="W205" s="3">
        <f>AVERAGE(Table1[Gross Margin %])</f>
        <v>0.29963500000000659</v>
      </c>
      <c r="X205" s="3"/>
    </row>
    <row r="206" spans="1:24" x14ac:dyDescent="0.35">
      <c r="A206" t="s">
        <v>462</v>
      </c>
      <c r="B206" t="s">
        <v>463</v>
      </c>
      <c r="C206">
        <v>1450.82</v>
      </c>
      <c r="D206" t="s">
        <v>3872</v>
      </c>
      <c r="E206">
        <f t="shared" si="21"/>
        <v>0.25</v>
      </c>
      <c r="F206">
        <f t="shared" si="22"/>
        <v>380.84024999999997</v>
      </c>
      <c r="G206" s="2">
        <v>45431</v>
      </c>
      <c r="H206" s="2">
        <v>45431</v>
      </c>
      <c r="I206" t="s">
        <v>86</v>
      </c>
      <c r="J206" t="s">
        <v>37</v>
      </c>
      <c r="K206" t="str">
        <f t="shared" si="23"/>
        <v>Low Risk</v>
      </c>
      <c r="L206" t="s">
        <v>43</v>
      </c>
      <c r="M206" t="s">
        <v>39</v>
      </c>
      <c r="N206" t="s">
        <v>45</v>
      </c>
      <c r="O206" t="s">
        <v>32</v>
      </c>
      <c r="P206" t="s">
        <v>80</v>
      </c>
      <c r="Q206" t="s">
        <v>81</v>
      </c>
      <c r="R206">
        <v>9</v>
      </c>
      <c r="S206" t="str">
        <f t="shared" si="24"/>
        <v>May</v>
      </c>
      <c r="T206">
        <f t="shared" si="25"/>
        <v>2024</v>
      </c>
      <c r="U206" s="3">
        <f t="shared" si="26"/>
        <v>0.26250000000000001</v>
      </c>
      <c r="V206" s="3" t="str">
        <f t="shared" si="27"/>
        <v>High Discount</v>
      </c>
      <c r="W206" s="3">
        <f>AVERAGE(Table1[Gross Margin %])</f>
        <v>0.29963500000000659</v>
      </c>
      <c r="X206" s="3"/>
    </row>
    <row r="207" spans="1:24" x14ac:dyDescent="0.35">
      <c r="A207" t="s">
        <v>464</v>
      </c>
      <c r="B207" t="s">
        <v>465</v>
      </c>
      <c r="C207">
        <v>671.38</v>
      </c>
      <c r="D207" t="s">
        <v>3874</v>
      </c>
      <c r="E207">
        <f t="shared" si="21"/>
        <v>0.1</v>
      </c>
      <c r="F207">
        <f t="shared" si="22"/>
        <v>211.48469999999998</v>
      </c>
      <c r="G207" s="2">
        <v>45479</v>
      </c>
      <c r="H207" s="2">
        <v>45479</v>
      </c>
      <c r="I207" t="s">
        <v>18</v>
      </c>
      <c r="J207" t="s">
        <v>37</v>
      </c>
      <c r="K207" t="str">
        <f t="shared" si="23"/>
        <v>Medium Risk</v>
      </c>
      <c r="L207" t="s">
        <v>38</v>
      </c>
      <c r="M207" t="s">
        <v>44</v>
      </c>
      <c r="N207" t="s">
        <v>22</v>
      </c>
      <c r="O207" t="s">
        <v>61</v>
      </c>
      <c r="P207" t="s">
        <v>62</v>
      </c>
      <c r="Q207" t="s">
        <v>63</v>
      </c>
      <c r="R207">
        <v>3</v>
      </c>
      <c r="S207" t="str">
        <f t="shared" si="24"/>
        <v>July</v>
      </c>
      <c r="T207">
        <f t="shared" si="25"/>
        <v>2024</v>
      </c>
      <c r="U207" s="3">
        <f t="shared" si="26"/>
        <v>0.31499999999999995</v>
      </c>
      <c r="V207" s="3" t="str">
        <f t="shared" si="27"/>
        <v>Low Discount</v>
      </c>
      <c r="W207" s="3">
        <f>AVERAGE(Table1[Gross Margin %])</f>
        <v>0.29963500000000659</v>
      </c>
      <c r="X207" s="3"/>
    </row>
    <row r="208" spans="1:24" x14ac:dyDescent="0.35">
      <c r="A208" t="s">
        <v>466</v>
      </c>
      <c r="B208" t="s">
        <v>467</v>
      </c>
      <c r="C208">
        <v>744.05</v>
      </c>
      <c r="D208" t="s">
        <v>3874</v>
      </c>
      <c r="E208">
        <f t="shared" si="21"/>
        <v>0.15</v>
      </c>
      <c r="F208">
        <f t="shared" si="22"/>
        <v>221.35487499999999</v>
      </c>
      <c r="G208" s="2">
        <v>45661</v>
      </c>
      <c r="H208" s="2">
        <v>45661</v>
      </c>
      <c r="I208" t="s">
        <v>18</v>
      </c>
      <c r="J208" t="s">
        <v>29</v>
      </c>
      <c r="K208" t="str">
        <f t="shared" si="23"/>
        <v>Low Risk</v>
      </c>
      <c r="L208" t="s">
        <v>60</v>
      </c>
      <c r="M208" t="s">
        <v>50</v>
      </c>
      <c r="N208" t="s">
        <v>45</v>
      </c>
      <c r="O208" t="s">
        <v>23</v>
      </c>
      <c r="P208" t="s">
        <v>51</v>
      </c>
      <c r="Q208" t="s">
        <v>52</v>
      </c>
      <c r="R208">
        <v>5</v>
      </c>
      <c r="S208" t="str">
        <f t="shared" si="24"/>
        <v>January</v>
      </c>
      <c r="T208">
        <f t="shared" si="25"/>
        <v>2025</v>
      </c>
      <c r="U208" s="3">
        <f t="shared" si="26"/>
        <v>0.29749999999999999</v>
      </c>
      <c r="V208" s="3" t="str">
        <f t="shared" si="27"/>
        <v>High Discount</v>
      </c>
      <c r="W208" s="3">
        <f>AVERAGE(Table1[Gross Margin %])</f>
        <v>0.29963500000000659</v>
      </c>
      <c r="X208" s="3"/>
    </row>
    <row r="209" spans="1:24" x14ac:dyDescent="0.35">
      <c r="A209" t="s">
        <v>468</v>
      </c>
      <c r="B209" t="s">
        <v>469</v>
      </c>
      <c r="C209">
        <v>429.78</v>
      </c>
      <c r="D209" t="s">
        <v>3873</v>
      </c>
      <c r="E209">
        <f t="shared" si="21"/>
        <v>0.1</v>
      </c>
      <c r="F209">
        <f t="shared" si="22"/>
        <v>135.38069999999999</v>
      </c>
      <c r="G209" s="2">
        <v>45573</v>
      </c>
      <c r="H209" s="2">
        <v>45573</v>
      </c>
      <c r="I209" t="s">
        <v>42</v>
      </c>
      <c r="J209" t="s">
        <v>49</v>
      </c>
      <c r="K209" t="str">
        <f t="shared" si="23"/>
        <v>High Risk</v>
      </c>
      <c r="L209" t="s">
        <v>20</v>
      </c>
      <c r="M209" t="s">
        <v>30</v>
      </c>
      <c r="N209" t="s">
        <v>22</v>
      </c>
      <c r="O209" t="s">
        <v>61</v>
      </c>
      <c r="P209" t="s">
        <v>62</v>
      </c>
      <c r="Q209" t="s">
        <v>63</v>
      </c>
      <c r="R209">
        <v>1</v>
      </c>
      <c r="S209" t="str">
        <f t="shared" si="24"/>
        <v>October</v>
      </c>
      <c r="T209">
        <f t="shared" si="25"/>
        <v>2024</v>
      </c>
      <c r="U209" s="3">
        <f t="shared" si="26"/>
        <v>0.315</v>
      </c>
      <c r="V209" s="3" t="str">
        <f t="shared" si="27"/>
        <v>Low Discount</v>
      </c>
      <c r="W209" s="3">
        <f>AVERAGE(Table1[Gross Margin %])</f>
        <v>0.29963500000000659</v>
      </c>
      <c r="X209" s="3"/>
    </row>
    <row r="210" spans="1:24" x14ac:dyDescent="0.35">
      <c r="A210" t="s">
        <v>470</v>
      </c>
      <c r="B210" t="s">
        <v>471</v>
      </c>
      <c r="C210">
        <v>937.8</v>
      </c>
      <c r="D210" t="s">
        <v>3874</v>
      </c>
      <c r="E210">
        <f t="shared" si="21"/>
        <v>0.1</v>
      </c>
      <c r="F210">
        <f t="shared" si="22"/>
        <v>295.40699999999998</v>
      </c>
      <c r="G210" s="2">
        <v>45752</v>
      </c>
      <c r="H210" s="2">
        <v>45752</v>
      </c>
      <c r="I210" t="s">
        <v>42</v>
      </c>
      <c r="J210" t="s">
        <v>19</v>
      </c>
      <c r="K210" t="str">
        <f t="shared" si="23"/>
        <v>Low Risk</v>
      </c>
      <c r="L210" t="s">
        <v>38</v>
      </c>
      <c r="M210" t="s">
        <v>50</v>
      </c>
      <c r="N210" t="s">
        <v>22</v>
      </c>
      <c r="O210" t="s">
        <v>61</v>
      </c>
      <c r="P210" t="s">
        <v>62</v>
      </c>
      <c r="Q210" t="s">
        <v>63</v>
      </c>
      <c r="R210">
        <v>7</v>
      </c>
      <c r="S210" t="str">
        <f t="shared" si="24"/>
        <v>April</v>
      </c>
      <c r="T210">
        <f t="shared" si="25"/>
        <v>2025</v>
      </c>
      <c r="U210" s="3">
        <f t="shared" si="26"/>
        <v>0.315</v>
      </c>
      <c r="V210" s="3" t="str">
        <f t="shared" si="27"/>
        <v>Low Discount</v>
      </c>
      <c r="W210" s="3">
        <f>AVERAGE(Table1[Gross Margin %])</f>
        <v>0.29963500000000659</v>
      </c>
      <c r="X210" s="3"/>
    </row>
    <row r="211" spans="1:24" x14ac:dyDescent="0.35">
      <c r="A211" t="s">
        <v>472</v>
      </c>
      <c r="B211" t="s">
        <v>473</v>
      </c>
      <c r="C211">
        <v>1080.8699999999999</v>
      </c>
      <c r="D211" t="s">
        <v>3872</v>
      </c>
      <c r="E211">
        <f t="shared" si="21"/>
        <v>0.1</v>
      </c>
      <c r="F211">
        <f t="shared" si="22"/>
        <v>340.47404999999992</v>
      </c>
      <c r="G211" s="2">
        <v>45770</v>
      </c>
      <c r="H211" s="2">
        <v>45770</v>
      </c>
      <c r="I211" t="s">
        <v>42</v>
      </c>
      <c r="J211" t="s">
        <v>29</v>
      </c>
      <c r="K211" t="str">
        <f t="shared" si="23"/>
        <v>Low Risk</v>
      </c>
      <c r="L211" t="s">
        <v>43</v>
      </c>
      <c r="M211" t="s">
        <v>44</v>
      </c>
      <c r="N211" t="s">
        <v>45</v>
      </c>
      <c r="O211" t="s">
        <v>61</v>
      </c>
      <c r="P211" t="s">
        <v>62</v>
      </c>
      <c r="Q211" t="s">
        <v>63</v>
      </c>
      <c r="R211">
        <v>10</v>
      </c>
      <c r="S211" t="str">
        <f t="shared" si="24"/>
        <v>April</v>
      </c>
      <c r="T211">
        <f t="shared" si="25"/>
        <v>2025</v>
      </c>
      <c r="U211" s="3">
        <f t="shared" si="26"/>
        <v>0.31499999999999995</v>
      </c>
      <c r="V211" s="3" t="str">
        <f t="shared" si="27"/>
        <v>Low Discount</v>
      </c>
      <c r="W211" s="3">
        <f>AVERAGE(Table1[Gross Margin %])</f>
        <v>0.29963500000000659</v>
      </c>
      <c r="X211" s="3"/>
    </row>
    <row r="212" spans="1:24" x14ac:dyDescent="0.35">
      <c r="A212" t="s">
        <v>474</v>
      </c>
      <c r="B212" t="s">
        <v>475</v>
      </c>
      <c r="C212">
        <v>1310.96</v>
      </c>
      <c r="D212" t="s">
        <v>3872</v>
      </c>
      <c r="E212">
        <f t="shared" si="21"/>
        <v>0.25</v>
      </c>
      <c r="F212">
        <f t="shared" si="22"/>
        <v>344.12700000000001</v>
      </c>
      <c r="G212" s="2">
        <v>45700</v>
      </c>
      <c r="H212" s="2">
        <v>45700</v>
      </c>
      <c r="I212" t="s">
        <v>86</v>
      </c>
      <c r="J212" t="s">
        <v>19</v>
      </c>
      <c r="K212" t="str">
        <f t="shared" si="23"/>
        <v>Low Risk</v>
      </c>
      <c r="L212" t="s">
        <v>43</v>
      </c>
      <c r="M212" t="s">
        <v>39</v>
      </c>
      <c r="N212" t="s">
        <v>45</v>
      </c>
      <c r="O212" t="s">
        <v>32</v>
      </c>
      <c r="P212" t="s">
        <v>72</v>
      </c>
      <c r="Q212" t="s">
        <v>73</v>
      </c>
      <c r="R212">
        <v>10</v>
      </c>
      <c r="S212" t="str">
        <f t="shared" si="24"/>
        <v>February</v>
      </c>
      <c r="T212">
        <f t="shared" si="25"/>
        <v>2025</v>
      </c>
      <c r="U212" s="3">
        <f t="shared" si="26"/>
        <v>0.26250000000000001</v>
      </c>
      <c r="V212" s="3" t="str">
        <f t="shared" si="27"/>
        <v>High Discount</v>
      </c>
      <c r="W212" s="3">
        <f>AVERAGE(Table1[Gross Margin %])</f>
        <v>0.29963500000000659</v>
      </c>
      <c r="X212" s="3"/>
    </row>
    <row r="213" spans="1:24" x14ac:dyDescent="0.35">
      <c r="A213" t="s">
        <v>476</v>
      </c>
      <c r="B213" t="s">
        <v>477</v>
      </c>
      <c r="C213">
        <v>470.12</v>
      </c>
      <c r="D213" t="s">
        <v>3873</v>
      </c>
      <c r="E213">
        <f t="shared" si="21"/>
        <v>0.15</v>
      </c>
      <c r="F213">
        <f t="shared" si="22"/>
        <v>139.86069999999998</v>
      </c>
      <c r="G213" s="2">
        <v>45437</v>
      </c>
      <c r="H213" s="2">
        <v>45437</v>
      </c>
      <c r="I213" t="s">
        <v>18</v>
      </c>
      <c r="J213" t="s">
        <v>49</v>
      </c>
      <c r="K213" t="str">
        <f t="shared" si="23"/>
        <v>High Risk</v>
      </c>
      <c r="L213" t="s">
        <v>20</v>
      </c>
      <c r="M213" t="s">
        <v>50</v>
      </c>
      <c r="N213" t="s">
        <v>45</v>
      </c>
      <c r="O213" t="s">
        <v>23</v>
      </c>
      <c r="P213" t="s">
        <v>51</v>
      </c>
      <c r="Q213" t="s">
        <v>52</v>
      </c>
      <c r="R213">
        <v>3</v>
      </c>
      <c r="S213" t="str">
        <f t="shared" si="24"/>
        <v>May</v>
      </c>
      <c r="T213">
        <f t="shared" si="25"/>
        <v>2024</v>
      </c>
      <c r="U213" s="3">
        <f t="shared" si="26"/>
        <v>0.29749999999999993</v>
      </c>
      <c r="V213" s="3" t="str">
        <f t="shared" si="27"/>
        <v>High Discount</v>
      </c>
      <c r="W213" s="3">
        <f>AVERAGE(Table1[Gross Margin %])</f>
        <v>0.29963500000000659</v>
      </c>
      <c r="X213" s="3"/>
    </row>
    <row r="214" spans="1:24" x14ac:dyDescent="0.35">
      <c r="A214" t="s">
        <v>478</v>
      </c>
      <c r="B214" t="s">
        <v>479</v>
      </c>
      <c r="C214">
        <v>115.98</v>
      </c>
      <c r="D214" t="s">
        <v>3873</v>
      </c>
      <c r="E214">
        <f t="shared" si="21"/>
        <v>0.15</v>
      </c>
      <c r="F214">
        <f t="shared" si="22"/>
        <v>34.504049999999999</v>
      </c>
      <c r="G214" s="2">
        <v>45717</v>
      </c>
      <c r="H214" s="2">
        <v>45717</v>
      </c>
      <c r="I214" t="s">
        <v>18</v>
      </c>
      <c r="J214" t="s">
        <v>29</v>
      </c>
      <c r="K214" t="str">
        <f t="shared" si="23"/>
        <v>Medium Risk</v>
      </c>
      <c r="L214" t="s">
        <v>38</v>
      </c>
      <c r="M214" t="s">
        <v>44</v>
      </c>
      <c r="N214" t="s">
        <v>31</v>
      </c>
      <c r="O214" t="s">
        <v>23</v>
      </c>
      <c r="P214" t="s">
        <v>51</v>
      </c>
      <c r="Q214" t="s">
        <v>52</v>
      </c>
      <c r="R214">
        <v>5</v>
      </c>
      <c r="S214" t="str">
        <f t="shared" si="24"/>
        <v>March</v>
      </c>
      <c r="T214">
        <f t="shared" si="25"/>
        <v>2025</v>
      </c>
      <c r="U214" s="3">
        <f t="shared" si="26"/>
        <v>0.29749999999999999</v>
      </c>
      <c r="V214" s="3" t="str">
        <f t="shared" si="27"/>
        <v>High Discount</v>
      </c>
      <c r="W214" s="3">
        <f>AVERAGE(Table1[Gross Margin %])</f>
        <v>0.29963500000000659</v>
      </c>
      <c r="X214" s="3"/>
    </row>
    <row r="215" spans="1:24" x14ac:dyDescent="0.35">
      <c r="A215" t="s">
        <v>480</v>
      </c>
      <c r="B215" t="s">
        <v>481</v>
      </c>
      <c r="C215">
        <v>1235.5999999999999</v>
      </c>
      <c r="D215" t="s">
        <v>3872</v>
      </c>
      <c r="E215">
        <f t="shared" si="21"/>
        <v>0.25</v>
      </c>
      <c r="F215">
        <f t="shared" si="22"/>
        <v>324.34499999999997</v>
      </c>
      <c r="G215" s="2">
        <v>45593</v>
      </c>
      <c r="H215" s="2">
        <v>45593</v>
      </c>
      <c r="I215" t="s">
        <v>28</v>
      </c>
      <c r="J215" t="s">
        <v>37</v>
      </c>
      <c r="K215" t="str">
        <f t="shared" si="23"/>
        <v>Low Risk</v>
      </c>
      <c r="L215" t="s">
        <v>43</v>
      </c>
      <c r="M215" t="s">
        <v>44</v>
      </c>
      <c r="N215" t="s">
        <v>45</v>
      </c>
      <c r="O215" t="s">
        <v>32</v>
      </c>
      <c r="P215" t="s">
        <v>72</v>
      </c>
      <c r="Q215" t="s">
        <v>73</v>
      </c>
      <c r="R215">
        <v>6</v>
      </c>
      <c r="S215" t="str">
        <f t="shared" si="24"/>
        <v>October</v>
      </c>
      <c r="T215">
        <f t="shared" si="25"/>
        <v>2024</v>
      </c>
      <c r="U215" s="3">
        <f t="shared" si="26"/>
        <v>0.26250000000000001</v>
      </c>
      <c r="V215" s="3" t="str">
        <f t="shared" si="27"/>
        <v>High Discount</v>
      </c>
      <c r="W215" s="3">
        <f>AVERAGE(Table1[Gross Margin %])</f>
        <v>0.29963500000000659</v>
      </c>
      <c r="X215" s="3"/>
    </row>
    <row r="216" spans="1:24" x14ac:dyDescent="0.35">
      <c r="A216" t="s">
        <v>482</v>
      </c>
      <c r="B216" t="s">
        <v>483</v>
      </c>
      <c r="C216">
        <v>275.67</v>
      </c>
      <c r="D216" t="s">
        <v>3873</v>
      </c>
      <c r="E216">
        <f t="shared" si="21"/>
        <v>0.1</v>
      </c>
      <c r="F216">
        <f t="shared" si="22"/>
        <v>86.83605</v>
      </c>
      <c r="G216" s="2">
        <v>45701</v>
      </c>
      <c r="H216" s="2">
        <v>45701</v>
      </c>
      <c r="I216" t="s">
        <v>86</v>
      </c>
      <c r="J216" t="s">
        <v>29</v>
      </c>
      <c r="K216" t="str">
        <f t="shared" si="23"/>
        <v>Low Risk</v>
      </c>
      <c r="L216" t="s">
        <v>60</v>
      </c>
      <c r="M216" t="s">
        <v>55</v>
      </c>
      <c r="N216" t="s">
        <v>45</v>
      </c>
      <c r="O216" t="s">
        <v>61</v>
      </c>
      <c r="P216" t="s">
        <v>62</v>
      </c>
      <c r="Q216" t="s">
        <v>63</v>
      </c>
      <c r="R216">
        <v>3</v>
      </c>
      <c r="S216" t="str">
        <f t="shared" si="24"/>
        <v>February</v>
      </c>
      <c r="T216">
        <f t="shared" si="25"/>
        <v>2025</v>
      </c>
      <c r="U216" s="3">
        <f t="shared" si="26"/>
        <v>0.315</v>
      </c>
      <c r="V216" s="3" t="str">
        <f t="shared" si="27"/>
        <v>Low Discount</v>
      </c>
      <c r="W216" s="3">
        <f>AVERAGE(Table1[Gross Margin %])</f>
        <v>0.29963500000000659</v>
      </c>
      <c r="X216" s="3"/>
    </row>
    <row r="217" spans="1:24" x14ac:dyDescent="0.35">
      <c r="A217" t="s">
        <v>484</v>
      </c>
      <c r="B217" t="s">
        <v>485</v>
      </c>
      <c r="C217">
        <v>877.72</v>
      </c>
      <c r="D217" t="s">
        <v>3874</v>
      </c>
      <c r="E217">
        <f t="shared" si="21"/>
        <v>0.1</v>
      </c>
      <c r="F217">
        <f t="shared" si="22"/>
        <v>276.48179999999996</v>
      </c>
      <c r="G217" s="2">
        <v>45470</v>
      </c>
      <c r="H217" s="2">
        <v>45470</v>
      </c>
      <c r="I217" t="s">
        <v>18</v>
      </c>
      <c r="J217" t="s">
        <v>19</v>
      </c>
      <c r="K217" t="str">
        <f t="shared" si="23"/>
        <v>Medium Risk</v>
      </c>
      <c r="L217" t="s">
        <v>38</v>
      </c>
      <c r="M217" t="s">
        <v>44</v>
      </c>
      <c r="N217" t="s">
        <v>22</v>
      </c>
      <c r="O217" t="s">
        <v>32</v>
      </c>
      <c r="P217" t="s">
        <v>68</v>
      </c>
      <c r="Q217" t="s">
        <v>69</v>
      </c>
      <c r="R217">
        <v>1</v>
      </c>
      <c r="S217" t="str">
        <f t="shared" si="24"/>
        <v>June</v>
      </c>
      <c r="T217">
        <f t="shared" si="25"/>
        <v>2024</v>
      </c>
      <c r="U217" s="3">
        <f t="shared" si="26"/>
        <v>0.31499999999999995</v>
      </c>
      <c r="V217" s="3" t="str">
        <f t="shared" si="27"/>
        <v>Low Discount</v>
      </c>
      <c r="W217" s="3">
        <f>AVERAGE(Table1[Gross Margin %])</f>
        <v>0.29963500000000659</v>
      </c>
      <c r="X217" s="3"/>
    </row>
    <row r="218" spans="1:24" x14ac:dyDescent="0.35">
      <c r="A218" t="s">
        <v>486</v>
      </c>
      <c r="B218" t="s">
        <v>487</v>
      </c>
      <c r="C218">
        <v>965.67</v>
      </c>
      <c r="D218" t="s">
        <v>3874</v>
      </c>
      <c r="E218">
        <f t="shared" si="21"/>
        <v>0.15</v>
      </c>
      <c r="F218">
        <f t="shared" si="22"/>
        <v>287.28682499999996</v>
      </c>
      <c r="G218" s="2">
        <v>45623</v>
      </c>
      <c r="H218" s="2">
        <v>45623</v>
      </c>
      <c r="I218" t="s">
        <v>48</v>
      </c>
      <c r="J218" t="s">
        <v>49</v>
      </c>
      <c r="K218" t="str">
        <f t="shared" si="23"/>
        <v>High Risk</v>
      </c>
      <c r="L218" t="s">
        <v>20</v>
      </c>
      <c r="M218" t="s">
        <v>39</v>
      </c>
      <c r="N218" t="s">
        <v>22</v>
      </c>
      <c r="O218" t="s">
        <v>23</v>
      </c>
      <c r="P218" t="s">
        <v>51</v>
      </c>
      <c r="Q218" t="s">
        <v>52</v>
      </c>
      <c r="R218">
        <v>4</v>
      </c>
      <c r="S218" t="str">
        <f t="shared" si="24"/>
        <v>November</v>
      </c>
      <c r="T218">
        <f t="shared" si="25"/>
        <v>2024</v>
      </c>
      <c r="U218" s="3">
        <f t="shared" si="26"/>
        <v>0.29749999999999999</v>
      </c>
      <c r="V218" s="3" t="str">
        <f t="shared" si="27"/>
        <v>High Discount</v>
      </c>
      <c r="W218" s="3">
        <f>AVERAGE(Table1[Gross Margin %])</f>
        <v>0.29963500000000659</v>
      </c>
      <c r="X218" s="3"/>
    </row>
    <row r="219" spans="1:24" x14ac:dyDescent="0.35">
      <c r="A219" t="s">
        <v>488</v>
      </c>
      <c r="B219" t="s">
        <v>489</v>
      </c>
      <c r="C219">
        <v>48.42</v>
      </c>
      <c r="D219" t="s">
        <v>3873</v>
      </c>
      <c r="E219">
        <f t="shared" si="21"/>
        <v>0.1</v>
      </c>
      <c r="F219">
        <f t="shared" si="22"/>
        <v>15.2523</v>
      </c>
      <c r="G219" s="2">
        <v>45589</v>
      </c>
      <c r="H219" s="2">
        <v>45589</v>
      </c>
      <c r="I219" t="s">
        <v>18</v>
      </c>
      <c r="J219" t="s">
        <v>49</v>
      </c>
      <c r="K219" t="str">
        <f t="shared" si="23"/>
        <v>Low Risk</v>
      </c>
      <c r="L219" t="s">
        <v>60</v>
      </c>
      <c r="M219" t="s">
        <v>39</v>
      </c>
      <c r="N219" t="s">
        <v>31</v>
      </c>
      <c r="O219" t="s">
        <v>32</v>
      </c>
      <c r="P219" t="s">
        <v>33</v>
      </c>
      <c r="Q219" t="s">
        <v>34</v>
      </c>
      <c r="R219">
        <v>8</v>
      </c>
      <c r="S219" t="str">
        <f t="shared" si="24"/>
        <v>October</v>
      </c>
      <c r="T219">
        <f t="shared" si="25"/>
        <v>2024</v>
      </c>
      <c r="U219" s="3">
        <f t="shared" si="26"/>
        <v>0.315</v>
      </c>
      <c r="V219" s="3" t="str">
        <f t="shared" si="27"/>
        <v>Low Discount</v>
      </c>
      <c r="W219" s="3">
        <f>AVERAGE(Table1[Gross Margin %])</f>
        <v>0.29963500000000659</v>
      </c>
      <c r="X219" s="3"/>
    </row>
    <row r="220" spans="1:24" x14ac:dyDescent="0.35">
      <c r="A220" t="s">
        <v>490</v>
      </c>
      <c r="B220" t="s">
        <v>491</v>
      </c>
      <c r="C220">
        <v>187.87</v>
      </c>
      <c r="D220" t="s">
        <v>3873</v>
      </c>
      <c r="E220">
        <f t="shared" si="21"/>
        <v>0.15</v>
      </c>
      <c r="F220">
        <f t="shared" si="22"/>
        <v>55.891325000000002</v>
      </c>
      <c r="G220" s="2">
        <v>45548</v>
      </c>
      <c r="H220" s="2">
        <v>45548</v>
      </c>
      <c r="I220" t="s">
        <v>18</v>
      </c>
      <c r="J220" t="s">
        <v>29</v>
      </c>
      <c r="K220" t="str">
        <f t="shared" si="23"/>
        <v>High Risk</v>
      </c>
      <c r="L220" t="s">
        <v>20</v>
      </c>
      <c r="M220" t="s">
        <v>39</v>
      </c>
      <c r="N220" t="s">
        <v>22</v>
      </c>
      <c r="O220" t="s">
        <v>23</v>
      </c>
      <c r="P220" t="s">
        <v>24</v>
      </c>
      <c r="Q220" t="s">
        <v>25</v>
      </c>
      <c r="R220">
        <v>3</v>
      </c>
      <c r="S220" t="str">
        <f t="shared" si="24"/>
        <v>September</v>
      </c>
      <c r="T220">
        <f t="shared" si="25"/>
        <v>2024</v>
      </c>
      <c r="U220" s="3">
        <f t="shared" si="26"/>
        <v>0.29749999999999999</v>
      </c>
      <c r="V220" s="3" t="str">
        <f t="shared" si="27"/>
        <v>High Discount</v>
      </c>
      <c r="W220" s="3">
        <f>AVERAGE(Table1[Gross Margin %])</f>
        <v>0.29963500000000659</v>
      </c>
      <c r="X220" s="3"/>
    </row>
    <row r="221" spans="1:24" x14ac:dyDescent="0.35">
      <c r="A221" t="s">
        <v>492</v>
      </c>
      <c r="B221" t="s">
        <v>493</v>
      </c>
      <c r="C221">
        <v>374.6</v>
      </c>
      <c r="D221" t="s">
        <v>3873</v>
      </c>
      <c r="E221">
        <f t="shared" si="21"/>
        <v>0.15</v>
      </c>
      <c r="F221">
        <f t="shared" si="22"/>
        <v>111.4435</v>
      </c>
      <c r="G221" s="2">
        <v>45564</v>
      </c>
      <c r="H221" s="2">
        <v>45564</v>
      </c>
      <c r="I221" t="s">
        <v>48</v>
      </c>
      <c r="J221" t="s">
        <v>19</v>
      </c>
      <c r="K221" t="str">
        <f t="shared" si="23"/>
        <v>Low Risk</v>
      </c>
      <c r="L221" t="s">
        <v>43</v>
      </c>
      <c r="M221" t="s">
        <v>39</v>
      </c>
      <c r="N221" t="s">
        <v>31</v>
      </c>
      <c r="O221" t="s">
        <v>23</v>
      </c>
      <c r="P221" t="s">
        <v>51</v>
      </c>
      <c r="Q221" t="s">
        <v>52</v>
      </c>
      <c r="R221">
        <v>9</v>
      </c>
      <c r="S221" t="str">
        <f t="shared" si="24"/>
        <v>September</v>
      </c>
      <c r="T221">
        <f t="shared" si="25"/>
        <v>2024</v>
      </c>
      <c r="U221" s="3">
        <f t="shared" si="26"/>
        <v>0.29749999999999999</v>
      </c>
      <c r="V221" s="3" t="str">
        <f t="shared" si="27"/>
        <v>High Discount</v>
      </c>
      <c r="W221" s="3">
        <f>AVERAGE(Table1[Gross Margin %])</f>
        <v>0.29963500000000659</v>
      </c>
      <c r="X221" s="3"/>
    </row>
    <row r="222" spans="1:24" x14ac:dyDescent="0.35">
      <c r="A222" t="s">
        <v>494</v>
      </c>
      <c r="B222" t="s">
        <v>495</v>
      </c>
      <c r="C222">
        <v>42.6</v>
      </c>
      <c r="D222" t="s">
        <v>3873</v>
      </c>
      <c r="E222">
        <f t="shared" si="21"/>
        <v>0.1</v>
      </c>
      <c r="F222">
        <f t="shared" si="22"/>
        <v>13.419</v>
      </c>
      <c r="G222" s="2">
        <v>45442</v>
      </c>
      <c r="H222" s="2">
        <v>45442</v>
      </c>
      <c r="I222" t="s">
        <v>86</v>
      </c>
      <c r="J222" t="s">
        <v>49</v>
      </c>
      <c r="K222" t="str">
        <f t="shared" si="23"/>
        <v>Low Risk</v>
      </c>
      <c r="L222" t="s">
        <v>43</v>
      </c>
      <c r="M222" t="s">
        <v>30</v>
      </c>
      <c r="N222" t="s">
        <v>31</v>
      </c>
      <c r="O222" t="s">
        <v>61</v>
      </c>
      <c r="P222" t="s">
        <v>62</v>
      </c>
      <c r="Q222" t="s">
        <v>63</v>
      </c>
      <c r="R222">
        <v>5</v>
      </c>
      <c r="S222" t="str">
        <f t="shared" si="24"/>
        <v>May</v>
      </c>
      <c r="T222">
        <f t="shared" si="25"/>
        <v>2024</v>
      </c>
      <c r="U222" s="3">
        <f t="shared" si="26"/>
        <v>0.315</v>
      </c>
      <c r="V222" s="3" t="str">
        <f t="shared" si="27"/>
        <v>Low Discount</v>
      </c>
      <c r="W222" s="3">
        <f>AVERAGE(Table1[Gross Margin %])</f>
        <v>0.29963500000000659</v>
      </c>
      <c r="X222" s="3"/>
    </row>
    <row r="223" spans="1:24" x14ac:dyDescent="0.35">
      <c r="A223" t="s">
        <v>496</v>
      </c>
      <c r="B223" t="s">
        <v>497</v>
      </c>
      <c r="C223">
        <v>627.17999999999995</v>
      </c>
      <c r="D223" t="s">
        <v>3874</v>
      </c>
      <c r="E223">
        <f t="shared" si="21"/>
        <v>0.1</v>
      </c>
      <c r="F223">
        <f t="shared" si="22"/>
        <v>197.56169999999997</v>
      </c>
      <c r="G223" s="2">
        <v>45735</v>
      </c>
      <c r="H223" s="2">
        <v>45735</v>
      </c>
      <c r="I223" t="s">
        <v>42</v>
      </c>
      <c r="J223" t="s">
        <v>19</v>
      </c>
      <c r="K223" t="str">
        <f t="shared" si="23"/>
        <v>High Risk</v>
      </c>
      <c r="L223" t="s">
        <v>20</v>
      </c>
      <c r="M223" t="s">
        <v>55</v>
      </c>
      <c r="N223" t="s">
        <v>22</v>
      </c>
      <c r="O223" t="s">
        <v>32</v>
      </c>
      <c r="P223" t="s">
        <v>80</v>
      </c>
      <c r="Q223" t="s">
        <v>81</v>
      </c>
      <c r="R223">
        <v>6</v>
      </c>
      <c r="S223" t="str">
        <f t="shared" si="24"/>
        <v>March</v>
      </c>
      <c r="T223">
        <f t="shared" si="25"/>
        <v>2025</v>
      </c>
      <c r="U223" s="3">
        <f t="shared" si="26"/>
        <v>0.315</v>
      </c>
      <c r="V223" s="3" t="str">
        <f t="shared" si="27"/>
        <v>Low Discount</v>
      </c>
      <c r="W223" s="3">
        <f>AVERAGE(Table1[Gross Margin %])</f>
        <v>0.29963500000000659</v>
      </c>
      <c r="X223" s="3"/>
    </row>
    <row r="224" spans="1:24" x14ac:dyDescent="0.35">
      <c r="A224" t="s">
        <v>498</v>
      </c>
      <c r="B224" t="s">
        <v>256</v>
      </c>
      <c r="C224">
        <v>696.37</v>
      </c>
      <c r="D224" t="s">
        <v>3874</v>
      </c>
      <c r="E224">
        <f t="shared" si="21"/>
        <v>0.1</v>
      </c>
      <c r="F224">
        <f t="shared" si="22"/>
        <v>219.35654999999997</v>
      </c>
      <c r="G224" s="2">
        <v>45774</v>
      </c>
      <c r="H224" s="2">
        <v>45774</v>
      </c>
      <c r="I224" t="s">
        <v>18</v>
      </c>
      <c r="J224" t="s">
        <v>49</v>
      </c>
      <c r="K224" t="str">
        <f t="shared" si="23"/>
        <v>Low Risk</v>
      </c>
      <c r="L224" t="s">
        <v>60</v>
      </c>
      <c r="M224" t="s">
        <v>44</v>
      </c>
      <c r="N224" t="s">
        <v>31</v>
      </c>
      <c r="O224" t="s">
        <v>32</v>
      </c>
      <c r="P224" t="s">
        <v>68</v>
      </c>
      <c r="Q224" t="s">
        <v>69</v>
      </c>
      <c r="R224">
        <v>7</v>
      </c>
      <c r="S224" t="str">
        <f t="shared" si="24"/>
        <v>April</v>
      </c>
      <c r="T224">
        <f t="shared" si="25"/>
        <v>2025</v>
      </c>
      <c r="U224" s="3">
        <f t="shared" si="26"/>
        <v>0.31499999999999995</v>
      </c>
      <c r="V224" s="3" t="str">
        <f t="shared" si="27"/>
        <v>Low Discount</v>
      </c>
      <c r="W224" s="3">
        <f>AVERAGE(Table1[Gross Margin %])</f>
        <v>0.29963500000000659</v>
      </c>
      <c r="X224" s="3"/>
    </row>
    <row r="225" spans="1:24" x14ac:dyDescent="0.35">
      <c r="A225" t="s">
        <v>499</v>
      </c>
      <c r="B225" t="s">
        <v>500</v>
      </c>
      <c r="C225">
        <v>961.02</v>
      </c>
      <c r="D225" t="s">
        <v>3874</v>
      </c>
      <c r="E225">
        <f t="shared" si="21"/>
        <v>0.15</v>
      </c>
      <c r="F225">
        <f t="shared" si="22"/>
        <v>285.90344999999996</v>
      </c>
      <c r="G225" s="2">
        <v>45728</v>
      </c>
      <c r="H225" s="2">
        <v>45728</v>
      </c>
      <c r="I225" t="s">
        <v>28</v>
      </c>
      <c r="J225" t="s">
        <v>19</v>
      </c>
      <c r="K225" t="str">
        <f t="shared" si="23"/>
        <v>Low Risk</v>
      </c>
      <c r="L225" t="s">
        <v>43</v>
      </c>
      <c r="M225" t="s">
        <v>39</v>
      </c>
      <c r="N225" t="s">
        <v>45</v>
      </c>
      <c r="O225" t="s">
        <v>23</v>
      </c>
      <c r="P225" t="s">
        <v>51</v>
      </c>
      <c r="Q225" t="s">
        <v>52</v>
      </c>
      <c r="R225">
        <v>8</v>
      </c>
      <c r="S225" t="str">
        <f t="shared" si="24"/>
        <v>March</v>
      </c>
      <c r="T225">
        <f t="shared" si="25"/>
        <v>2025</v>
      </c>
      <c r="U225" s="3">
        <f t="shared" si="26"/>
        <v>0.29749999999999999</v>
      </c>
      <c r="V225" s="3" t="str">
        <f t="shared" si="27"/>
        <v>High Discount</v>
      </c>
      <c r="W225" s="3">
        <f>AVERAGE(Table1[Gross Margin %])</f>
        <v>0.29963500000000659</v>
      </c>
      <c r="X225" s="3"/>
    </row>
    <row r="226" spans="1:24" x14ac:dyDescent="0.35">
      <c r="A226" t="s">
        <v>501</v>
      </c>
      <c r="B226" t="s">
        <v>502</v>
      </c>
      <c r="C226">
        <v>643.91999999999996</v>
      </c>
      <c r="D226" t="s">
        <v>3874</v>
      </c>
      <c r="E226">
        <f t="shared" si="21"/>
        <v>0.1</v>
      </c>
      <c r="F226">
        <f t="shared" si="22"/>
        <v>202.8348</v>
      </c>
      <c r="G226" s="2">
        <v>45522</v>
      </c>
      <c r="H226" s="2">
        <v>45522</v>
      </c>
      <c r="I226" t="s">
        <v>28</v>
      </c>
      <c r="J226" t="s">
        <v>49</v>
      </c>
      <c r="K226" t="str">
        <f t="shared" si="23"/>
        <v>High Risk</v>
      </c>
      <c r="L226" t="s">
        <v>20</v>
      </c>
      <c r="M226" t="s">
        <v>55</v>
      </c>
      <c r="N226" t="s">
        <v>45</v>
      </c>
      <c r="O226" t="s">
        <v>32</v>
      </c>
      <c r="P226" t="s">
        <v>68</v>
      </c>
      <c r="Q226" t="s">
        <v>69</v>
      </c>
      <c r="R226">
        <v>1</v>
      </c>
      <c r="S226" t="str">
        <f t="shared" si="24"/>
        <v>August</v>
      </c>
      <c r="T226">
        <f t="shared" si="25"/>
        <v>2024</v>
      </c>
      <c r="U226" s="3">
        <f t="shared" si="26"/>
        <v>0.315</v>
      </c>
      <c r="V226" s="3" t="str">
        <f t="shared" si="27"/>
        <v>Low Discount</v>
      </c>
      <c r="W226" s="3">
        <f>AVERAGE(Table1[Gross Margin %])</f>
        <v>0.29963500000000659</v>
      </c>
      <c r="X226" s="3"/>
    </row>
    <row r="227" spans="1:24" x14ac:dyDescent="0.35">
      <c r="A227" t="s">
        <v>503</v>
      </c>
      <c r="B227" t="s">
        <v>504</v>
      </c>
      <c r="C227">
        <v>1259.58</v>
      </c>
      <c r="D227" t="s">
        <v>3872</v>
      </c>
      <c r="E227">
        <f t="shared" si="21"/>
        <v>0.25</v>
      </c>
      <c r="F227">
        <f t="shared" si="22"/>
        <v>330.63974999999994</v>
      </c>
      <c r="G227" s="2">
        <v>45468</v>
      </c>
      <c r="H227" s="2">
        <v>45468</v>
      </c>
      <c r="I227" t="s">
        <v>86</v>
      </c>
      <c r="J227" t="s">
        <v>49</v>
      </c>
      <c r="K227" t="str">
        <f t="shared" si="23"/>
        <v>High Risk</v>
      </c>
      <c r="L227" t="s">
        <v>20</v>
      </c>
      <c r="M227" t="s">
        <v>50</v>
      </c>
      <c r="N227" t="s">
        <v>45</v>
      </c>
      <c r="O227" t="s">
        <v>32</v>
      </c>
      <c r="P227" t="s">
        <v>80</v>
      </c>
      <c r="Q227" t="s">
        <v>81</v>
      </c>
      <c r="R227">
        <v>4</v>
      </c>
      <c r="S227" t="str">
        <f t="shared" si="24"/>
        <v>June</v>
      </c>
      <c r="T227">
        <f t="shared" si="25"/>
        <v>2024</v>
      </c>
      <c r="U227" s="3">
        <f t="shared" si="26"/>
        <v>0.26249999999999996</v>
      </c>
      <c r="V227" s="3" t="str">
        <f t="shared" si="27"/>
        <v>High Discount</v>
      </c>
      <c r="W227" s="3">
        <f>AVERAGE(Table1[Gross Margin %])</f>
        <v>0.29963500000000659</v>
      </c>
      <c r="X227" s="3"/>
    </row>
    <row r="228" spans="1:24" x14ac:dyDescent="0.35">
      <c r="A228" t="s">
        <v>505</v>
      </c>
      <c r="B228" t="s">
        <v>506</v>
      </c>
      <c r="C228">
        <v>1041.6199999999999</v>
      </c>
      <c r="D228" t="s">
        <v>3872</v>
      </c>
      <c r="E228">
        <f t="shared" si="21"/>
        <v>0.15</v>
      </c>
      <c r="F228">
        <f t="shared" si="22"/>
        <v>309.88194999999996</v>
      </c>
      <c r="G228" s="2">
        <v>45493</v>
      </c>
      <c r="H228" s="2">
        <v>45493</v>
      </c>
      <c r="I228" t="s">
        <v>48</v>
      </c>
      <c r="J228" t="s">
        <v>49</v>
      </c>
      <c r="K228" t="str">
        <f t="shared" si="23"/>
        <v>High Risk</v>
      </c>
      <c r="L228" t="s">
        <v>20</v>
      </c>
      <c r="M228" t="s">
        <v>55</v>
      </c>
      <c r="N228" t="s">
        <v>22</v>
      </c>
      <c r="O228" t="s">
        <v>23</v>
      </c>
      <c r="P228" t="s">
        <v>24</v>
      </c>
      <c r="Q228" t="s">
        <v>25</v>
      </c>
      <c r="R228">
        <v>8</v>
      </c>
      <c r="S228" t="str">
        <f t="shared" si="24"/>
        <v>July</v>
      </c>
      <c r="T228">
        <f t="shared" si="25"/>
        <v>2024</v>
      </c>
      <c r="U228" s="3">
        <f t="shared" si="26"/>
        <v>0.29749999999999999</v>
      </c>
      <c r="V228" s="3" t="str">
        <f t="shared" si="27"/>
        <v>High Discount</v>
      </c>
      <c r="W228" s="3">
        <f>AVERAGE(Table1[Gross Margin %])</f>
        <v>0.29963500000000659</v>
      </c>
      <c r="X228" s="3"/>
    </row>
    <row r="229" spans="1:24" x14ac:dyDescent="0.35">
      <c r="A229" t="s">
        <v>507</v>
      </c>
      <c r="B229" t="s">
        <v>508</v>
      </c>
      <c r="C229">
        <v>342.5</v>
      </c>
      <c r="D229" t="s">
        <v>3873</v>
      </c>
      <c r="E229">
        <f t="shared" si="21"/>
        <v>0.1</v>
      </c>
      <c r="F229">
        <f t="shared" si="22"/>
        <v>107.88749999999999</v>
      </c>
      <c r="G229" s="2">
        <v>45711</v>
      </c>
      <c r="H229" s="2">
        <v>45711</v>
      </c>
      <c r="I229" t="s">
        <v>86</v>
      </c>
      <c r="J229" t="s">
        <v>37</v>
      </c>
      <c r="K229" t="str">
        <f t="shared" si="23"/>
        <v>High Risk</v>
      </c>
      <c r="L229" t="s">
        <v>20</v>
      </c>
      <c r="M229" t="s">
        <v>44</v>
      </c>
      <c r="N229" t="s">
        <v>31</v>
      </c>
      <c r="O229" t="s">
        <v>32</v>
      </c>
      <c r="P229" t="s">
        <v>33</v>
      </c>
      <c r="Q229" t="s">
        <v>34</v>
      </c>
      <c r="R229">
        <v>5</v>
      </c>
      <c r="S229" t="str">
        <f t="shared" si="24"/>
        <v>February</v>
      </c>
      <c r="T229">
        <f t="shared" si="25"/>
        <v>2025</v>
      </c>
      <c r="U229" s="3">
        <f t="shared" si="26"/>
        <v>0.31499999999999995</v>
      </c>
      <c r="V229" s="3" t="str">
        <f t="shared" si="27"/>
        <v>Low Discount</v>
      </c>
      <c r="W229" s="3">
        <f>AVERAGE(Table1[Gross Margin %])</f>
        <v>0.29963500000000659</v>
      </c>
      <c r="X229" s="3"/>
    </row>
    <row r="230" spans="1:24" x14ac:dyDescent="0.35">
      <c r="A230" t="s">
        <v>509</v>
      </c>
      <c r="B230" t="s">
        <v>510</v>
      </c>
      <c r="C230">
        <v>1414.49</v>
      </c>
      <c r="D230" t="s">
        <v>3872</v>
      </c>
      <c r="E230">
        <f t="shared" si="21"/>
        <v>0.25</v>
      </c>
      <c r="F230">
        <f t="shared" si="22"/>
        <v>371.30362500000001</v>
      </c>
      <c r="G230" s="2">
        <v>45595</v>
      </c>
      <c r="H230" s="2">
        <v>45595</v>
      </c>
      <c r="I230" t="s">
        <v>42</v>
      </c>
      <c r="J230" t="s">
        <v>29</v>
      </c>
      <c r="K230" t="str">
        <f t="shared" si="23"/>
        <v>High Risk</v>
      </c>
      <c r="L230" t="s">
        <v>20</v>
      </c>
      <c r="M230" t="s">
        <v>39</v>
      </c>
      <c r="N230" t="s">
        <v>31</v>
      </c>
      <c r="O230" t="s">
        <v>32</v>
      </c>
      <c r="P230" t="s">
        <v>72</v>
      </c>
      <c r="Q230" t="s">
        <v>73</v>
      </c>
      <c r="R230">
        <v>9</v>
      </c>
      <c r="S230" t="str">
        <f t="shared" si="24"/>
        <v>October</v>
      </c>
      <c r="T230">
        <f t="shared" si="25"/>
        <v>2024</v>
      </c>
      <c r="U230" s="3">
        <f t="shared" si="26"/>
        <v>0.26250000000000001</v>
      </c>
      <c r="V230" s="3" t="str">
        <f t="shared" si="27"/>
        <v>High Discount</v>
      </c>
      <c r="W230" s="3">
        <f>AVERAGE(Table1[Gross Margin %])</f>
        <v>0.29963500000000659</v>
      </c>
      <c r="X230" s="3"/>
    </row>
    <row r="231" spans="1:24" x14ac:dyDescent="0.35">
      <c r="A231" t="s">
        <v>511</v>
      </c>
      <c r="B231" t="s">
        <v>512</v>
      </c>
      <c r="C231">
        <v>1420.49</v>
      </c>
      <c r="D231" t="s">
        <v>3872</v>
      </c>
      <c r="E231">
        <f t="shared" si="21"/>
        <v>0.1</v>
      </c>
      <c r="F231">
        <f t="shared" si="22"/>
        <v>447.45434999999998</v>
      </c>
      <c r="G231" s="2">
        <v>45587</v>
      </c>
      <c r="H231" s="2">
        <v>45587</v>
      </c>
      <c r="I231" t="s">
        <v>42</v>
      </c>
      <c r="J231" t="s">
        <v>29</v>
      </c>
      <c r="K231" t="str">
        <f t="shared" si="23"/>
        <v>High Risk</v>
      </c>
      <c r="L231" t="s">
        <v>20</v>
      </c>
      <c r="M231" t="s">
        <v>21</v>
      </c>
      <c r="N231" t="s">
        <v>22</v>
      </c>
      <c r="O231" t="s">
        <v>61</v>
      </c>
      <c r="P231" t="s">
        <v>62</v>
      </c>
      <c r="Q231" t="s">
        <v>63</v>
      </c>
      <c r="R231">
        <v>7</v>
      </c>
      <c r="S231" t="str">
        <f t="shared" si="24"/>
        <v>October</v>
      </c>
      <c r="T231">
        <f t="shared" si="25"/>
        <v>2024</v>
      </c>
      <c r="U231" s="3">
        <f t="shared" si="26"/>
        <v>0.315</v>
      </c>
      <c r="V231" s="3" t="str">
        <f t="shared" si="27"/>
        <v>Low Discount</v>
      </c>
      <c r="W231" s="3">
        <f>AVERAGE(Table1[Gross Margin %])</f>
        <v>0.29963500000000659</v>
      </c>
      <c r="X231" s="3"/>
    </row>
    <row r="232" spans="1:24" x14ac:dyDescent="0.35">
      <c r="A232" t="s">
        <v>513</v>
      </c>
      <c r="B232" t="s">
        <v>514</v>
      </c>
      <c r="C232">
        <v>513.96</v>
      </c>
      <c r="D232" t="s">
        <v>3874</v>
      </c>
      <c r="E232">
        <f t="shared" si="21"/>
        <v>0.15</v>
      </c>
      <c r="F232">
        <f t="shared" si="22"/>
        <v>152.90309999999999</v>
      </c>
      <c r="G232" s="2">
        <v>45493</v>
      </c>
      <c r="H232" s="2">
        <v>45493</v>
      </c>
      <c r="I232" t="s">
        <v>28</v>
      </c>
      <c r="J232" t="s">
        <v>29</v>
      </c>
      <c r="K232" t="str">
        <f t="shared" si="23"/>
        <v>High Risk</v>
      </c>
      <c r="L232" t="s">
        <v>20</v>
      </c>
      <c r="M232" t="s">
        <v>39</v>
      </c>
      <c r="N232" t="s">
        <v>45</v>
      </c>
      <c r="O232" t="s">
        <v>23</v>
      </c>
      <c r="P232" t="s">
        <v>56</v>
      </c>
      <c r="Q232" t="s">
        <v>57</v>
      </c>
      <c r="R232">
        <v>7</v>
      </c>
      <c r="S232" t="str">
        <f t="shared" si="24"/>
        <v>July</v>
      </c>
      <c r="T232">
        <f t="shared" si="25"/>
        <v>2024</v>
      </c>
      <c r="U232" s="3">
        <f t="shared" si="26"/>
        <v>0.29749999999999999</v>
      </c>
      <c r="V232" s="3" t="str">
        <f t="shared" si="27"/>
        <v>High Discount</v>
      </c>
      <c r="W232" s="3">
        <f>AVERAGE(Table1[Gross Margin %])</f>
        <v>0.29963500000000659</v>
      </c>
      <c r="X232" s="3"/>
    </row>
    <row r="233" spans="1:24" x14ac:dyDescent="0.35">
      <c r="A233" t="s">
        <v>515</v>
      </c>
      <c r="B233" t="s">
        <v>516</v>
      </c>
      <c r="C233">
        <v>694.79</v>
      </c>
      <c r="D233" t="s">
        <v>3874</v>
      </c>
      <c r="E233">
        <f t="shared" si="21"/>
        <v>0.1</v>
      </c>
      <c r="F233">
        <f t="shared" si="22"/>
        <v>218.85884999999996</v>
      </c>
      <c r="G233" s="2">
        <v>45635</v>
      </c>
      <c r="H233" s="2">
        <v>45635</v>
      </c>
      <c r="I233" t="s">
        <v>28</v>
      </c>
      <c r="J233" t="s">
        <v>49</v>
      </c>
      <c r="K233" t="str">
        <f t="shared" si="23"/>
        <v>Low Risk</v>
      </c>
      <c r="L233" t="s">
        <v>60</v>
      </c>
      <c r="M233" t="s">
        <v>21</v>
      </c>
      <c r="N233" t="s">
        <v>31</v>
      </c>
      <c r="O233" t="s">
        <v>32</v>
      </c>
      <c r="P233" t="s">
        <v>68</v>
      </c>
      <c r="Q233" t="s">
        <v>69</v>
      </c>
      <c r="R233">
        <v>6</v>
      </c>
      <c r="S233" t="str">
        <f t="shared" si="24"/>
        <v>December</v>
      </c>
      <c r="T233">
        <f t="shared" si="25"/>
        <v>2024</v>
      </c>
      <c r="U233" s="3">
        <f t="shared" si="26"/>
        <v>0.31499999999999995</v>
      </c>
      <c r="V233" s="3" t="str">
        <f t="shared" si="27"/>
        <v>Low Discount</v>
      </c>
      <c r="W233" s="3">
        <f>AVERAGE(Table1[Gross Margin %])</f>
        <v>0.29963500000000659</v>
      </c>
      <c r="X233" s="3"/>
    </row>
    <row r="234" spans="1:24" x14ac:dyDescent="0.35">
      <c r="A234" t="s">
        <v>517</v>
      </c>
      <c r="B234" t="s">
        <v>518</v>
      </c>
      <c r="C234">
        <v>1288.1500000000001</v>
      </c>
      <c r="D234" t="s">
        <v>3872</v>
      </c>
      <c r="E234">
        <f t="shared" si="21"/>
        <v>0.25</v>
      </c>
      <c r="F234">
        <f t="shared" si="22"/>
        <v>338.13937500000003</v>
      </c>
      <c r="G234" s="2">
        <v>45605</v>
      </c>
      <c r="H234" s="2">
        <v>45605</v>
      </c>
      <c r="I234" t="s">
        <v>28</v>
      </c>
      <c r="J234" t="s">
        <v>29</v>
      </c>
      <c r="K234" t="str">
        <f t="shared" si="23"/>
        <v>Medium Risk</v>
      </c>
      <c r="L234" t="s">
        <v>38</v>
      </c>
      <c r="M234" t="s">
        <v>44</v>
      </c>
      <c r="N234" t="s">
        <v>31</v>
      </c>
      <c r="O234" t="s">
        <v>32</v>
      </c>
      <c r="P234" t="s">
        <v>33</v>
      </c>
      <c r="Q234" t="s">
        <v>34</v>
      </c>
      <c r="R234">
        <v>7</v>
      </c>
      <c r="S234" t="str">
        <f t="shared" si="24"/>
        <v>November</v>
      </c>
      <c r="T234">
        <f t="shared" si="25"/>
        <v>2024</v>
      </c>
      <c r="U234" s="3">
        <f t="shared" si="26"/>
        <v>0.26250000000000001</v>
      </c>
      <c r="V234" s="3" t="str">
        <f t="shared" si="27"/>
        <v>High Discount</v>
      </c>
      <c r="W234" s="3">
        <f>AVERAGE(Table1[Gross Margin %])</f>
        <v>0.29963500000000659</v>
      </c>
      <c r="X234" s="3"/>
    </row>
    <row r="235" spans="1:24" x14ac:dyDescent="0.35">
      <c r="A235" t="s">
        <v>519</v>
      </c>
      <c r="B235" t="s">
        <v>520</v>
      </c>
      <c r="C235">
        <v>341.29</v>
      </c>
      <c r="D235" t="s">
        <v>3873</v>
      </c>
      <c r="E235">
        <f t="shared" si="21"/>
        <v>0.15</v>
      </c>
      <c r="F235">
        <f t="shared" si="22"/>
        <v>101.53377499999999</v>
      </c>
      <c r="G235" s="2">
        <v>45481</v>
      </c>
      <c r="H235" s="2">
        <v>45481</v>
      </c>
      <c r="I235" t="s">
        <v>48</v>
      </c>
      <c r="J235" t="s">
        <v>19</v>
      </c>
      <c r="K235" t="str">
        <f t="shared" si="23"/>
        <v>Low Risk</v>
      </c>
      <c r="L235" t="s">
        <v>43</v>
      </c>
      <c r="M235" t="s">
        <v>55</v>
      </c>
      <c r="N235" t="s">
        <v>45</v>
      </c>
      <c r="O235" t="s">
        <v>23</v>
      </c>
      <c r="P235" t="s">
        <v>51</v>
      </c>
      <c r="Q235" t="s">
        <v>52</v>
      </c>
      <c r="R235">
        <v>9</v>
      </c>
      <c r="S235" t="str">
        <f t="shared" si="24"/>
        <v>July</v>
      </c>
      <c r="T235">
        <f t="shared" si="25"/>
        <v>2024</v>
      </c>
      <c r="U235" s="3">
        <f t="shared" si="26"/>
        <v>0.29749999999999993</v>
      </c>
      <c r="V235" s="3" t="str">
        <f t="shared" si="27"/>
        <v>High Discount</v>
      </c>
      <c r="W235" s="3">
        <f>AVERAGE(Table1[Gross Margin %])</f>
        <v>0.29963500000000659</v>
      </c>
      <c r="X235" s="3"/>
    </row>
    <row r="236" spans="1:24" x14ac:dyDescent="0.35">
      <c r="A236" t="s">
        <v>521</v>
      </c>
      <c r="B236" t="s">
        <v>522</v>
      </c>
      <c r="C236">
        <v>209.47</v>
      </c>
      <c r="D236" t="s">
        <v>3873</v>
      </c>
      <c r="E236">
        <f t="shared" si="21"/>
        <v>0.15</v>
      </c>
      <c r="F236">
        <f t="shared" si="22"/>
        <v>62.317324999999997</v>
      </c>
      <c r="G236" s="2">
        <v>45659</v>
      </c>
      <c r="H236" s="2">
        <v>45659</v>
      </c>
      <c r="I236" t="s">
        <v>42</v>
      </c>
      <c r="J236" t="s">
        <v>37</v>
      </c>
      <c r="K236" t="str">
        <f t="shared" si="23"/>
        <v>Low Risk</v>
      </c>
      <c r="L236" t="s">
        <v>38</v>
      </c>
      <c r="M236" t="s">
        <v>21</v>
      </c>
      <c r="N236" t="s">
        <v>31</v>
      </c>
      <c r="O236" t="s">
        <v>23</v>
      </c>
      <c r="P236" t="s">
        <v>24</v>
      </c>
      <c r="Q236" t="s">
        <v>25</v>
      </c>
      <c r="R236">
        <v>3</v>
      </c>
      <c r="S236" t="str">
        <f t="shared" si="24"/>
        <v>January</v>
      </c>
      <c r="T236">
        <f t="shared" si="25"/>
        <v>2025</v>
      </c>
      <c r="U236" s="3">
        <f t="shared" si="26"/>
        <v>0.29749999999999999</v>
      </c>
      <c r="V236" s="3" t="str">
        <f t="shared" si="27"/>
        <v>High Discount</v>
      </c>
      <c r="W236" s="3">
        <f>AVERAGE(Table1[Gross Margin %])</f>
        <v>0.29963500000000659</v>
      </c>
      <c r="X236" s="3"/>
    </row>
    <row r="237" spans="1:24" x14ac:dyDescent="0.35">
      <c r="A237" t="s">
        <v>523</v>
      </c>
      <c r="B237" t="s">
        <v>524</v>
      </c>
      <c r="C237">
        <v>190.83</v>
      </c>
      <c r="D237" t="s">
        <v>3873</v>
      </c>
      <c r="E237">
        <f t="shared" si="21"/>
        <v>0.1</v>
      </c>
      <c r="F237">
        <f t="shared" si="22"/>
        <v>60.111449999999998</v>
      </c>
      <c r="G237" s="2">
        <v>45489</v>
      </c>
      <c r="H237" s="2">
        <v>45489</v>
      </c>
      <c r="I237" t="s">
        <v>28</v>
      </c>
      <c r="J237" t="s">
        <v>29</v>
      </c>
      <c r="K237" t="str">
        <f t="shared" si="23"/>
        <v>Medium Risk</v>
      </c>
      <c r="L237" t="s">
        <v>38</v>
      </c>
      <c r="M237" t="s">
        <v>21</v>
      </c>
      <c r="N237" t="s">
        <v>31</v>
      </c>
      <c r="O237" t="s">
        <v>32</v>
      </c>
      <c r="P237" t="s">
        <v>72</v>
      </c>
      <c r="Q237" t="s">
        <v>73</v>
      </c>
      <c r="R237">
        <v>6</v>
      </c>
      <c r="S237" t="str">
        <f t="shared" si="24"/>
        <v>July</v>
      </c>
      <c r="T237">
        <f t="shared" si="25"/>
        <v>2024</v>
      </c>
      <c r="U237" s="3">
        <f t="shared" si="26"/>
        <v>0.31499999999999995</v>
      </c>
      <c r="V237" s="3" t="str">
        <f t="shared" si="27"/>
        <v>Low Discount</v>
      </c>
      <c r="W237" s="3">
        <f>AVERAGE(Table1[Gross Margin %])</f>
        <v>0.29963500000000659</v>
      </c>
      <c r="X237" s="3"/>
    </row>
    <row r="238" spans="1:24" x14ac:dyDescent="0.35">
      <c r="A238" t="s">
        <v>525</v>
      </c>
      <c r="B238" t="s">
        <v>526</v>
      </c>
      <c r="C238">
        <v>616.07000000000005</v>
      </c>
      <c r="D238" t="s">
        <v>3874</v>
      </c>
      <c r="E238">
        <f t="shared" si="21"/>
        <v>0.15</v>
      </c>
      <c r="F238">
        <f t="shared" si="22"/>
        <v>183.28082500000002</v>
      </c>
      <c r="G238" s="2">
        <v>45532</v>
      </c>
      <c r="H238" s="2">
        <v>45532</v>
      </c>
      <c r="I238" t="s">
        <v>18</v>
      </c>
      <c r="J238" t="s">
        <v>49</v>
      </c>
      <c r="K238" t="str">
        <f t="shared" si="23"/>
        <v>Low Risk</v>
      </c>
      <c r="L238" t="s">
        <v>60</v>
      </c>
      <c r="M238" t="s">
        <v>44</v>
      </c>
      <c r="N238" t="s">
        <v>22</v>
      </c>
      <c r="O238" t="s">
        <v>23</v>
      </c>
      <c r="P238" t="s">
        <v>56</v>
      </c>
      <c r="Q238" t="s">
        <v>57</v>
      </c>
      <c r="R238">
        <v>6</v>
      </c>
      <c r="S238" t="str">
        <f t="shared" si="24"/>
        <v>August</v>
      </c>
      <c r="T238">
        <f t="shared" si="25"/>
        <v>2024</v>
      </c>
      <c r="U238" s="3">
        <f t="shared" si="26"/>
        <v>0.29749999999999999</v>
      </c>
      <c r="V238" s="3" t="str">
        <f t="shared" si="27"/>
        <v>High Discount</v>
      </c>
      <c r="W238" s="3">
        <f>AVERAGE(Table1[Gross Margin %])</f>
        <v>0.29963500000000659</v>
      </c>
      <c r="X238" s="3"/>
    </row>
    <row r="239" spans="1:24" x14ac:dyDescent="0.35">
      <c r="A239" t="s">
        <v>527</v>
      </c>
      <c r="B239" t="s">
        <v>528</v>
      </c>
      <c r="C239">
        <v>276.33999999999997</v>
      </c>
      <c r="D239" t="s">
        <v>3873</v>
      </c>
      <c r="E239">
        <f t="shared" si="21"/>
        <v>0.1</v>
      </c>
      <c r="F239">
        <f t="shared" si="22"/>
        <v>87.047099999999986</v>
      </c>
      <c r="G239" s="2">
        <v>45615</v>
      </c>
      <c r="H239" s="2">
        <v>45615</v>
      </c>
      <c r="I239" t="s">
        <v>48</v>
      </c>
      <c r="J239" t="s">
        <v>19</v>
      </c>
      <c r="K239" t="str">
        <f t="shared" si="23"/>
        <v>Medium Risk</v>
      </c>
      <c r="L239" t="s">
        <v>38</v>
      </c>
      <c r="M239" t="s">
        <v>44</v>
      </c>
      <c r="N239" t="s">
        <v>22</v>
      </c>
      <c r="O239" t="s">
        <v>32</v>
      </c>
      <c r="P239" t="s">
        <v>80</v>
      </c>
      <c r="Q239" t="s">
        <v>81</v>
      </c>
      <c r="R239">
        <v>2</v>
      </c>
      <c r="S239" t="str">
        <f t="shared" si="24"/>
        <v>November</v>
      </c>
      <c r="T239">
        <f t="shared" si="25"/>
        <v>2024</v>
      </c>
      <c r="U239" s="3">
        <f t="shared" si="26"/>
        <v>0.315</v>
      </c>
      <c r="V239" s="3" t="str">
        <f t="shared" si="27"/>
        <v>Low Discount</v>
      </c>
      <c r="W239" s="3">
        <f>AVERAGE(Table1[Gross Margin %])</f>
        <v>0.29963500000000659</v>
      </c>
      <c r="X239" s="3"/>
    </row>
    <row r="240" spans="1:24" x14ac:dyDescent="0.35">
      <c r="A240" t="s">
        <v>529</v>
      </c>
      <c r="B240" t="s">
        <v>530</v>
      </c>
      <c r="C240">
        <v>958.04</v>
      </c>
      <c r="D240" t="s">
        <v>3874</v>
      </c>
      <c r="E240">
        <f t="shared" si="21"/>
        <v>0.15</v>
      </c>
      <c r="F240">
        <f t="shared" si="22"/>
        <v>285.01689999999996</v>
      </c>
      <c r="G240" s="2">
        <v>45617</v>
      </c>
      <c r="H240" s="2">
        <v>45617</v>
      </c>
      <c r="I240" t="s">
        <v>86</v>
      </c>
      <c r="J240" t="s">
        <v>37</v>
      </c>
      <c r="K240" t="str">
        <f t="shared" si="23"/>
        <v>Low Risk</v>
      </c>
      <c r="L240" t="s">
        <v>43</v>
      </c>
      <c r="M240" t="s">
        <v>21</v>
      </c>
      <c r="N240" t="s">
        <v>22</v>
      </c>
      <c r="O240" t="s">
        <v>23</v>
      </c>
      <c r="P240" t="s">
        <v>24</v>
      </c>
      <c r="Q240" t="s">
        <v>25</v>
      </c>
      <c r="R240">
        <v>6</v>
      </c>
      <c r="S240" t="str">
        <f t="shared" si="24"/>
        <v>November</v>
      </c>
      <c r="T240">
        <f t="shared" si="25"/>
        <v>2024</v>
      </c>
      <c r="U240" s="3">
        <f t="shared" si="26"/>
        <v>0.29749999999999999</v>
      </c>
      <c r="V240" s="3" t="str">
        <f t="shared" si="27"/>
        <v>High Discount</v>
      </c>
      <c r="W240" s="3">
        <f>AVERAGE(Table1[Gross Margin %])</f>
        <v>0.29963500000000659</v>
      </c>
      <c r="X240" s="3"/>
    </row>
    <row r="241" spans="1:24" x14ac:dyDescent="0.35">
      <c r="A241" t="s">
        <v>531</v>
      </c>
      <c r="B241" t="s">
        <v>532</v>
      </c>
      <c r="C241">
        <v>1078.06</v>
      </c>
      <c r="D241" t="s">
        <v>3872</v>
      </c>
      <c r="E241">
        <f t="shared" si="21"/>
        <v>0.25</v>
      </c>
      <c r="F241">
        <f t="shared" si="22"/>
        <v>282.99074999999999</v>
      </c>
      <c r="G241" s="2">
        <v>45458</v>
      </c>
      <c r="H241" s="2">
        <v>45458</v>
      </c>
      <c r="I241" t="s">
        <v>42</v>
      </c>
      <c r="J241" t="s">
        <v>19</v>
      </c>
      <c r="K241" t="str">
        <f t="shared" si="23"/>
        <v>Low Risk</v>
      </c>
      <c r="L241" t="s">
        <v>38</v>
      </c>
      <c r="M241" t="s">
        <v>21</v>
      </c>
      <c r="N241" t="s">
        <v>22</v>
      </c>
      <c r="O241" t="s">
        <v>32</v>
      </c>
      <c r="P241" t="s">
        <v>72</v>
      </c>
      <c r="Q241" t="s">
        <v>73</v>
      </c>
      <c r="R241">
        <v>1</v>
      </c>
      <c r="S241" t="str">
        <f t="shared" si="24"/>
        <v>June</v>
      </c>
      <c r="T241">
        <f t="shared" si="25"/>
        <v>2024</v>
      </c>
      <c r="U241" s="3">
        <f t="shared" si="26"/>
        <v>0.26250000000000001</v>
      </c>
      <c r="V241" s="3" t="str">
        <f t="shared" si="27"/>
        <v>High Discount</v>
      </c>
      <c r="W241" s="3">
        <f>AVERAGE(Table1[Gross Margin %])</f>
        <v>0.29963500000000659</v>
      </c>
      <c r="X241" s="3"/>
    </row>
    <row r="242" spans="1:24" x14ac:dyDescent="0.35">
      <c r="A242" t="s">
        <v>533</v>
      </c>
      <c r="B242" t="s">
        <v>534</v>
      </c>
      <c r="C242">
        <v>471.06</v>
      </c>
      <c r="D242" t="s">
        <v>3873</v>
      </c>
      <c r="E242">
        <f t="shared" si="21"/>
        <v>0.15</v>
      </c>
      <c r="F242">
        <f t="shared" si="22"/>
        <v>140.14034999999998</v>
      </c>
      <c r="G242" s="2">
        <v>45756</v>
      </c>
      <c r="H242" s="2">
        <v>45756</v>
      </c>
      <c r="I242" t="s">
        <v>18</v>
      </c>
      <c r="J242" t="s">
        <v>37</v>
      </c>
      <c r="K242" t="str">
        <f t="shared" si="23"/>
        <v>Low Risk</v>
      </c>
      <c r="L242" t="s">
        <v>43</v>
      </c>
      <c r="M242" t="s">
        <v>50</v>
      </c>
      <c r="N242" t="s">
        <v>22</v>
      </c>
      <c r="O242" t="s">
        <v>23</v>
      </c>
      <c r="P242" t="s">
        <v>51</v>
      </c>
      <c r="Q242" t="s">
        <v>52</v>
      </c>
      <c r="R242">
        <v>1</v>
      </c>
      <c r="S242" t="str">
        <f t="shared" si="24"/>
        <v>April</v>
      </c>
      <c r="T242">
        <f t="shared" si="25"/>
        <v>2025</v>
      </c>
      <c r="U242" s="3">
        <f t="shared" si="26"/>
        <v>0.29749999999999999</v>
      </c>
      <c r="V242" s="3" t="str">
        <f t="shared" si="27"/>
        <v>High Discount</v>
      </c>
      <c r="W242" s="3">
        <f>AVERAGE(Table1[Gross Margin %])</f>
        <v>0.29963500000000659</v>
      </c>
      <c r="X242" s="3"/>
    </row>
    <row r="243" spans="1:24" x14ac:dyDescent="0.35">
      <c r="A243" t="s">
        <v>535</v>
      </c>
      <c r="B243" t="s">
        <v>536</v>
      </c>
      <c r="C243">
        <v>1210.06</v>
      </c>
      <c r="D243" t="s">
        <v>3872</v>
      </c>
      <c r="E243">
        <f t="shared" si="21"/>
        <v>0.25</v>
      </c>
      <c r="F243">
        <f t="shared" si="22"/>
        <v>317.64074999999997</v>
      </c>
      <c r="G243" s="2">
        <v>45451</v>
      </c>
      <c r="H243" s="2">
        <v>45451</v>
      </c>
      <c r="I243" t="s">
        <v>28</v>
      </c>
      <c r="J243" t="s">
        <v>37</v>
      </c>
      <c r="K243" t="str">
        <f t="shared" si="23"/>
        <v>Low Risk</v>
      </c>
      <c r="L243" t="s">
        <v>60</v>
      </c>
      <c r="M243" t="s">
        <v>21</v>
      </c>
      <c r="N243" t="s">
        <v>31</v>
      </c>
      <c r="O243" t="s">
        <v>32</v>
      </c>
      <c r="P243" t="s">
        <v>68</v>
      </c>
      <c r="Q243" t="s">
        <v>69</v>
      </c>
      <c r="R243">
        <v>1</v>
      </c>
      <c r="S243" t="str">
        <f t="shared" si="24"/>
        <v>June</v>
      </c>
      <c r="T243">
        <f t="shared" si="25"/>
        <v>2024</v>
      </c>
      <c r="U243" s="3">
        <f t="shared" si="26"/>
        <v>0.26250000000000001</v>
      </c>
      <c r="V243" s="3" t="str">
        <f t="shared" si="27"/>
        <v>High Discount</v>
      </c>
      <c r="W243" s="3">
        <f>AVERAGE(Table1[Gross Margin %])</f>
        <v>0.29963500000000659</v>
      </c>
      <c r="X243" s="3"/>
    </row>
    <row r="244" spans="1:24" x14ac:dyDescent="0.35">
      <c r="A244" t="s">
        <v>537</v>
      </c>
      <c r="B244" t="s">
        <v>538</v>
      </c>
      <c r="C244">
        <v>154.06</v>
      </c>
      <c r="D244" t="s">
        <v>3873</v>
      </c>
      <c r="E244">
        <f t="shared" si="21"/>
        <v>0.1</v>
      </c>
      <c r="F244">
        <f t="shared" si="22"/>
        <v>48.528899999999993</v>
      </c>
      <c r="G244" s="2">
        <v>45548</v>
      </c>
      <c r="H244" s="2">
        <v>45548</v>
      </c>
      <c r="I244" t="s">
        <v>28</v>
      </c>
      <c r="J244" t="s">
        <v>37</v>
      </c>
      <c r="K244" t="str">
        <f t="shared" si="23"/>
        <v>Low Risk</v>
      </c>
      <c r="L244" t="s">
        <v>60</v>
      </c>
      <c r="M244" t="s">
        <v>30</v>
      </c>
      <c r="N244" t="s">
        <v>31</v>
      </c>
      <c r="O244" t="s">
        <v>32</v>
      </c>
      <c r="P244" t="s">
        <v>72</v>
      </c>
      <c r="Q244" t="s">
        <v>73</v>
      </c>
      <c r="R244">
        <v>2</v>
      </c>
      <c r="S244" t="str">
        <f t="shared" si="24"/>
        <v>September</v>
      </c>
      <c r="T244">
        <f t="shared" si="25"/>
        <v>2024</v>
      </c>
      <c r="U244" s="3">
        <f t="shared" si="26"/>
        <v>0.31499999999999995</v>
      </c>
      <c r="V244" s="3" t="str">
        <f t="shared" si="27"/>
        <v>Low Discount</v>
      </c>
      <c r="W244" s="3">
        <f>AVERAGE(Table1[Gross Margin %])</f>
        <v>0.29963500000000659</v>
      </c>
      <c r="X244" s="3"/>
    </row>
    <row r="245" spans="1:24" x14ac:dyDescent="0.35">
      <c r="A245" t="s">
        <v>539</v>
      </c>
      <c r="B245" t="s">
        <v>540</v>
      </c>
      <c r="C245">
        <v>78.56</v>
      </c>
      <c r="D245" t="s">
        <v>3873</v>
      </c>
      <c r="E245">
        <f t="shared" si="21"/>
        <v>0.15</v>
      </c>
      <c r="F245">
        <f t="shared" si="22"/>
        <v>23.371599999999997</v>
      </c>
      <c r="G245" s="2">
        <v>45749</v>
      </c>
      <c r="H245" s="2">
        <v>45749</v>
      </c>
      <c r="I245" t="s">
        <v>48</v>
      </c>
      <c r="J245" t="s">
        <v>49</v>
      </c>
      <c r="K245" t="str">
        <f t="shared" si="23"/>
        <v>Low Risk</v>
      </c>
      <c r="L245" t="s">
        <v>43</v>
      </c>
      <c r="M245" t="s">
        <v>44</v>
      </c>
      <c r="N245" t="s">
        <v>31</v>
      </c>
      <c r="O245" t="s">
        <v>23</v>
      </c>
      <c r="P245" t="s">
        <v>56</v>
      </c>
      <c r="Q245" t="s">
        <v>57</v>
      </c>
      <c r="R245">
        <v>4</v>
      </c>
      <c r="S245" t="str">
        <f t="shared" si="24"/>
        <v>April</v>
      </c>
      <c r="T245">
        <f t="shared" si="25"/>
        <v>2025</v>
      </c>
      <c r="U245" s="3">
        <f t="shared" si="26"/>
        <v>0.29749999999999993</v>
      </c>
      <c r="V245" s="3" t="str">
        <f t="shared" si="27"/>
        <v>High Discount</v>
      </c>
      <c r="W245" s="3">
        <f>AVERAGE(Table1[Gross Margin %])</f>
        <v>0.29963500000000659</v>
      </c>
      <c r="X245" s="3"/>
    </row>
    <row r="246" spans="1:24" x14ac:dyDescent="0.35">
      <c r="A246" t="s">
        <v>541</v>
      </c>
      <c r="B246" t="s">
        <v>542</v>
      </c>
      <c r="C246">
        <v>1142.0899999999999</v>
      </c>
      <c r="D246" t="s">
        <v>3872</v>
      </c>
      <c r="E246">
        <f t="shared" si="21"/>
        <v>0.25</v>
      </c>
      <c r="F246">
        <f t="shared" si="22"/>
        <v>299.79862499999996</v>
      </c>
      <c r="G246" s="2">
        <v>45733</v>
      </c>
      <c r="H246" s="2">
        <v>45733</v>
      </c>
      <c r="I246" t="s">
        <v>42</v>
      </c>
      <c r="J246" t="s">
        <v>29</v>
      </c>
      <c r="K246" t="str">
        <f t="shared" si="23"/>
        <v>Low Risk</v>
      </c>
      <c r="L246" t="s">
        <v>38</v>
      </c>
      <c r="M246" t="s">
        <v>21</v>
      </c>
      <c r="N246" t="s">
        <v>22</v>
      </c>
      <c r="O246" t="s">
        <v>32</v>
      </c>
      <c r="P246" t="s">
        <v>33</v>
      </c>
      <c r="Q246" t="s">
        <v>34</v>
      </c>
      <c r="R246">
        <v>8</v>
      </c>
      <c r="S246" t="str">
        <f t="shared" si="24"/>
        <v>March</v>
      </c>
      <c r="T246">
        <f t="shared" si="25"/>
        <v>2025</v>
      </c>
      <c r="U246" s="3">
        <f t="shared" si="26"/>
        <v>0.26249999999999996</v>
      </c>
      <c r="V246" s="3" t="str">
        <f t="shared" si="27"/>
        <v>High Discount</v>
      </c>
      <c r="W246" s="3">
        <f>AVERAGE(Table1[Gross Margin %])</f>
        <v>0.29963500000000659</v>
      </c>
      <c r="X246" s="3"/>
    </row>
    <row r="247" spans="1:24" x14ac:dyDescent="0.35">
      <c r="A247" t="s">
        <v>543</v>
      </c>
      <c r="B247" t="s">
        <v>544</v>
      </c>
      <c r="C247">
        <v>1216.3699999999999</v>
      </c>
      <c r="D247" t="s">
        <v>3872</v>
      </c>
      <c r="E247">
        <f t="shared" si="21"/>
        <v>0.15</v>
      </c>
      <c r="F247">
        <f t="shared" si="22"/>
        <v>361.87007499999993</v>
      </c>
      <c r="G247" s="2">
        <v>45673</v>
      </c>
      <c r="H247" s="2">
        <v>45673</v>
      </c>
      <c r="I247" t="s">
        <v>42</v>
      </c>
      <c r="J247" t="s">
        <v>37</v>
      </c>
      <c r="K247" t="str">
        <f t="shared" si="23"/>
        <v>High Risk</v>
      </c>
      <c r="L247" t="s">
        <v>20</v>
      </c>
      <c r="M247" t="s">
        <v>55</v>
      </c>
      <c r="N247" t="s">
        <v>22</v>
      </c>
      <c r="O247" t="s">
        <v>23</v>
      </c>
      <c r="P247" t="s">
        <v>56</v>
      </c>
      <c r="Q247" t="s">
        <v>57</v>
      </c>
      <c r="R247">
        <v>5</v>
      </c>
      <c r="S247" t="str">
        <f t="shared" si="24"/>
        <v>January</v>
      </c>
      <c r="T247">
        <f t="shared" si="25"/>
        <v>2025</v>
      </c>
      <c r="U247" s="3">
        <f t="shared" si="26"/>
        <v>0.29749999999999999</v>
      </c>
      <c r="V247" s="3" t="str">
        <f t="shared" si="27"/>
        <v>High Discount</v>
      </c>
      <c r="W247" s="3">
        <f>AVERAGE(Table1[Gross Margin %])</f>
        <v>0.29963500000000659</v>
      </c>
      <c r="X247" s="3"/>
    </row>
    <row r="248" spans="1:24" x14ac:dyDescent="0.35">
      <c r="A248" t="s">
        <v>545</v>
      </c>
      <c r="B248" t="s">
        <v>546</v>
      </c>
      <c r="C248">
        <v>1320.92</v>
      </c>
      <c r="D248" t="s">
        <v>3872</v>
      </c>
      <c r="E248">
        <f t="shared" si="21"/>
        <v>0.25</v>
      </c>
      <c r="F248">
        <f t="shared" si="22"/>
        <v>346.74149999999997</v>
      </c>
      <c r="G248" s="2">
        <v>45451</v>
      </c>
      <c r="H248" s="2">
        <v>45451</v>
      </c>
      <c r="I248" t="s">
        <v>48</v>
      </c>
      <c r="J248" t="s">
        <v>49</v>
      </c>
      <c r="K248" t="str">
        <f t="shared" si="23"/>
        <v>Low Risk</v>
      </c>
      <c r="L248" t="s">
        <v>43</v>
      </c>
      <c r="M248" t="s">
        <v>55</v>
      </c>
      <c r="N248" t="s">
        <v>45</v>
      </c>
      <c r="O248" t="s">
        <v>32</v>
      </c>
      <c r="P248" t="s">
        <v>33</v>
      </c>
      <c r="Q248" t="s">
        <v>34</v>
      </c>
      <c r="R248">
        <v>5</v>
      </c>
      <c r="S248" t="str">
        <f t="shared" si="24"/>
        <v>June</v>
      </c>
      <c r="T248">
        <f t="shared" si="25"/>
        <v>2024</v>
      </c>
      <c r="U248" s="3">
        <f t="shared" si="26"/>
        <v>0.26249999999999996</v>
      </c>
      <c r="V248" s="3" t="str">
        <f t="shared" si="27"/>
        <v>High Discount</v>
      </c>
      <c r="W248" s="3">
        <f>AVERAGE(Table1[Gross Margin %])</f>
        <v>0.29963500000000659</v>
      </c>
      <c r="X248" s="3"/>
    </row>
    <row r="249" spans="1:24" x14ac:dyDescent="0.35">
      <c r="A249" t="s">
        <v>547</v>
      </c>
      <c r="B249" t="s">
        <v>548</v>
      </c>
      <c r="C249">
        <v>971.26</v>
      </c>
      <c r="D249" t="s">
        <v>3874</v>
      </c>
      <c r="E249">
        <f t="shared" si="21"/>
        <v>0.1</v>
      </c>
      <c r="F249">
        <f t="shared" si="22"/>
        <v>305.94689999999997</v>
      </c>
      <c r="G249" s="2">
        <v>45490</v>
      </c>
      <c r="H249" s="2">
        <v>45490</v>
      </c>
      <c r="I249" t="s">
        <v>18</v>
      </c>
      <c r="J249" t="s">
        <v>49</v>
      </c>
      <c r="K249" t="str">
        <f t="shared" si="23"/>
        <v>Low Risk</v>
      </c>
      <c r="L249" t="s">
        <v>60</v>
      </c>
      <c r="M249" t="s">
        <v>55</v>
      </c>
      <c r="N249" t="s">
        <v>22</v>
      </c>
      <c r="O249" t="s">
        <v>32</v>
      </c>
      <c r="P249" t="s">
        <v>68</v>
      </c>
      <c r="Q249" t="s">
        <v>69</v>
      </c>
      <c r="R249">
        <v>3</v>
      </c>
      <c r="S249" t="str">
        <f t="shared" si="24"/>
        <v>July</v>
      </c>
      <c r="T249">
        <f t="shared" si="25"/>
        <v>2024</v>
      </c>
      <c r="U249" s="3">
        <f t="shared" si="26"/>
        <v>0.31499999999999995</v>
      </c>
      <c r="V249" s="3" t="str">
        <f t="shared" si="27"/>
        <v>Low Discount</v>
      </c>
      <c r="W249" s="3">
        <f>AVERAGE(Table1[Gross Margin %])</f>
        <v>0.29963500000000659</v>
      </c>
      <c r="X249" s="3"/>
    </row>
    <row r="250" spans="1:24" x14ac:dyDescent="0.35">
      <c r="A250" t="s">
        <v>549</v>
      </c>
      <c r="B250" t="s">
        <v>550</v>
      </c>
      <c r="C250">
        <v>124.03</v>
      </c>
      <c r="D250" t="s">
        <v>3873</v>
      </c>
      <c r="E250">
        <f t="shared" si="21"/>
        <v>0.15</v>
      </c>
      <c r="F250">
        <f t="shared" si="22"/>
        <v>36.898924999999998</v>
      </c>
      <c r="G250" s="2">
        <v>45536</v>
      </c>
      <c r="H250" s="2">
        <v>45536</v>
      </c>
      <c r="I250" t="s">
        <v>42</v>
      </c>
      <c r="J250" t="s">
        <v>49</v>
      </c>
      <c r="K250" t="str">
        <f t="shared" si="23"/>
        <v>Low Risk</v>
      </c>
      <c r="L250" t="s">
        <v>60</v>
      </c>
      <c r="M250" t="s">
        <v>39</v>
      </c>
      <c r="N250" t="s">
        <v>22</v>
      </c>
      <c r="O250" t="s">
        <v>23</v>
      </c>
      <c r="P250" t="s">
        <v>56</v>
      </c>
      <c r="Q250" t="s">
        <v>57</v>
      </c>
      <c r="R250">
        <v>2</v>
      </c>
      <c r="S250" t="str">
        <f t="shared" si="24"/>
        <v>September</v>
      </c>
      <c r="T250">
        <f t="shared" si="25"/>
        <v>2024</v>
      </c>
      <c r="U250" s="3">
        <f t="shared" si="26"/>
        <v>0.29749999999999999</v>
      </c>
      <c r="V250" s="3" t="str">
        <f t="shared" si="27"/>
        <v>High Discount</v>
      </c>
      <c r="W250" s="3">
        <f>AVERAGE(Table1[Gross Margin %])</f>
        <v>0.29963500000000659</v>
      </c>
      <c r="X250" s="3"/>
    </row>
    <row r="251" spans="1:24" x14ac:dyDescent="0.35">
      <c r="A251" t="s">
        <v>551</v>
      </c>
      <c r="B251" t="s">
        <v>552</v>
      </c>
      <c r="C251">
        <v>941.24</v>
      </c>
      <c r="D251" t="s">
        <v>3874</v>
      </c>
      <c r="E251">
        <f t="shared" si="21"/>
        <v>0.1</v>
      </c>
      <c r="F251">
        <f t="shared" si="22"/>
        <v>296.49059999999997</v>
      </c>
      <c r="G251" s="2">
        <v>45515</v>
      </c>
      <c r="H251" s="2">
        <v>45515</v>
      </c>
      <c r="I251" t="s">
        <v>28</v>
      </c>
      <c r="J251" t="s">
        <v>29</v>
      </c>
      <c r="K251" t="str">
        <f t="shared" si="23"/>
        <v>Low Risk</v>
      </c>
      <c r="L251" t="s">
        <v>60</v>
      </c>
      <c r="M251" t="s">
        <v>30</v>
      </c>
      <c r="N251" t="s">
        <v>45</v>
      </c>
      <c r="O251" t="s">
        <v>32</v>
      </c>
      <c r="P251" t="s">
        <v>68</v>
      </c>
      <c r="Q251" t="s">
        <v>69</v>
      </c>
      <c r="R251">
        <v>8</v>
      </c>
      <c r="S251" t="str">
        <f t="shared" si="24"/>
        <v>August</v>
      </c>
      <c r="T251">
        <f t="shared" si="25"/>
        <v>2024</v>
      </c>
      <c r="U251" s="3">
        <f t="shared" si="26"/>
        <v>0.31499999999999995</v>
      </c>
      <c r="V251" s="3" t="str">
        <f t="shared" si="27"/>
        <v>Low Discount</v>
      </c>
      <c r="W251" s="3">
        <f>AVERAGE(Table1[Gross Margin %])</f>
        <v>0.29963500000000659</v>
      </c>
      <c r="X251" s="3"/>
    </row>
    <row r="252" spans="1:24" x14ac:dyDescent="0.35">
      <c r="A252" t="s">
        <v>553</v>
      </c>
      <c r="B252" t="s">
        <v>554</v>
      </c>
      <c r="C252">
        <v>1430.67</v>
      </c>
      <c r="D252" t="s">
        <v>3872</v>
      </c>
      <c r="E252">
        <f t="shared" si="21"/>
        <v>0.25</v>
      </c>
      <c r="F252">
        <f t="shared" si="22"/>
        <v>375.55087500000002</v>
      </c>
      <c r="G252" s="2">
        <v>45712</v>
      </c>
      <c r="H252" s="2">
        <v>45712</v>
      </c>
      <c r="I252" t="s">
        <v>86</v>
      </c>
      <c r="J252" t="s">
        <v>37</v>
      </c>
      <c r="K252" t="str">
        <f t="shared" si="23"/>
        <v>Medium Risk</v>
      </c>
      <c r="L252" t="s">
        <v>38</v>
      </c>
      <c r="M252" t="s">
        <v>55</v>
      </c>
      <c r="N252" t="s">
        <v>45</v>
      </c>
      <c r="O252" t="s">
        <v>32</v>
      </c>
      <c r="P252" t="s">
        <v>68</v>
      </c>
      <c r="Q252" t="s">
        <v>69</v>
      </c>
      <c r="R252">
        <v>6</v>
      </c>
      <c r="S252" t="str">
        <f t="shared" si="24"/>
        <v>February</v>
      </c>
      <c r="T252">
        <f t="shared" si="25"/>
        <v>2025</v>
      </c>
      <c r="U252" s="3">
        <f t="shared" si="26"/>
        <v>0.26250000000000001</v>
      </c>
      <c r="V252" s="3" t="str">
        <f t="shared" si="27"/>
        <v>High Discount</v>
      </c>
      <c r="W252" s="3">
        <f>AVERAGE(Table1[Gross Margin %])</f>
        <v>0.29963500000000659</v>
      </c>
      <c r="X252" s="3"/>
    </row>
    <row r="253" spans="1:24" x14ac:dyDescent="0.35">
      <c r="A253" t="s">
        <v>555</v>
      </c>
      <c r="B253" t="s">
        <v>556</v>
      </c>
      <c r="C253">
        <v>327.3</v>
      </c>
      <c r="D253" t="s">
        <v>3873</v>
      </c>
      <c r="E253">
        <f t="shared" si="21"/>
        <v>0.15</v>
      </c>
      <c r="F253">
        <f t="shared" si="22"/>
        <v>97.371750000000006</v>
      </c>
      <c r="G253" s="2">
        <v>45581</v>
      </c>
      <c r="H253" s="2">
        <v>45581</v>
      </c>
      <c r="I253" t="s">
        <v>86</v>
      </c>
      <c r="J253" t="s">
        <v>19</v>
      </c>
      <c r="K253" t="str">
        <f t="shared" si="23"/>
        <v>Low Risk</v>
      </c>
      <c r="L253" t="s">
        <v>43</v>
      </c>
      <c r="M253" t="s">
        <v>21</v>
      </c>
      <c r="N253" t="s">
        <v>45</v>
      </c>
      <c r="O253" t="s">
        <v>23</v>
      </c>
      <c r="P253" t="s">
        <v>24</v>
      </c>
      <c r="Q253" t="s">
        <v>25</v>
      </c>
      <c r="R253">
        <v>7</v>
      </c>
      <c r="S253" t="str">
        <f t="shared" si="24"/>
        <v>October</v>
      </c>
      <c r="T253">
        <f t="shared" si="25"/>
        <v>2024</v>
      </c>
      <c r="U253" s="3">
        <f t="shared" si="26"/>
        <v>0.29749999999999999</v>
      </c>
      <c r="V253" s="3" t="str">
        <f t="shared" si="27"/>
        <v>High Discount</v>
      </c>
      <c r="W253" s="3">
        <f>AVERAGE(Table1[Gross Margin %])</f>
        <v>0.29963500000000659</v>
      </c>
      <c r="X253" s="3"/>
    </row>
    <row r="254" spans="1:24" x14ac:dyDescent="0.35">
      <c r="A254" t="s">
        <v>557</v>
      </c>
      <c r="B254" t="s">
        <v>558</v>
      </c>
      <c r="C254">
        <v>165.79</v>
      </c>
      <c r="D254" t="s">
        <v>3873</v>
      </c>
      <c r="E254">
        <f t="shared" si="21"/>
        <v>0.1</v>
      </c>
      <c r="F254">
        <f t="shared" si="22"/>
        <v>52.223849999999992</v>
      </c>
      <c r="G254" s="2">
        <v>45497</v>
      </c>
      <c r="H254" s="2">
        <v>45497</v>
      </c>
      <c r="I254" t="s">
        <v>48</v>
      </c>
      <c r="J254" t="s">
        <v>19</v>
      </c>
      <c r="K254" t="str">
        <f t="shared" si="23"/>
        <v>Low Risk</v>
      </c>
      <c r="L254" t="s">
        <v>43</v>
      </c>
      <c r="M254" t="s">
        <v>50</v>
      </c>
      <c r="N254" t="s">
        <v>31</v>
      </c>
      <c r="O254" t="s">
        <v>32</v>
      </c>
      <c r="P254" t="s">
        <v>72</v>
      </c>
      <c r="Q254" t="s">
        <v>73</v>
      </c>
      <c r="R254">
        <v>2</v>
      </c>
      <c r="S254" t="str">
        <f t="shared" si="24"/>
        <v>July</v>
      </c>
      <c r="T254">
        <f t="shared" si="25"/>
        <v>2024</v>
      </c>
      <c r="U254" s="3">
        <f t="shared" si="26"/>
        <v>0.31499999999999995</v>
      </c>
      <c r="V254" s="3" t="str">
        <f t="shared" si="27"/>
        <v>Low Discount</v>
      </c>
      <c r="W254" s="3">
        <f>AVERAGE(Table1[Gross Margin %])</f>
        <v>0.29963500000000659</v>
      </c>
      <c r="X254" s="3"/>
    </row>
    <row r="255" spans="1:24" x14ac:dyDescent="0.35">
      <c r="A255" t="s">
        <v>559</v>
      </c>
      <c r="B255" t="s">
        <v>560</v>
      </c>
      <c r="C255">
        <v>130.41999999999999</v>
      </c>
      <c r="D255" t="s">
        <v>3873</v>
      </c>
      <c r="E255">
        <f t="shared" si="21"/>
        <v>0.1</v>
      </c>
      <c r="F255">
        <f t="shared" si="22"/>
        <v>41.082299999999989</v>
      </c>
      <c r="G255" s="2">
        <v>45448</v>
      </c>
      <c r="H255" s="2">
        <v>45448</v>
      </c>
      <c r="I255" t="s">
        <v>18</v>
      </c>
      <c r="J255" t="s">
        <v>37</v>
      </c>
      <c r="K255" t="str">
        <f t="shared" si="23"/>
        <v>High Risk</v>
      </c>
      <c r="L255" t="s">
        <v>20</v>
      </c>
      <c r="M255" t="s">
        <v>44</v>
      </c>
      <c r="N255" t="s">
        <v>45</v>
      </c>
      <c r="O255" t="s">
        <v>32</v>
      </c>
      <c r="P255" t="s">
        <v>80</v>
      </c>
      <c r="Q255" t="s">
        <v>81</v>
      </c>
      <c r="R255">
        <v>1</v>
      </c>
      <c r="S255" t="str">
        <f t="shared" si="24"/>
        <v>June</v>
      </c>
      <c r="T255">
        <f t="shared" si="25"/>
        <v>2024</v>
      </c>
      <c r="U255" s="3">
        <f t="shared" si="26"/>
        <v>0.31499999999999995</v>
      </c>
      <c r="V255" s="3" t="str">
        <f t="shared" si="27"/>
        <v>Low Discount</v>
      </c>
      <c r="W255" s="3">
        <f>AVERAGE(Table1[Gross Margin %])</f>
        <v>0.29963500000000659</v>
      </c>
      <c r="X255" s="3"/>
    </row>
    <row r="256" spans="1:24" x14ac:dyDescent="0.35">
      <c r="A256" t="s">
        <v>561</v>
      </c>
      <c r="B256" t="s">
        <v>562</v>
      </c>
      <c r="C256">
        <v>215.01</v>
      </c>
      <c r="D256" t="s">
        <v>3873</v>
      </c>
      <c r="E256">
        <f t="shared" si="21"/>
        <v>0.15</v>
      </c>
      <c r="F256">
        <f t="shared" si="22"/>
        <v>63.965474999999998</v>
      </c>
      <c r="G256" s="2">
        <v>45789</v>
      </c>
      <c r="H256" s="2">
        <v>45789</v>
      </c>
      <c r="I256" t="s">
        <v>86</v>
      </c>
      <c r="J256" t="s">
        <v>19</v>
      </c>
      <c r="K256" t="str">
        <f t="shared" si="23"/>
        <v>High Risk</v>
      </c>
      <c r="L256" t="s">
        <v>20</v>
      </c>
      <c r="M256" t="s">
        <v>30</v>
      </c>
      <c r="N256" t="s">
        <v>45</v>
      </c>
      <c r="O256" t="s">
        <v>23</v>
      </c>
      <c r="P256" t="s">
        <v>51</v>
      </c>
      <c r="Q256" t="s">
        <v>52</v>
      </c>
      <c r="R256">
        <v>9</v>
      </c>
      <c r="S256" t="str">
        <f t="shared" si="24"/>
        <v>May</v>
      </c>
      <c r="T256">
        <f t="shared" si="25"/>
        <v>2025</v>
      </c>
      <c r="U256" s="3">
        <f t="shared" si="26"/>
        <v>0.29749999999999999</v>
      </c>
      <c r="V256" s="3" t="str">
        <f t="shared" si="27"/>
        <v>High Discount</v>
      </c>
      <c r="W256" s="3">
        <f>AVERAGE(Table1[Gross Margin %])</f>
        <v>0.29963500000000659</v>
      </c>
      <c r="X256" s="3"/>
    </row>
    <row r="257" spans="1:24" x14ac:dyDescent="0.35">
      <c r="A257" t="s">
        <v>563</v>
      </c>
      <c r="B257" t="s">
        <v>564</v>
      </c>
      <c r="C257">
        <v>1385.3</v>
      </c>
      <c r="D257" t="s">
        <v>3872</v>
      </c>
      <c r="E257">
        <f t="shared" si="21"/>
        <v>0.25</v>
      </c>
      <c r="F257">
        <f t="shared" si="22"/>
        <v>363.64124999999996</v>
      </c>
      <c r="G257" s="2">
        <v>45574</v>
      </c>
      <c r="H257" s="2">
        <v>45574</v>
      </c>
      <c r="I257" t="s">
        <v>42</v>
      </c>
      <c r="J257" t="s">
        <v>49</v>
      </c>
      <c r="K257" t="str">
        <f t="shared" si="23"/>
        <v>Low Risk</v>
      </c>
      <c r="L257" t="s">
        <v>60</v>
      </c>
      <c r="M257" t="s">
        <v>21</v>
      </c>
      <c r="N257" t="s">
        <v>22</v>
      </c>
      <c r="O257" t="s">
        <v>32</v>
      </c>
      <c r="P257" t="s">
        <v>33</v>
      </c>
      <c r="Q257" t="s">
        <v>34</v>
      </c>
      <c r="R257">
        <v>3</v>
      </c>
      <c r="S257" t="str">
        <f t="shared" si="24"/>
        <v>October</v>
      </c>
      <c r="T257">
        <f t="shared" si="25"/>
        <v>2024</v>
      </c>
      <c r="U257" s="3">
        <f t="shared" si="26"/>
        <v>0.26249999999999996</v>
      </c>
      <c r="V257" s="3" t="str">
        <f t="shared" si="27"/>
        <v>High Discount</v>
      </c>
      <c r="W257" s="3">
        <f>AVERAGE(Table1[Gross Margin %])</f>
        <v>0.29963500000000659</v>
      </c>
      <c r="X257" s="3"/>
    </row>
    <row r="258" spans="1:24" x14ac:dyDescent="0.35">
      <c r="A258" t="s">
        <v>565</v>
      </c>
      <c r="B258" t="s">
        <v>566</v>
      </c>
      <c r="C258">
        <v>573.98</v>
      </c>
      <c r="D258" t="s">
        <v>3874</v>
      </c>
      <c r="E258">
        <f t="shared" si="21"/>
        <v>0.1</v>
      </c>
      <c r="F258">
        <f t="shared" si="22"/>
        <v>180.80369999999999</v>
      </c>
      <c r="G258" s="2">
        <v>45609</v>
      </c>
      <c r="H258" s="2">
        <v>45609</v>
      </c>
      <c r="I258" t="s">
        <v>86</v>
      </c>
      <c r="J258" t="s">
        <v>29</v>
      </c>
      <c r="K258" t="str">
        <f t="shared" si="23"/>
        <v>Low Risk</v>
      </c>
      <c r="L258" t="s">
        <v>60</v>
      </c>
      <c r="M258" t="s">
        <v>21</v>
      </c>
      <c r="N258" t="s">
        <v>22</v>
      </c>
      <c r="O258" t="s">
        <v>61</v>
      </c>
      <c r="P258" t="s">
        <v>62</v>
      </c>
      <c r="Q258" t="s">
        <v>63</v>
      </c>
      <c r="R258">
        <v>5</v>
      </c>
      <c r="S258" t="str">
        <f t="shared" si="24"/>
        <v>November</v>
      </c>
      <c r="T258">
        <f t="shared" si="25"/>
        <v>2024</v>
      </c>
      <c r="U258" s="3">
        <f t="shared" si="26"/>
        <v>0.315</v>
      </c>
      <c r="V258" s="3" t="str">
        <f t="shared" si="27"/>
        <v>Low Discount</v>
      </c>
      <c r="W258" s="3">
        <f>AVERAGE(Table1[Gross Margin %])</f>
        <v>0.29963500000000659</v>
      </c>
      <c r="X258" s="3"/>
    </row>
    <row r="259" spans="1:24" x14ac:dyDescent="0.35">
      <c r="A259" t="s">
        <v>567</v>
      </c>
      <c r="B259" t="s">
        <v>568</v>
      </c>
      <c r="C259">
        <v>533.98</v>
      </c>
      <c r="D259" t="s">
        <v>3874</v>
      </c>
      <c r="E259">
        <f t="shared" ref="E259:E322" si="28">IF(AND(O259="Technology", C259&gt;1000), 0.25, IF(O259="Furniture", 0.15, 0.1))</f>
        <v>0.15</v>
      </c>
      <c r="F259">
        <f t="shared" ref="F259:F322" si="29">(C259 - (C259 * E259)) * 0.35</f>
        <v>158.85905</v>
      </c>
      <c r="G259" s="2">
        <v>45595</v>
      </c>
      <c r="H259" s="2">
        <v>45595</v>
      </c>
      <c r="I259" t="s">
        <v>86</v>
      </c>
      <c r="J259" t="s">
        <v>49</v>
      </c>
      <c r="K259" t="str">
        <f t="shared" ref="K259:K322" si="30">IF(L259="Cancelled", "High Risk", IF(AND(L259="In Transit", I259&lt;&gt;"Jumia Express"), "Medium Risk", "Low Risk"))</f>
        <v>High Risk</v>
      </c>
      <c r="L259" t="s">
        <v>20</v>
      </c>
      <c r="M259" t="s">
        <v>21</v>
      </c>
      <c r="N259" t="s">
        <v>45</v>
      </c>
      <c r="O259" t="s">
        <v>23</v>
      </c>
      <c r="P259" t="s">
        <v>51</v>
      </c>
      <c r="Q259" t="s">
        <v>52</v>
      </c>
      <c r="R259">
        <v>7</v>
      </c>
      <c r="S259" t="str">
        <f t="shared" ref="S259:S322" si="31">TEXT(G259, "mmmm")</f>
        <v>October</v>
      </c>
      <c r="T259">
        <f t="shared" ref="T259:T322" si="32">YEAR(G259)</f>
        <v>2024</v>
      </c>
      <c r="U259" s="3">
        <f t="shared" ref="U259:U322" si="33">F259/C259</f>
        <v>0.29749999999999999</v>
      </c>
      <c r="V259" s="3" t="str">
        <f t="shared" ref="V259:V322" si="34">IF(E259=0, "No Discount", IF(E259&lt;=0.1, "Low Discount", "High Discount"))</f>
        <v>High Discount</v>
      </c>
      <c r="W259" s="3">
        <f>AVERAGE(Table1[Gross Margin %])</f>
        <v>0.29963500000000659</v>
      </c>
      <c r="X259" s="3"/>
    </row>
    <row r="260" spans="1:24" x14ac:dyDescent="0.35">
      <c r="A260" t="s">
        <v>569</v>
      </c>
      <c r="B260" t="s">
        <v>570</v>
      </c>
      <c r="C260">
        <v>617.19000000000005</v>
      </c>
      <c r="D260" t="s">
        <v>3874</v>
      </c>
      <c r="E260">
        <f t="shared" si="28"/>
        <v>0.15</v>
      </c>
      <c r="F260">
        <f t="shared" si="29"/>
        <v>183.61402500000003</v>
      </c>
      <c r="G260" s="2">
        <v>45750</v>
      </c>
      <c r="H260" s="2">
        <v>45750</v>
      </c>
      <c r="I260" t="s">
        <v>86</v>
      </c>
      <c r="J260" t="s">
        <v>29</v>
      </c>
      <c r="K260" t="str">
        <f t="shared" si="30"/>
        <v>Low Risk</v>
      </c>
      <c r="L260" t="s">
        <v>43</v>
      </c>
      <c r="M260" t="s">
        <v>50</v>
      </c>
      <c r="N260" t="s">
        <v>31</v>
      </c>
      <c r="O260" t="s">
        <v>23</v>
      </c>
      <c r="P260" t="s">
        <v>51</v>
      </c>
      <c r="Q260" t="s">
        <v>52</v>
      </c>
      <c r="R260">
        <v>3</v>
      </c>
      <c r="S260" t="str">
        <f t="shared" si="31"/>
        <v>April</v>
      </c>
      <c r="T260">
        <f t="shared" si="32"/>
        <v>2025</v>
      </c>
      <c r="U260" s="3">
        <f t="shared" si="33"/>
        <v>0.29750000000000004</v>
      </c>
      <c r="V260" s="3" t="str">
        <f t="shared" si="34"/>
        <v>High Discount</v>
      </c>
      <c r="W260" s="3">
        <f>AVERAGE(Table1[Gross Margin %])</f>
        <v>0.29963500000000659</v>
      </c>
      <c r="X260" s="3"/>
    </row>
    <row r="261" spans="1:24" x14ac:dyDescent="0.35">
      <c r="A261" t="s">
        <v>571</v>
      </c>
      <c r="B261" t="s">
        <v>572</v>
      </c>
      <c r="C261">
        <v>1296.67</v>
      </c>
      <c r="D261" t="s">
        <v>3872</v>
      </c>
      <c r="E261">
        <f t="shared" si="28"/>
        <v>0.25</v>
      </c>
      <c r="F261">
        <f t="shared" si="29"/>
        <v>340.37587500000001</v>
      </c>
      <c r="G261" s="2">
        <v>45789</v>
      </c>
      <c r="H261" s="2">
        <v>45789</v>
      </c>
      <c r="I261" t="s">
        <v>48</v>
      </c>
      <c r="J261" t="s">
        <v>19</v>
      </c>
      <c r="K261" t="str">
        <f t="shared" si="30"/>
        <v>Low Risk</v>
      </c>
      <c r="L261" t="s">
        <v>60</v>
      </c>
      <c r="M261" t="s">
        <v>55</v>
      </c>
      <c r="N261" t="s">
        <v>45</v>
      </c>
      <c r="O261" t="s">
        <v>32</v>
      </c>
      <c r="P261" t="s">
        <v>33</v>
      </c>
      <c r="Q261" t="s">
        <v>34</v>
      </c>
      <c r="R261">
        <v>6</v>
      </c>
      <c r="S261" t="str">
        <f t="shared" si="31"/>
        <v>May</v>
      </c>
      <c r="T261">
        <f t="shared" si="32"/>
        <v>2025</v>
      </c>
      <c r="U261" s="3">
        <f t="shared" si="33"/>
        <v>0.26250000000000001</v>
      </c>
      <c r="V261" s="3" t="str">
        <f t="shared" si="34"/>
        <v>High Discount</v>
      </c>
      <c r="W261" s="3">
        <f>AVERAGE(Table1[Gross Margin %])</f>
        <v>0.29963500000000659</v>
      </c>
      <c r="X261" s="3"/>
    </row>
    <row r="262" spans="1:24" x14ac:dyDescent="0.35">
      <c r="A262" t="s">
        <v>573</v>
      </c>
      <c r="B262" t="s">
        <v>574</v>
      </c>
      <c r="C262">
        <v>1113.3</v>
      </c>
      <c r="D262" t="s">
        <v>3872</v>
      </c>
      <c r="E262">
        <f t="shared" si="28"/>
        <v>0.15</v>
      </c>
      <c r="F262">
        <f t="shared" si="29"/>
        <v>331.20674999999994</v>
      </c>
      <c r="G262" s="2">
        <v>45574</v>
      </c>
      <c r="H262" s="2">
        <v>45574</v>
      </c>
      <c r="I262" t="s">
        <v>42</v>
      </c>
      <c r="J262" t="s">
        <v>19</v>
      </c>
      <c r="K262" t="str">
        <f t="shared" si="30"/>
        <v>Low Risk</v>
      </c>
      <c r="L262" t="s">
        <v>60</v>
      </c>
      <c r="M262" t="s">
        <v>30</v>
      </c>
      <c r="N262" t="s">
        <v>31</v>
      </c>
      <c r="O262" t="s">
        <v>23</v>
      </c>
      <c r="P262" t="s">
        <v>56</v>
      </c>
      <c r="Q262" t="s">
        <v>57</v>
      </c>
      <c r="R262">
        <v>3</v>
      </c>
      <c r="S262" t="str">
        <f t="shared" si="31"/>
        <v>October</v>
      </c>
      <c r="T262">
        <f t="shared" si="32"/>
        <v>2024</v>
      </c>
      <c r="U262" s="3">
        <f t="shared" si="33"/>
        <v>0.29749999999999999</v>
      </c>
      <c r="V262" s="3" t="str">
        <f t="shared" si="34"/>
        <v>High Discount</v>
      </c>
      <c r="W262" s="3">
        <f>AVERAGE(Table1[Gross Margin %])</f>
        <v>0.29963500000000659</v>
      </c>
      <c r="X262" s="3"/>
    </row>
    <row r="263" spans="1:24" x14ac:dyDescent="0.35">
      <c r="A263" t="s">
        <v>575</v>
      </c>
      <c r="B263" t="s">
        <v>576</v>
      </c>
      <c r="C263">
        <v>377.91</v>
      </c>
      <c r="D263" t="s">
        <v>3873</v>
      </c>
      <c r="E263">
        <f t="shared" si="28"/>
        <v>0.1</v>
      </c>
      <c r="F263">
        <f t="shared" si="29"/>
        <v>119.04165</v>
      </c>
      <c r="G263" s="2">
        <v>45470</v>
      </c>
      <c r="H263" s="2">
        <v>45470</v>
      </c>
      <c r="I263" t="s">
        <v>48</v>
      </c>
      <c r="J263" t="s">
        <v>19</v>
      </c>
      <c r="K263" t="str">
        <f t="shared" si="30"/>
        <v>High Risk</v>
      </c>
      <c r="L263" t="s">
        <v>20</v>
      </c>
      <c r="M263" t="s">
        <v>50</v>
      </c>
      <c r="N263" t="s">
        <v>31</v>
      </c>
      <c r="O263" t="s">
        <v>32</v>
      </c>
      <c r="P263" t="s">
        <v>80</v>
      </c>
      <c r="Q263" t="s">
        <v>81</v>
      </c>
      <c r="R263">
        <v>8</v>
      </c>
      <c r="S263" t="str">
        <f t="shared" si="31"/>
        <v>June</v>
      </c>
      <c r="T263">
        <f t="shared" si="32"/>
        <v>2024</v>
      </c>
      <c r="U263" s="3">
        <f t="shared" si="33"/>
        <v>0.315</v>
      </c>
      <c r="V263" s="3" t="str">
        <f t="shared" si="34"/>
        <v>Low Discount</v>
      </c>
      <c r="W263" s="3">
        <f>AVERAGE(Table1[Gross Margin %])</f>
        <v>0.29963500000000659</v>
      </c>
      <c r="X263" s="3"/>
    </row>
    <row r="264" spans="1:24" x14ac:dyDescent="0.35">
      <c r="A264" t="s">
        <v>577</v>
      </c>
      <c r="B264" t="s">
        <v>290</v>
      </c>
      <c r="C264">
        <v>1184.71</v>
      </c>
      <c r="D264" t="s">
        <v>3872</v>
      </c>
      <c r="E264">
        <f t="shared" si="28"/>
        <v>0.1</v>
      </c>
      <c r="F264">
        <f t="shared" si="29"/>
        <v>373.18365</v>
      </c>
      <c r="G264" s="2">
        <v>45638</v>
      </c>
      <c r="H264" s="2">
        <v>45638</v>
      </c>
      <c r="I264" t="s">
        <v>28</v>
      </c>
      <c r="J264" t="s">
        <v>49</v>
      </c>
      <c r="K264" t="str">
        <f t="shared" si="30"/>
        <v>Medium Risk</v>
      </c>
      <c r="L264" t="s">
        <v>38</v>
      </c>
      <c r="M264" t="s">
        <v>44</v>
      </c>
      <c r="N264" t="s">
        <v>31</v>
      </c>
      <c r="O264" t="s">
        <v>61</v>
      </c>
      <c r="P264" t="s">
        <v>62</v>
      </c>
      <c r="Q264" t="s">
        <v>63</v>
      </c>
      <c r="R264">
        <v>2</v>
      </c>
      <c r="S264" t="str">
        <f t="shared" si="31"/>
        <v>December</v>
      </c>
      <c r="T264">
        <f t="shared" si="32"/>
        <v>2024</v>
      </c>
      <c r="U264" s="3">
        <f t="shared" si="33"/>
        <v>0.315</v>
      </c>
      <c r="V264" s="3" t="str">
        <f t="shared" si="34"/>
        <v>Low Discount</v>
      </c>
      <c r="W264" s="3">
        <f>AVERAGE(Table1[Gross Margin %])</f>
        <v>0.29963500000000659</v>
      </c>
      <c r="X264" s="3"/>
    </row>
    <row r="265" spans="1:24" x14ac:dyDescent="0.35">
      <c r="A265" t="s">
        <v>578</v>
      </c>
      <c r="B265" t="s">
        <v>579</v>
      </c>
      <c r="C265">
        <v>1478.77</v>
      </c>
      <c r="D265" t="s">
        <v>3872</v>
      </c>
      <c r="E265">
        <f t="shared" si="28"/>
        <v>0.25</v>
      </c>
      <c r="F265">
        <f t="shared" si="29"/>
        <v>388.17712499999993</v>
      </c>
      <c r="G265" s="2">
        <v>45538</v>
      </c>
      <c r="H265" s="2">
        <v>45538</v>
      </c>
      <c r="I265" t="s">
        <v>48</v>
      </c>
      <c r="J265" t="s">
        <v>19</v>
      </c>
      <c r="K265" t="str">
        <f t="shared" si="30"/>
        <v>Low Risk</v>
      </c>
      <c r="L265" t="s">
        <v>60</v>
      </c>
      <c r="M265" t="s">
        <v>39</v>
      </c>
      <c r="N265" t="s">
        <v>45</v>
      </c>
      <c r="O265" t="s">
        <v>32</v>
      </c>
      <c r="P265" t="s">
        <v>33</v>
      </c>
      <c r="Q265" t="s">
        <v>34</v>
      </c>
      <c r="R265">
        <v>5</v>
      </c>
      <c r="S265" t="str">
        <f t="shared" si="31"/>
        <v>September</v>
      </c>
      <c r="T265">
        <f t="shared" si="32"/>
        <v>2024</v>
      </c>
      <c r="U265" s="3">
        <f t="shared" si="33"/>
        <v>0.26249999999999996</v>
      </c>
      <c r="V265" s="3" t="str">
        <f t="shared" si="34"/>
        <v>High Discount</v>
      </c>
      <c r="W265" s="3">
        <f>AVERAGE(Table1[Gross Margin %])</f>
        <v>0.29963500000000659</v>
      </c>
      <c r="X265" s="3"/>
    </row>
    <row r="266" spans="1:24" x14ac:dyDescent="0.35">
      <c r="A266" t="s">
        <v>580</v>
      </c>
      <c r="B266" t="s">
        <v>581</v>
      </c>
      <c r="C266">
        <v>1042.25</v>
      </c>
      <c r="D266" t="s">
        <v>3872</v>
      </c>
      <c r="E266">
        <f t="shared" si="28"/>
        <v>0.25</v>
      </c>
      <c r="F266">
        <f t="shared" si="29"/>
        <v>273.59062499999999</v>
      </c>
      <c r="G266" s="2">
        <v>45498</v>
      </c>
      <c r="H266" s="2">
        <v>45498</v>
      </c>
      <c r="I266" t="s">
        <v>28</v>
      </c>
      <c r="J266" t="s">
        <v>49</v>
      </c>
      <c r="K266" t="str">
        <f t="shared" si="30"/>
        <v>High Risk</v>
      </c>
      <c r="L266" t="s">
        <v>20</v>
      </c>
      <c r="M266" t="s">
        <v>39</v>
      </c>
      <c r="N266" t="s">
        <v>22</v>
      </c>
      <c r="O266" t="s">
        <v>32</v>
      </c>
      <c r="P266" t="s">
        <v>72</v>
      </c>
      <c r="Q266" t="s">
        <v>73</v>
      </c>
      <c r="R266">
        <v>9</v>
      </c>
      <c r="S266" t="str">
        <f t="shared" si="31"/>
        <v>July</v>
      </c>
      <c r="T266">
        <f t="shared" si="32"/>
        <v>2024</v>
      </c>
      <c r="U266" s="3">
        <f t="shared" si="33"/>
        <v>0.26250000000000001</v>
      </c>
      <c r="V266" s="3" t="str">
        <f t="shared" si="34"/>
        <v>High Discount</v>
      </c>
      <c r="W266" s="3">
        <f>AVERAGE(Table1[Gross Margin %])</f>
        <v>0.29963500000000659</v>
      </c>
      <c r="X266" s="3"/>
    </row>
    <row r="267" spans="1:24" x14ac:dyDescent="0.35">
      <c r="A267" t="s">
        <v>582</v>
      </c>
      <c r="B267" t="s">
        <v>583</v>
      </c>
      <c r="C267">
        <v>1307.56</v>
      </c>
      <c r="D267" t="s">
        <v>3872</v>
      </c>
      <c r="E267">
        <f t="shared" si="28"/>
        <v>0.15</v>
      </c>
      <c r="F267">
        <f t="shared" si="29"/>
        <v>388.99909999999994</v>
      </c>
      <c r="G267" s="2">
        <v>45731</v>
      </c>
      <c r="H267" s="2">
        <v>45731</v>
      </c>
      <c r="I267" t="s">
        <v>86</v>
      </c>
      <c r="J267" t="s">
        <v>49</v>
      </c>
      <c r="K267" t="str">
        <f t="shared" si="30"/>
        <v>High Risk</v>
      </c>
      <c r="L267" t="s">
        <v>20</v>
      </c>
      <c r="M267" t="s">
        <v>39</v>
      </c>
      <c r="N267" t="s">
        <v>22</v>
      </c>
      <c r="O267" t="s">
        <v>23</v>
      </c>
      <c r="P267" t="s">
        <v>24</v>
      </c>
      <c r="Q267" t="s">
        <v>25</v>
      </c>
      <c r="R267">
        <v>9</v>
      </c>
      <c r="S267" t="str">
        <f t="shared" si="31"/>
        <v>March</v>
      </c>
      <c r="T267">
        <f t="shared" si="32"/>
        <v>2025</v>
      </c>
      <c r="U267" s="3">
        <f t="shared" si="33"/>
        <v>0.29749999999999999</v>
      </c>
      <c r="V267" s="3" t="str">
        <f t="shared" si="34"/>
        <v>High Discount</v>
      </c>
      <c r="W267" s="3">
        <f>AVERAGE(Table1[Gross Margin %])</f>
        <v>0.29963500000000659</v>
      </c>
      <c r="X267" s="3"/>
    </row>
    <row r="268" spans="1:24" x14ac:dyDescent="0.35">
      <c r="A268" t="s">
        <v>584</v>
      </c>
      <c r="B268" t="s">
        <v>585</v>
      </c>
      <c r="C268">
        <v>578.01</v>
      </c>
      <c r="D268" t="s">
        <v>3874</v>
      </c>
      <c r="E268">
        <f t="shared" si="28"/>
        <v>0.1</v>
      </c>
      <c r="F268">
        <f t="shared" si="29"/>
        <v>182.07314999999997</v>
      </c>
      <c r="G268" s="2">
        <v>45767</v>
      </c>
      <c r="H268" s="2">
        <v>45767</v>
      </c>
      <c r="I268" t="s">
        <v>42</v>
      </c>
      <c r="J268" t="s">
        <v>19</v>
      </c>
      <c r="K268" t="str">
        <f t="shared" si="30"/>
        <v>Low Risk</v>
      </c>
      <c r="L268" t="s">
        <v>60</v>
      </c>
      <c r="M268" t="s">
        <v>50</v>
      </c>
      <c r="N268" t="s">
        <v>45</v>
      </c>
      <c r="O268" t="s">
        <v>32</v>
      </c>
      <c r="P268" t="s">
        <v>33</v>
      </c>
      <c r="Q268" t="s">
        <v>34</v>
      </c>
      <c r="R268">
        <v>9</v>
      </c>
      <c r="S268" t="str">
        <f t="shared" si="31"/>
        <v>April</v>
      </c>
      <c r="T268">
        <f t="shared" si="32"/>
        <v>2025</v>
      </c>
      <c r="U268" s="3">
        <f t="shared" si="33"/>
        <v>0.31499999999999995</v>
      </c>
      <c r="V268" s="3" t="str">
        <f t="shared" si="34"/>
        <v>Low Discount</v>
      </c>
      <c r="W268" s="3">
        <f>AVERAGE(Table1[Gross Margin %])</f>
        <v>0.29963500000000659</v>
      </c>
      <c r="X268" s="3"/>
    </row>
    <row r="269" spans="1:24" x14ac:dyDescent="0.35">
      <c r="A269" t="s">
        <v>586</v>
      </c>
      <c r="B269" t="s">
        <v>587</v>
      </c>
      <c r="C269">
        <v>308.18</v>
      </c>
      <c r="D269" t="s">
        <v>3873</v>
      </c>
      <c r="E269">
        <f t="shared" si="28"/>
        <v>0.1</v>
      </c>
      <c r="F269">
        <f t="shared" si="29"/>
        <v>97.076700000000002</v>
      </c>
      <c r="G269" s="2">
        <v>45751</v>
      </c>
      <c r="H269" s="2">
        <v>45751</v>
      </c>
      <c r="I269" t="s">
        <v>48</v>
      </c>
      <c r="J269" t="s">
        <v>29</v>
      </c>
      <c r="K269" t="str">
        <f t="shared" si="30"/>
        <v>Medium Risk</v>
      </c>
      <c r="L269" t="s">
        <v>38</v>
      </c>
      <c r="M269" t="s">
        <v>44</v>
      </c>
      <c r="N269" t="s">
        <v>22</v>
      </c>
      <c r="O269" t="s">
        <v>32</v>
      </c>
      <c r="P269" t="s">
        <v>72</v>
      </c>
      <c r="Q269" t="s">
        <v>73</v>
      </c>
      <c r="R269">
        <v>5</v>
      </c>
      <c r="S269" t="str">
        <f t="shared" si="31"/>
        <v>April</v>
      </c>
      <c r="T269">
        <f t="shared" si="32"/>
        <v>2025</v>
      </c>
      <c r="U269" s="3">
        <f t="shared" si="33"/>
        <v>0.315</v>
      </c>
      <c r="V269" s="3" t="str">
        <f t="shared" si="34"/>
        <v>Low Discount</v>
      </c>
      <c r="W269" s="3">
        <f>AVERAGE(Table1[Gross Margin %])</f>
        <v>0.29963500000000659</v>
      </c>
      <c r="X269" s="3"/>
    </row>
    <row r="270" spans="1:24" x14ac:dyDescent="0.35">
      <c r="A270" t="s">
        <v>588</v>
      </c>
      <c r="B270" t="s">
        <v>589</v>
      </c>
      <c r="C270">
        <v>520.97</v>
      </c>
      <c r="D270" t="s">
        <v>3874</v>
      </c>
      <c r="E270">
        <f t="shared" si="28"/>
        <v>0.15</v>
      </c>
      <c r="F270">
        <f t="shared" si="29"/>
        <v>154.988575</v>
      </c>
      <c r="G270" s="2">
        <v>45675</v>
      </c>
      <c r="H270" s="2">
        <v>45675</v>
      </c>
      <c r="I270" t="s">
        <v>42</v>
      </c>
      <c r="J270" t="s">
        <v>49</v>
      </c>
      <c r="K270" t="str">
        <f t="shared" si="30"/>
        <v>High Risk</v>
      </c>
      <c r="L270" t="s">
        <v>20</v>
      </c>
      <c r="M270" t="s">
        <v>50</v>
      </c>
      <c r="N270" t="s">
        <v>45</v>
      </c>
      <c r="O270" t="s">
        <v>23</v>
      </c>
      <c r="P270" t="s">
        <v>51</v>
      </c>
      <c r="Q270" t="s">
        <v>52</v>
      </c>
      <c r="R270">
        <v>6</v>
      </c>
      <c r="S270" t="str">
        <f t="shared" si="31"/>
        <v>January</v>
      </c>
      <c r="T270">
        <f t="shared" si="32"/>
        <v>2025</v>
      </c>
      <c r="U270" s="3">
        <f t="shared" si="33"/>
        <v>0.29749999999999999</v>
      </c>
      <c r="V270" s="3" t="str">
        <f t="shared" si="34"/>
        <v>High Discount</v>
      </c>
      <c r="W270" s="3">
        <f>AVERAGE(Table1[Gross Margin %])</f>
        <v>0.29963500000000659</v>
      </c>
      <c r="X270" s="3"/>
    </row>
    <row r="271" spans="1:24" x14ac:dyDescent="0.35">
      <c r="A271" t="s">
        <v>590</v>
      </c>
      <c r="B271" t="s">
        <v>591</v>
      </c>
      <c r="C271">
        <v>129.91999999999999</v>
      </c>
      <c r="D271" t="s">
        <v>3873</v>
      </c>
      <c r="E271">
        <f t="shared" si="28"/>
        <v>0.1</v>
      </c>
      <c r="F271">
        <f t="shared" si="29"/>
        <v>40.924799999999991</v>
      </c>
      <c r="G271" s="2">
        <v>45514</v>
      </c>
      <c r="H271" s="2">
        <v>45514</v>
      </c>
      <c r="I271" t="s">
        <v>86</v>
      </c>
      <c r="J271" t="s">
        <v>19</v>
      </c>
      <c r="K271" t="str">
        <f t="shared" si="30"/>
        <v>Medium Risk</v>
      </c>
      <c r="L271" t="s">
        <v>38</v>
      </c>
      <c r="M271" t="s">
        <v>30</v>
      </c>
      <c r="N271" t="s">
        <v>31</v>
      </c>
      <c r="O271" t="s">
        <v>32</v>
      </c>
      <c r="P271" t="s">
        <v>80</v>
      </c>
      <c r="Q271" t="s">
        <v>81</v>
      </c>
      <c r="R271">
        <v>7</v>
      </c>
      <c r="S271" t="str">
        <f t="shared" si="31"/>
        <v>August</v>
      </c>
      <c r="T271">
        <f t="shared" si="32"/>
        <v>2024</v>
      </c>
      <c r="U271" s="3">
        <f t="shared" si="33"/>
        <v>0.31499999999999995</v>
      </c>
      <c r="V271" s="3" t="str">
        <f t="shared" si="34"/>
        <v>Low Discount</v>
      </c>
      <c r="W271" s="3">
        <f>AVERAGE(Table1[Gross Margin %])</f>
        <v>0.29963500000000659</v>
      </c>
      <c r="X271" s="3"/>
    </row>
    <row r="272" spans="1:24" x14ac:dyDescent="0.35">
      <c r="A272" t="s">
        <v>592</v>
      </c>
      <c r="B272" t="s">
        <v>593</v>
      </c>
      <c r="C272">
        <v>105.25</v>
      </c>
      <c r="D272" t="s">
        <v>3873</v>
      </c>
      <c r="E272">
        <f t="shared" si="28"/>
        <v>0.1</v>
      </c>
      <c r="F272">
        <f t="shared" si="29"/>
        <v>33.153749999999995</v>
      </c>
      <c r="G272" s="2">
        <v>45602</v>
      </c>
      <c r="H272" s="2">
        <v>45602</v>
      </c>
      <c r="I272" t="s">
        <v>48</v>
      </c>
      <c r="J272" t="s">
        <v>29</v>
      </c>
      <c r="K272" t="str">
        <f t="shared" si="30"/>
        <v>Low Risk</v>
      </c>
      <c r="L272" t="s">
        <v>43</v>
      </c>
      <c r="M272" t="s">
        <v>30</v>
      </c>
      <c r="N272" t="s">
        <v>31</v>
      </c>
      <c r="O272" t="s">
        <v>61</v>
      </c>
      <c r="P272" t="s">
        <v>62</v>
      </c>
      <c r="Q272" t="s">
        <v>63</v>
      </c>
      <c r="R272">
        <v>2</v>
      </c>
      <c r="S272" t="str">
        <f t="shared" si="31"/>
        <v>November</v>
      </c>
      <c r="T272">
        <f t="shared" si="32"/>
        <v>2024</v>
      </c>
      <c r="U272" s="3">
        <f t="shared" si="33"/>
        <v>0.31499999999999995</v>
      </c>
      <c r="V272" s="3" t="str">
        <f t="shared" si="34"/>
        <v>Low Discount</v>
      </c>
      <c r="W272" s="3">
        <f>AVERAGE(Table1[Gross Margin %])</f>
        <v>0.29963500000000659</v>
      </c>
      <c r="X272" s="3"/>
    </row>
    <row r="273" spans="1:24" x14ac:dyDescent="0.35">
      <c r="A273" t="s">
        <v>594</v>
      </c>
      <c r="B273" t="s">
        <v>595</v>
      </c>
      <c r="C273">
        <v>1485.45</v>
      </c>
      <c r="D273" t="s">
        <v>3872</v>
      </c>
      <c r="E273">
        <f t="shared" si="28"/>
        <v>0.15</v>
      </c>
      <c r="F273">
        <f t="shared" si="29"/>
        <v>441.92137500000001</v>
      </c>
      <c r="G273" s="2">
        <v>45764</v>
      </c>
      <c r="H273" s="2">
        <v>45764</v>
      </c>
      <c r="I273" t="s">
        <v>18</v>
      </c>
      <c r="J273" t="s">
        <v>49</v>
      </c>
      <c r="K273" t="str">
        <f t="shared" si="30"/>
        <v>Low Risk</v>
      </c>
      <c r="L273" t="s">
        <v>43</v>
      </c>
      <c r="M273" t="s">
        <v>44</v>
      </c>
      <c r="N273" t="s">
        <v>22</v>
      </c>
      <c r="O273" t="s">
        <v>23</v>
      </c>
      <c r="P273" t="s">
        <v>56</v>
      </c>
      <c r="Q273" t="s">
        <v>57</v>
      </c>
      <c r="R273">
        <v>7</v>
      </c>
      <c r="S273" t="str">
        <f t="shared" si="31"/>
        <v>April</v>
      </c>
      <c r="T273">
        <f t="shared" si="32"/>
        <v>2025</v>
      </c>
      <c r="U273" s="3">
        <f t="shared" si="33"/>
        <v>0.29749999999999999</v>
      </c>
      <c r="V273" s="3" t="str">
        <f t="shared" si="34"/>
        <v>High Discount</v>
      </c>
      <c r="W273" s="3">
        <f>AVERAGE(Table1[Gross Margin %])</f>
        <v>0.29963500000000659</v>
      </c>
      <c r="X273" s="3"/>
    </row>
    <row r="274" spans="1:24" x14ac:dyDescent="0.35">
      <c r="A274" t="s">
        <v>596</v>
      </c>
      <c r="B274" t="s">
        <v>597</v>
      </c>
      <c r="C274">
        <v>182.34</v>
      </c>
      <c r="D274" t="s">
        <v>3873</v>
      </c>
      <c r="E274">
        <f t="shared" si="28"/>
        <v>0.1</v>
      </c>
      <c r="F274">
        <f t="shared" si="29"/>
        <v>57.437099999999994</v>
      </c>
      <c r="G274" s="2">
        <v>45664</v>
      </c>
      <c r="H274" s="2">
        <v>45664</v>
      </c>
      <c r="I274" t="s">
        <v>86</v>
      </c>
      <c r="J274" t="s">
        <v>49</v>
      </c>
      <c r="K274" t="str">
        <f t="shared" si="30"/>
        <v>Low Risk</v>
      </c>
      <c r="L274" t="s">
        <v>60</v>
      </c>
      <c r="M274" t="s">
        <v>50</v>
      </c>
      <c r="N274" t="s">
        <v>45</v>
      </c>
      <c r="O274" t="s">
        <v>32</v>
      </c>
      <c r="P274" t="s">
        <v>72</v>
      </c>
      <c r="Q274" t="s">
        <v>73</v>
      </c>
      <c r="R274">
        <v>2</v>
      </c>
      <c r="S274" t="str">
        <f t="shared" si="31"/>
        <v>January</v>
      </c>
      <c r="T274">
        <f t="shared" si="32"/>
        <v>2025</v>
      </c>
      <c r="U274" s="3">
        <f t="shared" si="33"/>
        <v>0.31499999999999995</v>
      </c>
      <c r="V274" s="3" t="str">
        <f t="shared" si="34"/>
        <v>Low Discount</v>
      </c>
      <c r="W274" s="3">
        <f>AVERAGE(Table1[Gross Margin %])</f>
        <v>0.29963500000000659</v>
      </c>
      <c r="X274" s="3"/>
    </row>
    <row r="275" spans="1:24" x14ac:dyDescent="0.35">
      <c r="A275" t="s">
        <v>598</v>
      </c>
      <c r="B275" t="s">
        <v>599</v>
      </c>
      <c r="C275">
        <v>139.4</v>
      </c>
      <c r="D275" t="s">
        <v>3873</v>
      </c>
      <c r="E275">
        <f t="shared" si="28"/>
        <v>0.1</v>
      </c>
      <c r="F275">
        <f t="shared" si="29"/>
        <v>43.911000000000001</v>
      </c>
      <c r="G275" s="2">
        <v>45551</v>
      </c>
      <c r="H275" s="2">
        <v>45551</v>
      </c>
      <c r="I275" t="s">
        <v>28</v>
      </c>
      <c r="J275" t="s">
        <v>37</v>
      </c>
      <c r="K275" t="str">
        <f t="shared" si="30"/>
        <v>Medium Risk</v>
      </c>
      <c r="L275" t="s">
        <v>38</v>
      </c>
      <c r="M275" t="s">
        <v>21</v>
      </c>
      <c r="N275" t="s">
        <v>45</v>
      </c>
      <c r="O275" t="s">
        <v>32</v>
      </c>
      <c r="P275" t="s">
        <v>68</v>
      </c>
      <c r="Q275" t="s">
        <v>69</v>
      </c>
      <c r="R275">
        <v>4</v>
      </c>
      <c r="S275" t="str">
        <f t="shared" si="31"/>
        <v>September</v>
      </c>
      <c r="T275">
        <f t="shared" si="32"/>
        <v>2024</v>
      </c>
      <c r="U275" s="3">
        <f t="shared" si="33"/>
        <v>0.315</v>
      </c>
      <c r="V275" s="3" t="str">
        <f t="shared" si="34"/>
        <v>Low Discount</v>
      </c>
      <c r="W275" s="3">
        <f>AVERAGE(Table1[Gross Margin %])</f>
        <v>0.29963500000000659</v>
      </c>
      <c r="X275" s="3"/>
    </row>
    <row r="276" spans="1:24" x14ac:dyDescent="0.35">
      <c r="A276" t="s">
        <v>600</v>
      </c>
      <c r="B276" t="s">
        <v>601</v>
      </c>
      <c r="C276">
        <v>659.03</v>
      </c>
      <c r="D276" t="s">
        <v>3874</v>
      </c>
      <c r="E276">
        <f t="shared" si="28"/>
        <v>0.1</v>
      </c>
      <c r="F276">
        <f t="shared" si="29"/>
        <v>207.59444999999997</v>
      </c>
      <c r="G276" s="2">
        <v>45550</v>
      </c>
      <c r="H276" s="2">
        <v>45550</v>
      </c>
      <c r="I276" t="s">
        <v>42</v>
      </c>
      <c r="J276" t="s">
        <v>19</v>
      </c>
      <c r="K276" t="str">
        <f t="shared" si="30"/>
        <v>High Risk</v>
      </c>
      <c r="L276" t="s">
        <v>20</v>
      </c>
      <c r="M276" t="s">
        <v>30</v>
      </c>
      <c r="N276" t="s">
        <v>22</v>
      </c>
      <c r="O276" t="s">
        <v>32</v>
      </c>
      <c r="P276" t="s">
        <v>68</v>
      </c>
      <c r="Q276" t="s">
        <v>69</v>
      </c>
      <c r="R276">
        <v>10</v>
      </c>
      <c r="S276" t="str">
        <f t="shared" si="31"/>
        <v>September</v>
      </c>
      <c r="T276">
        <f t="shared" si="32"/>
        <v>2024</v>
      </c>
      <c r="U276" s="3">
        <f t="shared" si="33"/>
        <v>0.31499999999999995</v>
      </c>
      <c r="V276" s="3" t="str">
        <f t="shared" si="34"/>
        <v>Low Discount</v>
      </c>
      <c r="W276" s="3">
        <f>AVERAGE(Table1[Gross Margin %])</f>
        <v>0.29963500000000659</v>
      </c>
      <c r="X276" s="3"/>
    </row>
    <row r="277" spans="1:24" x14ac:dyDescent="0.35">
      <c r="A277" t="s">
        <v>602</v>
      </c>
      <c r="B277" t="s">
        <v>603</v>
      </c>
      <c r="C277">
        <v>642.79999999999995</v>
      </c>
      <c r="D277" t="s">
        <v>3874</v>
      </c>
      <c r="E277">
        <f t="shared" si="28"/>
        <v>0.1</v>
      </c>
      <c r="F277">
        <f t="shared" si="29"/>
        <v>202.48199999999997</v>
      </c>
      <c r="G277" s="2">
        <v>45632</v>
      </c>
      <c r="H277" s="2">
        <v>45632</v>
      </c>
      <c r="I277" t="s">
        <v>48</v>
      </c>
      <c r="J277" t="s">
        <v>19</v>
      </c>
      <c r="K277" t="str">
        <f t="shared" si="30"/>
        <v>Medium Risk</v>
      </c>
      <c r="L277" t="s">
        <v>38</v>
      </c>
      <c r="M277" t="s">
        <v>39</v>
      </c>
      <c r="N277" t="s">
        <v>31</v>
      </c>
      <c r="O277" t="s">
        <v>32</v>
      </c>
      <c r="P277" t="s">
        <v>33</v>
      </c>
      <c r="Q277" t="s">
        <v>34</v>
      </c>
      <c r="R277">
        <v>10</v>
      </c>
      <c r="S277" t="str">
        <f t="shared" si="31"/>
        <v>December</v>
      </c>
      <c r="T277">
        <f t="shared" si="32"/>
        <v>2024</v>
      </c>
      <c r="U277" s="3">
        <f t="shared" si="33"/>
        <v>0.315</v>
      </c>
      <c r="V277" s="3" t="str">
        <f t="shared" si="34"/>
        <v>Low Discount</v>
      </c>
      <c r="W277" s="3">
        <f>AVERAGE(Table1[Gross Margin %])</f>
        <v>0.29963500000000659</v>
      </c>
      <c r="X277" s="3"/>
    </row>
    <row r="278" spans="1:24" x14ac:dyDescent="0.35">
      <c r="A278" t="s">
        <v>604</v>
      </c>
      <c r="B278" t="s">
        <v>605</v>
      </c>
      <c r="C278">
        <v>365.01</v>
      </c>
      <c r="D278" t="s">
        <v>3873</v>
      </c>
      <c r="E278">
        <f t="shared" si="28"/>
        <v>0.15</v>
      </c>
      <c r="F278">
        <f t="shared" si="29"/>
        <v>108.59047499999998</v>
      </c>
      <c r="G278" s="2">
        <v>45465</v>
      </c>
      <c r="H278" s="2">
        <v>45465</v>
      </c>
      <c r="I278" t="s">
        <v>48</v>
      </c>
      <c r="J278" t="s">
        <v>37</v>
      </c>
      <c r="K278" t="str">
        <f t="shared" si="30"/>
        <v>Medium Risk</v>
      </c>
      <c r="L278" t="s">
        <v>38</v>
      </c>
      <c r="M278" t="s">
        <v>44</v>
      </c>
      <c r="N278" t="s">
        <v>31</v>
      </c>
      <c r="O278" t="s">
        <v>23</v>
      </c>
      <c r="P278" t="s">
        <v>51</v>
      </c>
      <c r="Q278" t="s">
        <v>52</v>
      </c>
      <c r="R278">
        <v>8</v>
      </c>
      <c r="S278" t="str">
        <f t="shared" si="31"/>
        <v>June</v>
      </c>
      <c r="T278">
        <f t="shared" si="32"/>
        <v>2024</v>
      </c>
      <c r="U278" s="3">
        <f t="shared" si="33"/>
        <v>0.29749999999999999</v>
      </c>
      <c r="V278" s="3" t="str">
        <f t="shared" si="34"/>
        <v>High Discount</v>
      </c>
      <c r="W278" s="3">
        <f>AVERAGE(Table1[Gross Margin %])</f>
        <v>0.29963500000000659</v>
      </c>
      <c r="X278" s="3"/>
    </row>
    <row r="279" spans="1:24" x14ac:dyDescent="0.35">
      <c r="A279" t="s">
        <v>606</v>
      </c>
      <c r="B279" t="s">
        <v>607</v>
      </c>
      <c r="C279">
        <v>658.59</v>
      </c>
      <c r="D279" t="s">
        <v>3874</v>
      </c>
      <c r="E279">
        <f t="shared" si="28"/>
        <v>0.1</v>
      </c>
      <c r="F279">
        <f t="shared" si="29"/>
        <v>207.45585</v>
      </c>
      <c r="G279" s="2">
        <v>45582</v>
      </c>
      <c r="H279" s="2">
        <v>45582</v>
      </c>
      <c r="I279" t="s">
        <v>28</v>
      </c>
      <c r="J279" t="s">
        <v>19</v>
      </c>
      <c r="K279" t="str">
        <f t="shared" si="30"/>
        <v>Low Risk</v>
      </c>
      <c r="L279" t="s">
        <v>60</v>
      </c>
      <c r="M279" t="s">
        <v>50</v>
      </c>
      <c r="N279" t="s">
        <v>31</v>
      </c>
      <c r="O279" t="s">
        <v>61</v>
      </c>
      <c r="P279" t="s">
        <v>62</v>
      </c>
      <c r="Q279" t="s">
        <v>63</v>
      </c>
      <c r="R279">
        <v>4</v>
      </c>
      <c r="S279" t="str">
        <f t="shared" si="31"/>
        <v>October</v>
      </c>
      <c r="T279">
        <f t="shared" si="32"/>
        <v>2024</v>
      </c>
      <c r="U279" s="3">
        <f t="shared" si="33"/>
        <v>0.315</v>
      </c>
      <c r="V279" s="3" t="str">
        <f t="shared" si="34"/>
        <v>Low Discount</v>
      </c>
      <c r="W279" s="3">
        <f>AVERAGE(Table1[Gross Margin %])</f>
        <v>0.29963500000000659</v>
      </c>
      <c r="X279" s="3"/>
    </row>
    <row r="280" spans="1:24" x14ac:dyDescent="0.35">
      <c r="A280" t="s">
        <v>608</v>
      </c>
      <c r="B280" t="s">
        <v>609</v>
      </c>
      <c r="C280">
        <v>436.46</v>
      </c>
      <c r="D280" t="s">
        <v>3873</v>
      </c>
      <c r="E280">
        <f t="shared" si="28"/>
        <v>0.1</v>
      </c>
      <c r="F280">
        <f t="shared" si="29"/>
        <v>137.48489999999998</v>
      </c>
      <c r="G280" s="2">
        <v>45690</v>
      </c>
      <c r="H280" s="2">
        <v>45690</v>
      </c>
      <c r="I280" t="s">
        <v>86</v>
      </c>
      <c r="J280" t="s">
        <v>49</v>
      </c>
      <c r="K280" t="str">
        <f t="shared" si="30"/>
        <v>High Risk</v>
      </c>
      <c r="L280" t="s">
        <v>20</v>
      </c>
      <c r="M280" t="s">
        <v>30</v>
      </c>
      <c r="N280" t="s">
        <v>22</v>
      </c>
      <c r="O280" t="s">
        <v>32</v>
      </c>
      <c r="P280" t="s">
        <v>33</v>
      </c>
      <c r="Q280" t="s">
        <v>34</v>
      </c>
      <c r="R280">
        <v>9</v>
      </c>
      <c r="S280" t="str">
        <f t="shared" si="31"/>
        <v>February</v>
      </c>
      <c r="T280">
        <f t="shared" si="32"/>
        <v>2025</v>
      </c>
      <c r="U280" s="3">
        <f t="shared" si="33"/>
        <v>0.31499999999999995</v>
      </c>
      <c r="V280" s="3" t="str">
        <f t="shared" si="34"/>
        <v>Low Discount</v>
      </c>
      <c r="W280" s="3">
        <f>AVERAGE(Table1[Gross Margin %])</f>
        <v>0.29963500000000659</v>
      </c>
      <c r="X280" s="3"/>
    </row>
    <row r="281" spans="1:24" x14ac:dyDescent="0.35">
      <c r="A281" t="s">
        <v>610</v>
      </c>
      <c r="B281" t="s">
        <v>611</v>
      </c>
      <c r="C281">
        <v>307.55</v>
      </c>
      <c r="D281" t="s">
        <v>3873</v>
      </c>
      <c r="E281">
        <f t="shared" si="28"/>
        <v>0.15</v>
      </c>
      <c r="F281">
        <f t="shared" si="29"/>
        <v>91.496125000000006</v>
      </c>
      <c r="G281" s="2">
        <v>45687</v>
      </c>
      <c r="H281" s="2">
        <v>45687</v>
      </c>
      <c r="I281" t="s">
        <v>18</v>
      </c>
      <c r="J281" t="s">
        <v>49</v>
      </c>
      <c r="K281" t="str">
        <f t="shared" si="30"/>
        <v>High Risk</v>
      </c>
      <c r="L281" t="s">
        <v>20</v>
      </c>
      <c r="M281" t="s">
        <v>39</v>
      </c>
      <c r="N281" t="s">
        <v>45</v>
      </c>
      <c r="O281" t="s">
        <v>23</v>
      </c>
      <c r="P281" t="s">
        <v>24</v>
      </c>
      <c r="Q281" t="s">
        <v>25</v>
      </c>
      <c r="R281">
        <v>4</v>
      </c>
      <c r="S281" t="str">
        <f t="shared" si="31"/>
        <v>January</v>
      </c>
      <c r="T281">
        <f t="shared" si="32"/>
        <v>2025</v>
      </c>
      <c r="U281" s="3">
        <f t="shared" si="33"/>
        <v>0.29749999999999999</v>
      </c>
      <c r="V281" s="3" t="str">
        <f t="shared" si="34"/>
        <v>High Discount</v>
      </c>
      <c r="W281" s="3">
        <f>AVERAGE(Table1[Gross Margin %])</f>
        <v>0.29963500000000659</v>
      </c>
      <c r="X281" s="3"/>
    </row>
    <row r="282" spans="1:24" x14ac:dyDescent="0.35">
      <c r="A282" t="s">
        <v>612</v>
      </c>
      <c r="B282" t="s">
        <v>613</v>
      </c>
      <c r="C282">
        <v>46.25</v>
      </c>
      <c r="D282" t="s">
        <v>3873</v>
      </c>
      <c r="E282">
        <f t="shared" si="28"/>
        <v>0.15</v>
      </c>
      <c r="F282">
        <f t="shared" si="29"/>
        <v>13.759374999999999</v>
      </c>
      <c r="G282" s="2">
        <v>45431</v>
      </c>
      <c r="H282" s="2">
        <v>45431</v>
      </c>
      <c r="I282" t="s">
        <v>42</v>
      </c>
      <c r="J282" t="s">
        <v>19</v>
      </c>
      <c r="K282" t="str">
        <f t="shared" si="30"/>
        <v>High Risk</v>
      </c>
      <c r="L282" t="s">
        <v>20</v>
      </c>
      <c r="M282" t="s">
        <v>44</v>
      </c>
      <c r="N282" t="s">
        <v>45</v>
      </c>
      <c r="O282" t="s">
        <v>23</v>
      </c>
      <c r="P282" t="s">
        <v>24</v>
      </c>
      <c r="Q282" t="s">
        <v>25</v>
      </c>
      <c r="R282">
        <v>10</v>
      </c>
      <c r="S282" t="str">
        <f t="shared" si="31"/>
        <v>May</v>
      </c>
      <c r="T282">
        <f t="shared" si="32"/>
        <v>2024</v>
      </c>
      <c r="U282" s="3">
        <f t="shared" si="33"/>
        <v>0.29749999999999999</v>
      </c>
      <c r="V282" s="3" t="str">
        <f t="shared" si="34"/>
        <v>High Discount</v>
      </c>
      <c r="W282" s="3">
        <f>AVERAGE(Table1[Gross Margin %])</f>
        <v>0.29963500000000659</v>
      </c>
      <c r="X282" s="3"/>
    </row>
    <row r="283" spans="1:24" x14ac:dyDescent="0.35">
      <c r="A283" t="s">
        <v>614</v>
      </c>
      <c r="B283" t="s">
        <v>615</v>
      </c>
      <c r="C283">
        <v>622.5</v>
      </c>
      <c r="D283" t="s">
        <v>3874</v>
      </c>
      <c r="E283">
        <f t="shared" si="28"/>
        <v>0.1</v>
      </c>
      <c r="F283">
        <f t="shared" si="29"/>
        <v>196.08749999999998</v>
      </c>
      <c r="G283" s="2">
        <v>45596</v>
      </c>
      <c r="H283" s="2">
        <v>45596</v>
      </c>
      <c r="I283" t="s">
        <v>28</v>
      </c>
      <c r="J283" t="s">
        <v>37</v>
      </c>
      <c r="K283" t="str">
        <f t="shared" si="30"/>
        <v>Medium Risk</v>
      </c>
      <c r="L283" t="s">
        <v>38</v>
      </c>
      <c r="M283" t="s">
        <v>55</v>
      </c>
      <c r="N283" t="s">
        <v>45</v>
      </c>
      <c r="O283" t="s">
        <v>32</v>
      </c>
      <c r="P283" t="s">
        <v>72</v>
      </c>
      <c r="Q283" t="s">
        <v>73</v>
      </c>
      <c r="R283">
        <v>4</v>
      </c>
      <c r="S283" t="str">
        <f t="shared" si="31"/>
        <v>October</v>
      </c>
      <c r="T283">
        <f t="shared" si="32"/>
        <v>2024</v>
      </c>
      <c r="U283" s="3">
        <f t="shared" si="33"/>
        <v>0.31499999999999995</v>
      </c>
      <c r="V283" s="3" t="str">
        <f t="shared" si="34"/>
        <v>Low Discount</v>
      </c>
      <c r="W283" s="3">
        <f>AVERAGE(Table1[Gross Margin %])</f>
        <v>0.29963500000000659</v>
      </c>
      <c r="X283" s="3"/>
    </row>
    <row r="284" spans="1:24" x14ac:dyDescent="0.35">
      <c r="A284" t="s">
        <v>616</v>
      </c>
      <c r="B284" t="s">
        <v>617</v>
      </c>
      <c r="C284">
        <v>1227.17</v>
      </c>
      <c r="D284" t="s">
        <v>3872</v>
      </c>
      <c r="E284">
        <f t="shared" si="28"/>
        <v>0.25</v>
      </c>
      <c r="F284">
        <f t="shared" si="29"/>
        <v>322.13212499999997</v>
      </c>
      <c r="G284" s="2">
        <v>45566</v>
      </c>
      <c r="H284" s="2">
        <v>45566</v>
      </c>
      <c r="I284" t="s">
        <v>86</v>
      </c>
      <c r="J284" t="s">
        <v>49</v>
      </c>
      <c r="K284" t="str">
        <f t="shared" si="30"/>
        <v>Low Risk</v>
      </c>
      <c r="L284" t="s">
        <v>60</v>
      </c>
      <c r="M284" t="s">
        <v>30</v>
      </c>
      <c r="N284" t="s">
        <v>31</v>
      </c>
      <c r="O284" t="s">
        <v>32</v>
      </c>
      <c r="P284" t="s">
        <v>68</v>
      </c>
      <c r="Q284" t="s">
        <v>69</v>
      </c>
      <c r="R284">
        <v>2</v>
      </c>
      <c r="S284" t="str">
        <f t="shared" si="31"/>
        <v>October</v>
      </c>
      <c r="T284">
        <f t="shared" si="32"/>
        <v>2024</v>
      </c>
      <c r="U284" s="3">
        <f t="shared" si="33"/>
        <v>0.26249999999999996</v>
      </c>
      <c r="V284" s="3" t="str">
        <f t="shared" si="34"/>
        <v>High Discount</v>
      </c>
      <c r="W284" s="3">
        <f>AVERAGE(Table1[Gross Margin %])</f>
        <v>0.29963500000000659</v>
      </c>
      <c r="X284" s="3"/>
    </row>
    <row r="285" spans="1:24" x14ac:dyDescent="0.35">
      <c r="A285" t="s">
        <v>618</v>
      </c>
      <c r="B285" t="s">
        <v>619</v>
      </c>
      <c r="C285">
        <v>1476.76</v>
      </c>
      <c r="D285" t="s">
        <v>3872</v>
      </c>
      <c r="E285">
        <f t="shared" si="28"/>
        <v>0.1</v>
      </c>
      <c r="F285">
        <f t="shared" si="29"/>
        <v>465.17939999999999</v>
      </c>
      <c r="G285" s="2">
        <v>45476</v>
      </c>
      <c r="H285" s="2">
        <v>45476</v>
      </c>
      <c r="I285" t="s">
        <v>28</v>
      </c>
      <c r="J285" t="s">
        <v>29</v>
      </c>
      <c r="K285" t="str">
        <f t="shared" si="30"/>
        <v>Low Risk</v>
      </c>
      <c r="L285" t="s">
        <v>43</v>
      </c>
      <c r="M285" t="s">
        <v>39</v>
      </c>
      <c r="N285" t="s">
        <v>45</v>
      </c>
      <c r="O285" t="s">
        <v>61</v>
      </c>
      <c r="P285" t="s">
        <v>62</v>
      </c>
      <c r="Q285" t="s">
        <v>63</v>
      </c>
      <c r="R285">
        <v>2</v>
      </c>
      <c r="S285" t="str">
        <f t="shared" si="31"/>
        <v>July</v>
      </c>
      <c r="T285">
        <f t="shared" si="32"/>
        <v>2024</v>
      </c>
      <c r="U285" s="3">
        <f t="shared" si="33"/>
        <v>0.315</v>
      </c>
      <c r="V285" s="3" t="str">
        <f t="shared" si="34"/>
        <v>Low Discount</v>
      </c>
      <c r="W285" s="3">
        <f>AVERAGE(Table1[Gross Margin %])</f>
        <v>0.29963500000000659</v>
      </c>
      <c r="X285" s="3"/>
    </row>
    <row r="286" spans="1:24" x14ac:dyDescent="0.35">
      <c r="A286" t="s">
        <v>620</v>
      </c>
      <c r="B286" t="s">
        <v>621</v>
      </c>
      <c r="C286">
        <v>1001.25</v>
      </c>
      <c r="D286" t="s">
        <v>3872</v>
      </c>
      <c r="E286">
        <f t="shared" si="28"/>
        <v>0.25</v>
      </c>
      <c r="F286">
        <f t="shared" si="29"/>
        <v>262.828125</v>
      </c>
      <c r="G286" s="2">
        <v>45540</v>
      </c>
      <c r="H286" s="2">
        <v>45540</v>
      </c>
      <c r="I286" t="s">
        <v>28</v>
      </c>
      <c r="J286" t="s">
        <v>19</v>
      </c>
      <c r="K286" t="str">
        <f t="shared" si="30"/>
        <v>High Risk</v>
      </c>
      <c r="L286" t="s">
        <v>20</v>
      </c>
      <c r="M286" t="s">
        <v>55</v>
      </c>
      <c r="N286" t="s">
        <v>22</v>
      </c>
      <c r="O286" t="s">
        <v>32</v>
      </c>
      <c r="P286" t="s">
        <v>33</v>
      </c>
      <c r="Q286" t="s">
        <v>34</v>
      </c>
      <c r="R286">
        <v>7</v>
      </c>
      <c r="S286" t="str">
        <f t="shared" si="31"/>
        <v>September</v>
      </c>
      <c r="T286">
        <f t="shared" si="32"/>
        <v>2024</v>
      </c>
      <c r="U286" s="3">
        <f t="shared" si="33"/>
        <v>0.26250000000000001</v>
      </c>
      <c r="V286" s="3" t="str">
        <f t="shared" si="34"/>
        <v>High Discount</v>
      </c>
      <c r="W286" s="3">
        <f>AVERAGE(Table1[Gross Margin %])</f>
        <v>0.29963500000000659</v>
      </c>
      <c r="X286" s="3"/>
    </row>
    <row r="287" spans="1:24" x14ac:dyDescent="0.35">
      <c r="A287" t="s">
        <v>622</v>
      </c>
      <c r="B287" t="s">
        <v>623</v>
      </c>
      <c r="C287">
        <v>144.72999999999999</v>
      </c>
      <c r="D287" t="s">
        <v>3873</v>
      </c>
      <c r="E287">
        <f t="shared" si="28"/>
        <v>0.15</v>
      </c>
      <c r="F287">
        <f t="shared" si="29"/>
        <v>43.057174999999994</v>
      </c>
      <c r="G287" s="2">
        <v>45653</v>
      </c>
      <c r="H287" s="2">
        <v>45653</v>
      </c>
      <c r="I287" t="s">
        <v>42</v>
      </c>
      <c r="J287" t="s">
        <v>37</v>
      </c>
      <c r="K287" t="str">
        <f t="shared" si="30"/>
        <v>Low Risk</v>
      </c>
      <c r="L287" t="s">
        <v>60</v>
      </c>
      <c r="M287" t="s">
        <v>44</v>
      </c>
      <c r="N287" t="s">
        <v>45</v>
      </c>
      <c r="O287" t="s">
        <v>23</v>
      </c>
      <c r="P287" t="s">
        <v>51</v>
      </c>
      <c r="Q287" t="s">
        <v>52</v>
      </c>
      <c r="R287">
        <v>8</v>
      </c>
      <c r="S287" t="str">
        <f t="shared" si="31"/>
        <v>December</v>
      </c>
      <c r="T287">
        <f t="shared" si="32"/>
        <v>2024</v>
      </c>
      <c r="U287" s="3">
        <f t="shared" si="33"/>
        <v>0.29749999999999999</v>
      </c>
      <c r="V287" s="3" t="str">
        <f t="shared" si="34"/>
        <v>High Discount</v>
      </c>
      <c r="W287" s="3">
        <f>AVERAGE(Table1[Gross Margin %])</f>
        <v>0.29963500000000659</v>
      </c>
      <c r="X287" s="3"/>
    </row>
    <row r="288" spans="1:24" x14ac:dyDescent="0.35">
      <c r="A288" t="s">
        <v>624</v>
      </c>
      <c r="B288" t="s">
        <v>625</v>
      </c>
      <c r="C288">
        <v>1324.51</v>
      </c>
      <c r="D288" t="s">
        <v>3872</v>
      </c>
      <c r="E288">
        <f t="shared" si="28"/>
        <v>0.15</v>
      </c>
      <c r="F288">
        <f t="shared" si="29"/>
        <v>394.04172499999999</v>
      </c>
      <c r="G288" s="2">
        <v>45693</v>
      </c>
      <c r="H288" s="2">
        <v>45693</v>
      </c>
      <c r="I288" t="s">
        <v>18</v>
      </c>
      <c r="J288" t="s">
        <v>19</v>
      </c>
      <c r="K288" t="str">
        <f t="shared" si="30"/>
        <v>Low Risk</v>
      </c>
      <c r="L288" t="s">
        <v>43</v>
      </c>
      <c r="M288" t="s">
        <v>30</v>
      </c>
      <c r="N288" t="s">
        <v>45</v>
      </c>
      <c r="O288" t="s">
        <v>23</v>
      </c>
      <c r="P288" t="s">
        <v>24</v>
      </c>
      <c r="Q288" t="s">
        <v>25</v>
      </c>
      <c r="R288">
        <v>9</v>
      </c>
      <c r="S288" t="str">
        <f t="shared" si="31"/>
        <v>February</v>
      </c>
      <c r="T288">
        <f t="shared" si="32"/>
        <v>2025</v>
      </c>
      <c r="U288" s="3">
        <f t="shared" si="33"/>
        <v>0.29749999999999999</v>
      </c>
      <c r="V288" s="3" t="str">
        <f t="shared" si="34"/>
        <v>High Discount</v>
      </c>
      <c r="W288" s="3">
        <f>AVERAGE(Table1[Gross Margin %])</f>
        <v>0.29963500000000659</v>
      </c>
      <c r="X288" s="3"/>
    </row>
    <row r="289" spans="1:24" x14ac:dyDescent="0.35">
      <c r="A289" t="s">
        <v>626</v>
      </c>
      <c r="B289" t="s">
        <v>627</v>
      </c>
      <c r="C289">
        <v>990.65</v>
      </c>
      <c r="D289" t="s">
        <v>3874</v>
      </c>
      <c r="E289">
        <f t="shared" si="28"/>
        <v>0.1</v>
      </c>
      <c r="F289">
        <f t="shared" si="29"/>
        <v>312.05475000000001</v>
      </c>
      <c r="G289" s="2">
        <v>45727</v>
      </c>
      <c r="H289" s="2">
        <v>45727</v>
      </c>
      <c r="I289" t="s">
        <v>48</v>
      </c>
      <c r="J289" t="s">
        <v>19</v>
      </c>
      <c r="K289" t="str">
        <f t="shared" si="30"/>
        <v>Low Risk</v>
      </c>
      <c r="L289" t="s">
        <v>60</v>
      </c>
      <c r="M289" t="s">
        <v>21</v>
      </c>
      <c r="N289" t="s">
        <v>22</v>
      </c>
      <c r="O289" t="s">
        <v>32</v>
      </c>
      <c r="P289" t="s">
        <v>72</v>
      </c>
      <c r="Q289" t="s">
        <v>73</v>
      </c>
      <c r="R289">
        <v>9</v>
      </c>
      <c r="S289" t="str">
        <f t="shared" si="31"/>
        <v>March</v>
      </c>
      <c r="T289">
        <f t="shared" si="32"/>
        <v>2025</v>
      </c>
      <c r="U289" s="3">
        <f t="shared" si="33"/>
        <v>0.315</v>
      </c>
      <c r="V289" s="3" t="str">
        <f t="shared" si="34"/>
        <v>Low Discount</v>
      </c>
      <c r="W289" s="3">
        <f>AVERAGE(Table1[Gross Margin %])</f>
        <v>0.29963500000000659</v>
      </c>
      <c r="X289" s="3"/>
    </row>
    <row r="290" spans="1:24" x14ac:dyDescent="0.35">
      <c r="A290" t="s">
        <v>628</v>
      </c>
      <c r="B290" t="s">
        <v>629</v>
      </c>
      <c r="C290">
        <v>843.59</v>
      </c>
      <c r="D290" t="s">
        <v>3874</v>
      </c>
      <c r="E290">
        <f t="shared" si="28"/>
        <v>0.1</v>
      </c>
      <c r="F290">
        <f t="shared" si="29"/>
        <v>265.73084999999998</v>
      </c>
      <c r="G290" s="2">
        <v>45619</v>
      </c>
      <c r="H290" s="2">
        <v>45619</v>
      </c>
      <c r="I290" t="s">
        <v>28</v>
      </c>
      <c r="J290" t="s">
        <v>37</v>
      </c>
      <c r="K290" t="str">
        <f t="shared" si="30"/>
        <v>High Risk</v>
      </c>
      <c r="L290" t="s">
        <v>20</v>
      </c>
      <c r="M290" t="s">
        <v>55</v>
      </c>
      <c r="N290" t="s">
        <v>22</v>
      </c>
      <c r="O290" t="s">
        <v>61</v>
      </c>
      <c r="P290" t="s">
        <v>62</v>
      </c>
      <c r="Q290" t="s">
        <v>63</v>
      </c>
      <c r="R290">
        <v>10</v>
      </c>
      <c r="S290" t="str">
        <f t="shared" si="31"/>
        <v>November</v>
      </c>
      <c r="T290">
        <f t="shared" si="32"/>
        <v>2024</v>
      </c>
      <c r="U290" s="3">
        <f t="shared" si="33"/>
        <v>0.31499999999999995</v>
      </c>
      <c r="V290" s="3" t="str">
        <f t="shared" si="34"/>
        <v>Low Discount</v>
      </c>
      <c r="W290" s="3">
        <f>AVERAGE(Table1[Gross Margin %])</f>
        <v>0.29963500000000659</v>
      </c>
      <c r="X290" s="3"/>
    </row>
    <row r="291" spans="1:24" x14ac:dyDescent="0.35">
      <c r="A291" t="s">
        <v>630</v>
      </c>
      <c r="B291" t="s">
        <v>631</v>
      </c>
      <c r="C291">
        <v>653.22</v>
      </c>
      <c r="D291" t="s">
        <v>3874</v>
      </c>
      <c r="E291">
        <f t="shared" si="28"/>
        <v>0.15</v>
      </c>
      <c r="F291">
        <f t="shared" si="29"/>
        <v>194.33295000000001</v>
      </c>
      <c r="G291" s="2">
        <v>45559</v>
      </c>
      <c r="H291" s="2">
        <v>45559</v>
      </c>
      <c r="I291" t="s">
        <v>48</v>
      </c>
      <c r="J291" t="s">
        <v>37</v>
      </c>
      <c r="K291" t="str">
        <f t="shared" si="30"/>
        <v>High Risk</v>
      </c>
      <c r="L291" t="s">
        <v>20</v>
      </c>
      <c r="M291" t="s">
        <v>44</v>
      </c>
      <c r="N291" t="s">
        <v>45</v>
      </c>
      <c r="O291" t="s">
        <v>23</v>
      </c>
      <c r="P291" t="s">
        <v>51</v>
      </c>
      <c r="Q291" t="s">
        <v>52</v>
      </c>
      <c r="R291">
        <v>1</v>
      </c>
      <c r="S291" t="str">
        <f t="shared" si="31"/>
        <v>September</v>
      </c>
      <c r="T291">
        <f t="shared" si="32"/>
        <v>2024</v>
      </c>
      <c r="U291" s="3">
        <f t="shared" si="33"/>
        <v>0.29749999999999999</v>
      </c>
      <c r="V291" s="3" t="str">
        <f t="shared" si="34"/>
        <v>High Discount</v>
      </c>
      <c r="W291" s="3">
        <f>AVERAGE(Table1[Gross Margin %])</f>
        <v>0.29963500000000659</v>
      </c>
      <c r="X291" s="3"/>
    </row>
    <row r="292" spans="1:24" x14ac:dyDescent="0.35">
      <c r="A292" t="s">
        <v>632</v>
      </c>
      <c r="B292" t="s">
        <v>633</v>
      </c>
      <c r="C292">
        <v>1002.86</v>
      </c>
      <c r="D292" t="s">
        <v>3872</v>
      </c>
      <c r="E292">
        <f t="shared" si="28"/>
        <v>0.15</v>
      </c>
      <c r="F292">
        <f t="shared" si="29"/>
        <v>298.35084999999998</v>
      </c>
      <c r="G292" s="2">
        <v>45626</v>
      </c>
      <c r="H292" s="2">
        <v>45626</v>
      </c>
      <c r="I292" t="s">
        <v>18</v>
      </c>
      <c r="J292" t="s">
        <v>29</v>
      </c>
      <c r="K292" t="str">
        <f t="shared" si="30"/>
        <v>Low Risk</v>
      </c>
      <c r="L292" t="s">
        <v>60</v>
      </c>
      <c r="M292" t="s">
        <v>39</v>
      </c>
      <c r="N292" t="s">
        <v>22</v>
      </c>
      <c r="O292" t="s">
        <v>23</v>
      </c>
      <c r="P292" t="s">
        <v>51</v>
      </c>
      <c r="Q292" t="s">
        <v>52</v>
      </c>
      <c r="R292">
        <v>10</v>
      </c>
      <c r="S292" t="str">
        <f t="shared" si="31"/>
        <v>November</v>
      </c>
      <c r="T292">
        <f t="shared" si="32"/>
        <v>2024</v>
      </c>
      <c r="U292" s="3">
        <f t="shared" si="33"/>
        <v>0.29749999999999999</v>
      </c>
      <c r="V292" s="3" t="str">
        <f t="shared" si="34"/>
        <v>High Discount</v>
      </c>
      <c r="W292" s="3">
        <f>AVERAGE(Table1[Gross Margin %])</f>
        <v>0.29963500000000659</v>
      </c>
      <c r="X292" s="3"/>
    </row>
    <row r="293" spans="1:24" x14ac:dyDescent="0.35">
      <c r="A293" t="s">
        <v>634</v>
      </c>
      <c r="B293" t="s">
        <v>635</v>
      </c>
      <c r="C293">
        <v>1252.3699999999999</v>
      </c>
      <c r="D293" t="s">
        <v>3872</v>
      </c>
      <c r="E293">
        <f t="shared" si="28"/>
        <v>0.25</v>
      </c>
      <c r="F293">
        <f t="shared" si="29"/>
        <v>328.74712499999993</v>
      </c>
      <c r="G293" s="2">
        <v>45432</v>
      </c>
      <c r="H293" s="2">
        <v>45432</v>
      </c>
      <c r="I293" t="s">
        <v>28</v>
      </c>
      <c r="J293" t="s">
        <v>19</v>
      </c>
      <c r="K293" t="str">
        <f t="shared" si="30"/>
        <v>Low Risk</v>
      </c>
      <c r="L293" t="s">
        <v>60</v>
      </c>
      <c r="M293" t="s">
        <v>30</v>
      </c>
      <c r="N293" t="s">
        <v>31</v>
      </c>
      <c r="O293" t="s">
        <v>32</v>
      </c>
      <c r="P293" t="s">
        <v>33</v>
      </c>
      <c r="Q293" t="s">
        <v>34</v>
      </c>
      <c r="R293">
        <v>4</v>
      </c>
      <c r="S293" t="str">
        <f t="shared" si="31"/>
        <v>May</v>
      </c>
      <c r="T293">
        <f t="shared" si="32"/>
        <v>2024</v>
      </c>
      <c r="U293" s="3">
        <f t="shared" si="33"/>
        <v>0.26249999999999996</v>
      </c>
      <c r="V293" s="3" t="str">
        <f t="shared" si="34"/>
        <v>High Discount</v>
      </c>
      <c r="W293" s="3">
        <f>AVERAGE(Table1[Gross Margin %])</f>
        <v>0.29963500000000659</v>
      </c>
      <c r="X293" s="3"/>
    </row>
    <row r="294" spans="1:24" x14ac:dyDescent="0.35">
      <c r="A294" t="s">
        <v>636</v>
      </c>
      <c r="B294" t="s">
        <v>637</v>
      </c>
      <c r="C294">
        <v>460.71</v>
      </c>
      <c r="D294" t="s">
        <v>3873</v>
      </c>
      <c r="E294">
        <f t="shared" si="28"/>
        <v>0.1</v>
      </c>
      <c r="F294">
        <f t="shared" si="29"/>
        <v>145.12365</v>
      </c>
      <c r="G294" s="2">
        <v>45788</v>
      </c>
      <c r="H294" s="2">
        <v>45788</v>
      </c>
      <c r="I294" t="s">
        <v>86</v>
      </c>
      <c r="J294" t="s">
        <v>37</v>
      </c>
      <c r="K294" t="str">
        <f t="shared" si="30"/>
        <v>Medium Risk</v>
      </c>
      <c r="L294" t="s">
        <v>38</v>
      </c>
      <c r="M294" t="s">
        <v>50</v>
      </c>
      <c r="N294" t="s">
        <v>31</v>
      </c>
      <c r="O294" t="s">
        <v>32</v>
      </c>
      <c r="P294" t="s">
        <v>33</v>
      </c>
      <c r="Q294" t="s">
        <v>34</v>
      </c>
      <c r="R294">
        <v>4</v>
      </c>
      <c r="S294" t="str">
        <f t="shared" si="31"/>
        <v>May</v>
      </c>
      <c r="T294">
        <f t="shared" si="32"/>
        <v>2025</v>
      </c>
      <c r="U294" s="3">
        <f t="shared" si="33"/>
        <v>0.315</v>
      </c>
      <c r="V294" s="3" t="str">
        <f t="shared" si="34"/>
        <v>Low Discount</v>
      </c>
      <c r="W294" s="3">
        <f>AVERAGE(Table1[Gross Margin %])</f>
        <v>0.29963500000000659</v>
      </c>
      <c r="X294" s="3"/>
    </row>
    <row r="295" spans="1:24" x14ac:dyDescent="0.35">
      <c r="A295" t="s">
        <v>638</v>
      </c>
      <c r="B295" t="s">
        <v>639</v>
      </c>
      <c r="C295">
        <v>222.62</v>
      </c>
      <c r="D295" t="s">
        <v>3873</v>
      </c>
      <c r="E295">
        <f t="shared" si="28"/>
        <v>0.15</v>
      </c>
      <c r="F295">
        <f t="shared" si="29"/>
        <v>66.22945</v>
      </c>
      <c r="G295" s="2">
        <v>45721</v>
      </c>
      <c r="H295" s="2">
        <v>45721</v>
      </c>
      <c r="I295" t="s">
        <v>48</v>
      </c>
      <c r="J295" t="s">
        <v>37</v>
      </c>
      <c r="K295" t="str">
        <f t="shared" si="30"/>
        <v>Low Risk</v>
      </c>
      <c r="L295" t="s">
        <v>43</v>
      </c>
      <c r="M295" t="s">
        <v>44</v>
      </c>
      <c r="N295" t="s">
        <v>31</v>
      </c>
      <c r="O295" t="s">
        <v>23</v>
      </c>
      <c r="P295" t="s">
        <v>24</v>
      </c>
      <c r="Q295" t="s">
        <v>25</v>
      </c>
      <c r="R295">
        <v>7</v>
      </c>
      <c r="S295" t="str">
        <f t="shared" si="31"/>
        <v>March</v>
      </c>
      <c r="T295">
        <f t="shared" si="32"/>
        <v>2025</v>
      </c>
      <c r="U295" s="3">
        <f t="shared" si="33"/>
        <v>0.29749999999999999</v>
      </c>
      <c r="V295" s="3" t="str">
        <f t="shared" si="34"/>
        <v>High Discount</v>
      </c>
      <c r="W295" s="3">
        <f>AVERAGE(Table1[Gross Margin %])</f>
        <v>0.29963500000000659</v>
      </c>
      <c r="X295" s="3"/>
    </row>
    <row r="296" spans="1:24" x14ac:dyDescent="0.35">
      <c r="A296" t="s">
        <v>640</v>
      </c>
      <c r="B296" t="s">
        <v>641</v>
      </c>
      <c r="C296">
        <v>1473.28</v>
      </c>
      <c r="D296" t="s">
        <v>3872</v>
      </c>
      <c r="E296">
        <f t="shared" si="28"/>
        <v>0.15</v>
      </c>
      <c r="F296">
        <f t="shared" si="29"/>
        <v>438.30079999999998</v>
      </c>
      <c r="G296" s="2">
        <v>45718</v>
      </c>
      <c r="H296" s="2">
        <v>45718</v>
      </c>
      <c r="I296" t="s">
        <v>86</v>
      </c>
      <c r="J296" t="s">
        <v>19</v>
      </c>
      <c r="K296" t="str">
        <f t="shared" si="30"/>
        <v>High Risk</v>
      </c>
      <c r="L296" t="s">
        <v>20</v>
      </c>
      <c r="M296" t="s">
        <v>55</v>
      </c>
      <c r="N296" t="s">
        <v>22</v>
      </c>
      <c r="O296" t="s">
        <v>23</v>
      </c>
      <c r="P296" t="s">
        <v>51</v>
      </c>
      <c r="Q296" t="s">
        <v>52</v>
      </c>
      <c r="R296">
        <v>5</v>
      </c>
      <c r="S296" t="str">
        <f t="shared" si="31"/>
        <v>March</v>
      </c>
      <c r="T296">
        <f t="shared" si="32"/>
        <v>2025</v>
      </c>
      <c r="U296" s="3">
        <f t="shared" si="33"/>
        <v>0.29749999999999999</v>
      </c>
      <c r="V296" s="3" t="str">
        <f t="shared" si="34"/>
        <v>High Discount</v>
      </c>
      <c r="W296" s="3">
        <f>AVERAGE(Table1[Gross Margin %])</f>
        <v>0.29963500000000659</v>
      </c>
      <c r="X296" s="3"/>
    </row>
    <row r="297" spans="1:24" x14ac:dyDescent="0.35">
      <c r="A297" t="s">
        <v>642</v>
      </c>
      <c r="B297" t="s">
        <v>643</v>
      </c>
      <c r="C297">
        <v>56.23</v>
      </c>
      <c r="D297" t="s">
        <v>3873</v>
      </c>
      <c r="E297">
        <f t="shared" si="28"/>
        <v>0.15</v>
      </c>
      <c r="F297">
        <f t="shared" si="29"/>
        <v>16.728424999999998</v>
      </c>
      <c r="G297" s="2">
        <v>45793</v>
      </c>
      <c r="H297" s="2">
        <v>45793</v>
      </c>
      <c r="I297" t="s">
        <v>42</v>
      </c>
      <c r="J297" t="s">
        <v>29</v>
      </c>
      <c r="K297" t="str">
        <f t="shared" si="30"/>
        <v>Low Risk</v>
      </c>
      <c r="L297" t="s">
        <v>43</v>
      </c>
      <c r="M297" t="s">
        <v>30</v>
      </c>
      <c r="N297" t="s">
        <v>22</v>
      </c>
      <c r="O297" t="s">
        <v>23</v>
      </c>
      <c r="P297" t="s">
        <v>51</v>
      </c>
      <c r="Q297" t="s">
        <v>52</v>
      </c>
      <c r="R297">
        <v>4</v>
      </c>
      <c r="S297" t="str">
        <f t="shared" si="31"/>
        <v>May</v>
      </c>
      <c r="T297">
        <f t="shared" si="32"/>
        <v>2025</v>
      </c>
      <c r="U297" s="3">
        <f t="shared" si="33"/>
        <v>0.29749999999999999</v>
      </c>
      <c r="V297" s="3" t="str">
        <f t="shared" si="34"/>
        <v>High Discount</v>
      </c>
      <c r="W297" s="3">
        <f>AVERAGE(Table1[Gross Margin %])</f>
        <v>0.29963500000000659</v>
      </c>
      <c r="X297" s="3"/>
    </row>
    <row r="298" spans="1:24" x14ac:dyDescent="0.35">
      <c r="A298" t="s">
        <v>644</v>
      </c>
      <c r="B298" t="s">
        <v>645</v>
      </c>
      <c r="C298">
        <v>234.87</v>
      </c>
      <c r="D298" t="s">
        <v>3873</v>
      </c>
      <c r="E298">
        <f t="shared" si="28"/>
        <v>0.1</v>
      </c>
      <c r="F298">
        <f t="shared" si="29"/>
        <v>73.984049999999996</v>
      </c>
      <c r="G298" s="2">
        <v>45647</v>
      </c>
      <c r="H298" s="2">
        <v>45647</v>
      </c>
      <c r="I298" t="s">
        <v>48</v>
      </c>
      <c r="J298" t="s">
        <v>29</v>
      </c>
      <c r="K298" t="str">
        <f t="shared" si="30"/>
        <v>High Risk</v>
      </c>
      <c r="L298" t="s">
        <v>20</v>
      </c>
      <c r="M298" t="s">
        <v>55</v>
      </c>
      <c r="N298" t="s">
        <v>45</v>
      </c>
      <c r="O298" t="s">
        <v>32</v>
      </c>
      <c r="P298" t="s">
        <v>72</v>
      </c>
      <c r="Q298" t="s">
        <v>73</v>
      </c>
      <c r="R298">
        <v>3</v>
      </c>
      <c r="S298" t="str">
        <f t="shared" si="31"/>
        <v>December</v>
      </c>
      <c r="T298">
        <f t="shared" si="32"/>
        <v>2024</v>
      </c>
      <c r="U298" s="3">
        <f t="shared" si="33"/>
        <v>0.315</v>
      </c>
      <c r="V298" s="3" t="str">
        <f t="shared" si="34"/>
        <v>Low Discount</v>
      </c>
      <c r="W298" s="3">
        <f>AVERAGE(Table1[Gross Margin %])</f>
        <v>0.29963500000000659</v>
      </c>
      <c r="X298" s="3"/>
    </row>
    <row r="299" spans="1:24" x14ac:dyDescent="0.35">
      <c r="A299" t="s">
        <v>646</v>
      </c>
      <c r="B299" t="s">
        <v>647</v>
      </c>
      <c r="C299">
        <v>1321.76</v>
      </c>
      <c r="D299" t="s">
        <v>3872</v>
      </c>
      <c r="E299">
        <f t="shared" si="28"/>
        <v>0.25</v>
      </c>
      <c r="F299">
        <f t="shared" si="29"/>
        <v>346.96199999999993</v>
      </c>
      <c r="G299" s="2">
        <v>45639</v>
      </c>
      <c r="H299" s="2">
        <v>45639</v>
      </c>
      <c r="I299" t="s">
        <v>18</v>
      </c>
      <c r="J299" t="s">
        <v>29</v>
      </c>
      <c r="K299" t="str">
        <f t="shared" si="30"/>
        <v>Low Risk</v>
      </c>
      <c r="L299" t="s">
        <v>60</v>
      </c>
      <c r="M299" t="s">
        <v>55</v>
      </c>
      <c r="N299" t="s">
        <v>31</v>
      </c>
      <c r="O299" t="s">
        <v>32</v>
      </c>
      <c r="P299" t="s">
        <v>80</v>
      </c>
      <c r="Q299" t="s">
        <v>81</v>
      </c>
      <c r="R299">
        <v>10</v>
      </c>
      <c r="S299" t="str">
        <f t="shared" si="31"/>
        <v>December</v>
      </c>
      <c r="T299">
        <f t="shared" si="32"/>
        <v>2024</v>
      </c>
      <c r="U299" s="3">
        <f t="shared" si="33"/>
        <v>0.26249999999999996</v>
      </c>
      <c r="V299" s="3" t="str">
        <f t="shared" si="34"/>
        <v>High Discount</v>
      </c>
      <c r="W299" s="3">
        <f>AVERAGE(Table1[Gross Margin %])</f>
        <v>0.29963500000000659</v>
      </c>
      <c r="X299" s="3"/>
    </row>
    <row r="300" spans="1:24" x14ac:dyDescent="0.35">
      <c r="A300" t="s">
        <v>648</v>
      </c>
      <c r="B300" t="s">
        <v>649</v>
      </c>
      <c r="C300">
        <v>596.80999999999995</v>
      </c>
      <c r="D300" t="s">
        <v>3874</v>
      </c>
      <c r="E300">
        <f t="shared" si="28"/>
        <v>0.15</v>
      </c>
      <c r="F300">
        <f t="shared" si="29"/>
        <v>177.55097499999997</v>
      </c>
      <c r="G300" s="2">
        <v>45468</v>
      </c>
      <c r="H300" s="2">
        <v>45468</v>
      </c>
      <c r="I300" t="s">
        <v>28</v>
      </c>
      <c r="J300" t="s">
        <v>29</v>
      </c>
      <c r="K300" t="str">
        <f t="shared" si="30"/>
        <v>Low Risk</v>
      </c>
      <c r="L300" t="s">
        <v>43</v>
      </c>
      <c r="M300" t="s">
        <v>55</v>
      </c>
      <c r="N300" t="s">
        <v>31</v>
      </c>
      <c r="O300" t="s">
        <v>23</v>
      </c>
      <c r="P300" t="s">
        <v>56</v>
      </c>
      <c r="Q300" t="s">
        <v>57</v>
      </c>
      <c r="R300">
        <v>7</v>
      </c>
      <c r="S300" t="str">
        <f t="shared" si="31"/>
        <v>June</v>
      </c>
      <c r="T300">
        <f t="shared" si="32"/>
        <v>2024</v>
      </c>
      <c r="U300" s="3">
        <f t="shared" si="33"/>
        <v>0.29749999999999999</v>
      </c>
      <c r="V300" s="3" t="str">
        <f t="shared" si="34"/>
        <v>High Discount</v>
      </c>
      <c r="W300" s="3">
        <f>AVERAGE(Table1[Gross Margin %])</f>
        <v>0.29963500000000659</v>
      </c>
      <c r="X300" s="3"/>
    </row>
    <row r="301" spans="1:24" x14ac:dyDescent="0.35">
      <c r="A301" t="s">
        <v>650</v>
      </c>
      <c r="B301" t="s">
        <v>651</v>
      </c>
      <c r="C301">
        <v>1465.08</v>
      </c>
      <c r="D301" t="s">
        <v>3872</v>
      </c>
      <c r="E301">
        <f t="shared" si="28"/>
        <v>0.1</v>
      </c>
      <c r="F301">
        <f t="shared" si="29"/>
        <v>461.50019999999995</v>
      </c>
      <c r="G301" s="2">
        <v>45569</v>
      </c>
      <c r="H301" s="2">
        <v>45569</v>
      </c>
      <c r="I301" t="s">
        <v>48</v>
      </c>
      <c r="J301" t="s">
        <v>29</v>
      </c>
      <c r="K301" t="str">
        <f t="shared" si="30"/>
        <v>Medium Risk</v>
      </c>
      <c r="L301" t="s">
        <v>38</v>
      </c>
      <c r="M301" t="s">
        <v>44</v>
      </c>
      <c r="N301" t="s">
        <v>45</v>
      </c>
      <c r="O301" t="s">
        <v>61</v>
      </c>
      <c r="P301" t="s">
        <v>62</v>
      </c>
      <c r="Q301" t="s">
        <v>63</v>
      </c>
      <c r="R301">
        <v>10</v>
      </c>
      <c r="S301" t="str">
        <f t="shared" si="31"/>
        <v>October</v>
      </c>
      <c r="T301">
        <f t="shared" si="32"/>
        <v>2024</v>
      </c>
      <c r="U301" s="3">
        <f t="shared" si="33"/>
        <v>0.315</v>
      </c>
      <c r="V301" s="3" t="str">
        <f t="shared" si="34"/>
        <v>Low Discount</v>
      </c>
      <c r="W301" s="3">
        <f>AVERAGE(Table1[Gross Margin %])</f>
        <v>0.29963500000000659</v>
      </c>
      <c r="X301" s="3"/>
    </row>
    <row r="302" spans="1:24" x14ac:dyDescent="0.35">
      <c r="A302" t="s">
        <v>652</v>
      </c>
      <c r="B302" t="s">
        <v>653</v>
      </c>
      <c r="C302">
        <v>574.99</v>
      </c>
      <c r="D302" t="s">
        <v>3874</v>
      </c>
      <c r="E302">
        <f t="shared" si="28"/>
        <v>0.1</v>
      </c>
      <c r="F302">
        <f t="shared" si="29"/>
        <v>181.12184999999999</v>
      </c>
      <c r="G302" s="2">
        <v>45438</v>
      </c>
      <c r="H302" s="2">
        <v>45438</v>
      </c>
      <c r="I302" t="s">
        <v>86</v>
      </c>
      <c r="J302" t="s">
        <v>29</v>
      </c>
      <c r="K302" t="str">
        <f t="shared" si="30"/>
        <v>Low Risk</v>
      </c>
      <c r="L302" t="s">
        <v>60</v>
      </c>
      <c r="M302" t="s">
        <v>55</v>
      </c>
      <c r="N302" t="s">
        <v>45</v>
      </c>
      <c r="O302" t="s">
        <v>32</v>
      </c>
      <c r="P302" t="s">
        <v>72</v>
      </c>
      <c r="Q302" t="s">
        <v>73</v>
      </c>
      <c r="R302">
        <v>2</v>
      </c>
      <c r="S302" t="str">
        <f t="shared" si="31"/>
        <v>May</v>
      </c>
      <c r="T302">
        <f t="shared" si="32"/>
        <v>2024</v>
      </c>
      <c r="U302" s="3">
        <f t="shared" si="33"/>
        <v>0.315</v>
      </c>
      <c r="V302" s="3" t="str">
        <f t="shared" si="34"/>
        <v>Low Discount</v>
      </c>
      <c r="W302" s="3">
        <f>AVERAGE(Table1[Gross Margin %])</f>
        <v>0.29963500000000659</v>
      </c>
      <c r="X302" s="3"/>
    </row>
    <row r="303" spans="1:24" x14ac:dyDescent="0.35">
      <c r="A303" t="s">
        <v>654</v>
      </c>
      <c r="B303" t="s">
        <v>655</v>
      </c>
      <c r="C303">
        <v>258.04000000000002</v>
      </c>
      <c r="D303" t="s">
        <v>3873</v>
      </c>
      <c r="E303">
        <f t="shared" si="28"/>
        <v>0.15</v>
      </c>
      <c r="F303">
        <f t="shared" si="29"/>
        <v>76.766899999999993</v>
      </c>
      <c r="G303" s="2">
        <v>45570</v>
      </c>
      <c r="H303" s="2">
        <v>45570</v>
      </c>
      <c r="I303" t="s">
        <v>42</v>
      </c>
      <c r="J303" t="s">
        <v>29</v>
      </c>
      <c r="K303" t="str">
        <f t="shared" si="30"/>
        <v>High Risk</v>
      </c>
      <c r="L303" t="s">
        <v>20</v>
      </c>
      <c r="M303" t="s">
        <v>39</v>
      </c>
      <c r="N303" t="s">
        <v>22</v>
      </c>
      <c r="O303" t="s">
        <v>23</v>
      </c>
      <c r="P303" t="s">
        <v>24</v>
      </c>
      <c r="Q303" t="s">
        <v>25</v>
      </c>
      <c r="R303">
        <v>2</v>
      </c>
      <c r="S303" t="str">
        <f t="shared" si="31"/>
        <v>October</v>
      </c>
      <c r="T303">
        <f t="shared" si="32"/>
        <v>2024</v>
      </c>
      <c r="U303" s="3">
        <f t="shared" si="33"/>
        <v>0.29749999999999993</v>
      </c>
      <c r="V303" s="3" t="str">
        <f t="shared" si="34"/>
        <v>High Discount</v>
      </c>
      <c r="W303" s="3">
        <f>AVERAGE(Table1[Gross Margin %])</f>
        <v>0.29963500000000659</v>
      </c>
      <c r="X303" s="3"/>
    </row>
    <row r="304" spans="1:24" x14ac:dyDescent="0.35">
      <c r="A304" t="s">
        <v>656</v>
      </c>
      <c r="B304" t="s">
        <v>657</v>
      </c>
      <c r="C304">
        <v>1297.93</v>
      </c>
      <c r="D304" t="s">
        <v>3872</v>
      </c>
      <c r="E304">
        <f t="shared" si="28"/>
        <v>0.25</v>
      </c>
      <c r="F304">
        <f t="shared" si="29"/>
        <v>340.70662499999997</v>
      </c>
      <c r="G304" s="2">
        <v>45696</v>
      </c>
      <c r="H304" s="2">
        <v>45696</v>
      </c>
      <c r="I304" t="s">
        <v>86</v>
      </c>
      <c r="J304" t="s">
        <v>19</v>
      </c>
      <c r="K304" t="str">
        <f t="shared" si="30"/>
        <v>High Risk</v>
      </c>
      <c r="L304" t="s">
        <v>20</v>
      </c>
      <c r="M304" t="s">
        <v>44</v>
      </c>
      <c r="N304" t="s">
        <v>45</v>
      </c>
      <c r="O304" t="s">
        <v>32</v>
      </c>
      <c r="P304" t="s">
        <v>68</v>
      </c>
      <c r="Q304" t="s">
        <v>69</v>
      </c>
      <c r="R304">
        <v>5</v>
      </c>
      <c r="S304" t="str">
        <f t="shared" si="31"/>
        <v>February</v>
      </c>
      <c r="T304">
        <f t="shared" si="32"/>
        <v>2025</v>
      </c>
      <c r="U304" s="3">
        <f t="shared" si="33"/>
        <v>0.26249999999999996</v>
      </c>
      <c r="V304" s="3" t="str">
        <f t="shared" si="34"/>
        <v>High Discount</v>
      </c>
      <c r="W304" s="3">
        <f>AVERAGE(Table1[Gross Margin %])</f>
        <v>0.29963500000000659</v>
      </c>
      <c r="X304" s="3"/>
    </row>
    <row r="305" spans="1:24" x14ac:dyDescent="0.35">
      <c r="A305" t="s">
        <v>658</v>
      </c>
      <c r="B305" t="s">
        <v>659</v>
      </c>
      <c r="C305">
        <v>1324.47</v>
      </c>
      <c r="D305" t="s">
        <v>3872</v>
      </c>
      <c r="E305">
        <f t="shared" si="28"/>
        <v>0.25</v>
      </c>
      <c r="F305">
        <f t="shared" si="29"/>
        <v>347.67337499999996</v>
      </c>
      <c r="G305" s="2">
        <v>45498</v>
      </c>
      <c r="H305" s="2">
        <v>45498</v>
      </c>
      <c r="I305" t="s">
        <v>28</v>
      </c>
      <c r="J305" t="s">
        <v>49</v>
      </c>
      <c r="K305" t="str">
        <f t="shared" si="30"/>
        <v>Medium Risk</v>
      </c>
      <c r="L305" t="s">
        <v>38</v>
      </c>
      <c r="M305" t="s">
        <v>39</v>
      </c>
      <c r="N305" t="s">
        <v>22</v>
      </c>
      <c r="O305" t="s">
        <v>32</v>
      </c>
      <c r="P305" t="s">
        <v>72</v>
      </c>
      <c r="Q305" t="s">
        <v>73</v>
      </c>
      <c r="R305">
        <v>7</v>
      </c>
      <c r="S305" t="str">
        <f t="shared" si="31"/>
        <v>July</v>
      </c>
      <c r="T305">
        <f t="shared" si="32"/>
        <v>2024</v>
      </c>
      <c r="U305" s="3">
        <f t="shared" si="33"/>
        <v>0.26249999999999996</v>
      </c>
      <c r="V305" s="3" t="str">
        <f t="shared" si="34"/>
        <v>High Discount</v>
      </c>
      <c r="W305" s="3">
        <f>AVERAGE(Table1[Gross Margin %])</f>
        <v>0.29963500000000659</v>
      </c>
      <c r="X305" s="3"/>
    </row>
    <row r="306" spans="1:24" x14ac:dyDescent="0.35">
      <c r="A306" t="s">
        <v>660</v>
      </c>
      <c r="B306" t="s">
        <v>661</v>
      </c>
      <c r="C306">
        <v>1250.1500000000001</v>
      </c>
      <c r="D306" t="s">
        <v>3872</v>
      </c>
      <c r="E306">
        <f t="shared" si="28"/>
        <v>0.15</v>
      </c>
      <c r="F306">
        <f t="shared" si="29"/>
        <v>371.919625</v>
      </c>
      <c r="G306" s="2">
        <v>45746</v>
      </c>
      <c r="H306" s="2">
        <v>45746</v>
      </c>
      <c r="I306" t="s">
        <v>28</v>
      </c>
      <c r="J306" t="s">
        <v>49</v>
      </c>
      <c r="K306" t="str">
        <f t="shared" si="30"/>
        <v>Low Risk</v>
      </c>
      <c r="L306" t="s">
        <v>60</v>
      </c>
      <c r="M306" t="s">
        <v>50</v>
      </c>
      <c r="N306" t="s">
        <v>22</v>
      </c>
      <c r="O306" t="s">
        <v>23</v>
      </c>
      <c r="P306" t="s">
        <v>24</v>
      </c>
      <c r="Q306" t="s">
        <v>25</v>
      </c>
      <c r="R306">
        <v>4</v>
      </c>
      <c r="S306" t="str">
        <f t="shared" si="31"/>
        <v>March</v>
      </c>
      <c r="T306">
        <f t="shared" si="32"/>
        <v>2025</v>
      </c>
      <c r="U306" s="3">
        <f t="shared" si="33"/>
        <v>0.29749999999999999</v>
      </c>
      <c r="V306" s="3" t="str">
        <f t="shared" si="34"/>
        <v>High Discount</v>
      </c>
      <c r="W306" s="3">
        <f>AVERAGE(Table1[Gross Margin %])</f>
        <v>0.29963500000000659</v>
      </c>
      <c r="X306" s="3"/>
    </row>
    <row r="307" spans="1:24" x14ac:dyDescent="0.35">
      <c r="A307" t="s">
        <v>662</v>
      </c>
      <c r="B307" t="s">
        <v>663</v>
      </c>
      <c r="C307">
        <v>1308.06</v>
      </c>
      <c r="D307" t="s">
        <v>3872</v>
      </c>
      <c r="E307">
        <f t="shared" si="28"/>
        <v>0.25</v>
      </c>
      <c r="F307">
        <f t="shared" si="29"/>
        <v>343.36574999999999</v>
      </c>
      <c r="G307" s="2">
        <v>45610</v>
      </c>
      <c r="H307" s="2">
        <v>45610</v>
      </c>
      <c r="I307" t="s">
        <v>28</v>
      </c>
      <c r="J307" t="s">
        <v>19</v>
      </c>
      <c r="K307" t="str">
        <f t="shared" si="30"/>
        <v>Low Risk</v>
      </c>
      <c r="L307" t="s">
        <v>60</v>
      </c>
      <c r="M307" t="s">
        <v>55</v>
      </c>
      <c r="N307" t="s">
        <v>45</v>
      </c>
      <c r="O307" t="s">
        <v>32</v>
      </c>
      <c r="P307" t="s">
        <v>72</v>
      </c>
      <c r="Q307" t="s">
        <v>73</v>
      </c>
      <c r="R307">
        <v>6</v>
      </c>
      <c r="S307" t="str">
        <f t="shared" si="31"/>
        <v>November</v>
      </c>
      <c r="T307">
        <f t="shared" si="32"/>
        <v>2024</v>
      </c>
      <c r="U307" s="3">
        <f t="shared" si="33"/>
        <v>0.26250000000000001</v>
      </c>
      <c r="V307" s="3" t="str">
        <f t="shared" si="34"/>
        <v>High Discount</v>
      </c>
      <c r="W307" s="3">
        <f>AVERAGE(Table1[Gross Margin %])</f>
        <v>0.29963500000000659</v>
      </c>
      <c r="X307" s="3"/>
    </row>
    <row r="308" spans="1:24" x14ac:dyDescent="0.35">
      <c r="A308" t="s">
        <v>664</v>
      </c>
      <c r="B308" t="s">
        <v>665</v>
      </c>
      <c r="C308">
        <v>1173.82</v>
      </c>
      <c r="D308" t="s">
        <v>3872</v>
      </c>
      <c r="E308">
        <f t="shared" si="28"/>
        <v>0.15</v>
      </c>
      <c r="F308">
        <f t="shared" si="29"/>
        <v>349.21144999999996</v>
      </c>
      <c r="G308" s="2">
        <v>45760</v>
      </c>
      <c r="H308" s="2">
        <v>45760</v>
      </c>
      <c r="I308" t="s">
        <v>28</v>
      </c>
      <c r="J308" t="s">
        <v>49</v>
      </c>
      <c r="K308" t="str">
        <f t="shared" si="30"/>
        <v>Low Risk</v>
      </c>
      <c r="L308" t="s">
        <v>60</v>
      </c>
      <c r="M308" t="s">
        <v>39</v>
      </c>
      <c r="N308" t="s">
        <v>31</v>
      </c>
      <c r="O308" t="s">
        <v>23</v>
      </c>
      <c r="P308" t="s">
        <v>56</v>
      </c>
      <c r="Q308" t="s">
        <v>57</v>
      </c>
      <c r="R308">
        <v>2</v>
      </c>
      <c r="S308" t="str">
        <f t="shared" si="31"/>
        <v>April</v>
      </c>
      <c r="T308">
        <f t="shared" si="32"/>
        <v>2025</v>
      </c>
      <c r="U308" s="3">
        <f t="shared" si="33"/>
        <v>0.29749999999999999</v>
      </c>
      <c r="V308" s="3" t="str">
        <f t="shared" si="34"/>
        <v>High Discount</v>
      </c>
      <c r="W308" s="3">
        <f>AVERAGE(Table1[Gross Margin %])</f>
        <v>0.29963500000000659</v>
      </c>
      <c r="X308" s="3"/>
    </row>
    <row r="309" spans="1:24" x14ac:dyDescent="0.35">
      <c r="A309" t="s">
        <v>666</v>
      </c>
      <c r="B309" t="s">
        <v>667</v>
      </c>
      <c r="C309">
        <v>545.35</v>
      </c>
      <c r="D309" t="s">
        <v>3874</v>
      </c>
      <c r="E309">
        <f t="shared" si="28"/>
        <v>0.1</v>
      </c>
      <c r="F309">
        <f t="shared" si="29"/>
        <v>171.78524999999999</v>
      </c>
      <c r="G309" s="2">
        <v>45700</v>
      </c>
      <c r="H309" s="2">
        <v>45700</v>
      </c>
      <c r="I309" t="s">
        <v>28</v>
      </c>
      <c r="J309" t="s">
        <v>49</v>
      </c>
      <c r="K309" t="str">
        <f t="shared" si="30"/>
        <v>High Risk</v>
      </c>
      <c r="L309" t="s">
        <v>20</v>
      </c>
      <c r="M309" t="s">
        <v>21</v>
      </c>
      <c r="N309" t="s">
        <v>45</v>
      </c>
      <c r="O309" t="s">
        <v>61</v>
      </c>
      <c r="P309" t="s">
        <v>62</v>
      </c>
      <c r="Q309" t="s">
        <v>63</v>
      </c>
      <c r="R309">
        <v>6</v>
      </c>
      <c r="S309" t="str">
        <f t="shared" si="31"/>
        <v>February</v>
      </c>
      <c r="T309">
        <f t="shared" si="32"/>
        <v>2025</v>
      </c>
      <c r="U309" s="3">
        <f t="shared" si="33"/>
        <v>0.31499999999999995</v>
      </c>
      <c r="V309" s="3" t="str">
        <f t="shared" si="34"/>
        <v>Low Discount</v>
      </c>
      <c r="W309" s="3">
        <f>AVERAGE(Table1[Gross Margin %])</f>
        <v>0.29963500000000659</v>
      </c>
      <c r="X309" s="3"/>
    </row>
    <row r="310" spans="1:24" x14ac:dyDescent="0.35">
      <c r="A310" t="s">
        <v>668</v>
      </c>
      <c r="B310" t="s">
        <v>669</v>
      </c>
      <c r="C310">
        <v>1029.93</v>
      </c>
      <c r="D310" t="s">
        <v>3872</v>
      </c>
      <c r="E310">
        <f t="shared" si="28"/>
        <v>0.15</v>
      </c>
      <c r="F310">
        <f t="shared" si="29"/>
        <v>306.40417500000001</v>
      </c>
      <c r="G310" s="2">
        <v>45725</v>
      </c>
      <c r="H310" s="2">
        <v>45725</v>
      </c>
      <c r="I310" t="s">
        <v>42</v>
      </c>
      <c r="J310" t="s">
        <v>49</v>
      </c>
      <c r="K310" t="str">
        <f t="shared" si="30"/>
        <v>Low Risk</v>
      </c>
      <c r="L310" t="s">
        <v>60</v>
      </c>
      <c r="M310" t="s">
        <v>44</v>
      </c>
      <c r="N310" t="s">
        <v>22</v>
      </c>
      <c r="O310" t="s">
        <v>23</v>
      </c>
      <c r="P310" t="s">
        <v>24</v>
      </c>
      <c r="Q310" t="s">
        <v>25</v>
      </c>
      <c r="R310">
        <v>5</v>
      </c>
      <c r="S310" t="str">
        <f t="shared" si="31"/>
        <v>March</v>
      </c>
      <c r="T310">
        <f t="shared" si="32"/>
        <v>2025</v>
      </c>
      <c r="U310" s="3">
        <f t="shared" si="33"/>
        <v>0.29749999999999999</v>
      </c>
      <c r="V310" s="3" t="str">
        <f t="shared" si="34"/>
        <v>High Discount</v>
      </c>
      <c r="W310" s="3">
        <f>AVERAGE(Table1[Gross Margin %])</f>
        <v>0.29963500000000659</v>
      </c>
      <c r="X310" s="3"/>
    </row>
    <row r="311" spans="1:24" x14ac:dyDescent="0.35">
      <c r="A311" t="s">
        <v>670</v>
      </c>
      <c r="B311" t="s">
        <v>671</v>
      </c>
      <c r="C311">
        <v>886.98</v>
      </c>
      <c r="D311" t="s">
        <v>3874</v>
      </c>
      <c r="E311">
        <f t="shared" si="28"/>
        <v>0.1</v>
      </c>
      <c r="F311">
        <f t="shared" si="29"/>
        <v>279.39870000000002</v>
      </c>
      <c r="G311" s="2">
        <v>45660</v>
      </c>
      <c r="H311" s="2">
        <v>45660</v>
      </c>
      <c r="I311" t="s">
        <v>18</v>
      </c>
      <c r="J311" t="s">
        <v>49</v>
      </c>
      <c r="K311" t="str">
        <f t="shared" si="30"/>
        <v>Medium Risk</v>
      </c>
      <c r="L311" t="s">
        <v>38</v>
      </c>
      <c r="M311" t="s">
        <v>50</v>
      </c>
      <c r="N311" t="s">
        <v>31</v>
      </c>
      <c r="O311" t="s">
        <v>32</v>
      </c>
      <c r="P311" t="s">
        <v>33</v>
      </c>
      <c r="Q311" t="s">
        <v>34</v>
      </c>
      <c r="R311">
        <v>2</v>
      </c>
      <c r="S311" t="str">
        <f t="shared" si="31"/>
        <v>January</v>
      </c>
      <c r="T311">
        <f t="shared" si="32"/>
        <v>2025</v>
      </c>
      <c r="U311" s="3">
        <f t="shared" si="33"/>
        <v>0.315</v>
      </c>
      <c r="V311" s="3" t="str">
        <f t="shared" si="34"/>
        <v>Low Discount</v>
      </c>
      <c r="W311" s="3">
        <f>AVERAGE(Table1[Gross Margin %])</f>
        <v>0.29963500000000659</v>
      </c>
      <c r="X311" s="3"/>
    </row>
    <row r="312" spans="1:24" x14ac:dyDescent="0.35">
      <c r="A312" t="s">
        <v>672</v>
      </c>
      <c r="B312" t="s">
        <v>673</v>
      </c>
      <c r="C312">
        <v>1185.05</v>
      </c>
      <c r="D312" t="s">
        <v>3872</v>
      </c>
      <c r="E312">
        <f t="shared" si="28"/>
        <v>0.25</v>
      </c>
      <c r="F312">
        <f t="shared" si="29"/>
        <v>311.07562499999995</v>
      </c>
      <c r="G312" s="2">
        <v>45522</v>
      </c>
      <c r="H312" s="2">
        <v>45522</v>
      </c>
      <c r="I312" t="s">
        <v>42</v>
      </c>
      <c r="J312" t="s">
        <v>19</v>
      </c>
      <c r="K312" t="str">
        <f t="shared" si="30"/>
        <v>High Risk</v>
      </c>
      <c r="L312" t="s">
        <v>20</v>
      </c>
      <c r="M312" t="s">
        <v>21</v>
      </c>
      <c r="N312" t="s">
        <v>22</v>
      </c>
      <c r="O312" t="s">
        <v>32</v>
      </c>
      <c r="P312" t="s">
        <v>68</v>
      </c>
      <c r="Q312" t="s">
        <v>69</v>
      </c>
      <c r="R312">
        <v>4</v>
      </c>
      <c r="S312" t="str">
        <f t="shared" si="31"/>
        <v>August</v>
      </c>
      <c r="T312">
        <f t="shared" si="32"/>
        <v>2024</v>
      </c>
      <c r="U312" s="3">
        <f t="shared" si="33"/>
        <v>0.26249999999999996</v>
      </c>
      <c r="V312" s="3" t="str">
        <f t="shared" si="34"/>
        <v>High Discount</v>
      </c>
      <c r="W312" s="3">
        <f>AVERAGE(Table1[Gross Margin %])</f>
        <v>0.29963500000000659</v>
      </c>
      <c r="X312" s="3"/>
    </row>
    <row r="313" spans="1:24" x14ac:dyDescent="0.35">
      <c r="A313" t="s">
        <v>674</v>
      </c>
      <c r="B313" t="s">
        <v>675</v>
      </c>
      <c r="C313">
        <v>245.15</v>
      </c>
      <c r="D313" t="s">
        <v>3873</v>
      </c>
      <c r="E313">
        <f t="shared" si="28"/>
        <v>0.1</v>
      </c>
      <c r="F313">
        <f t="shared" si="29"/>
        <v>77.222249999999988</v>
      </c>
      <c r="G313" s="2">
        <v>45665</v>
      </c>
      <c r="H313" s="2">
        <v>45665</v>
      </c>
      <c r="I313" t="s">
        <v>86</v>
      </c>
      <c r="J313" t="s">
        <v>19</v>
      </c>
      <c r="K313" t="str">
        <f t="shared" si="30"/>
        <v>High Risk</v>
      </c>
      <c r="L313" t="s">
        <v>20</v>
      </c>
      <c r="M313" t="s">
        <v>30</v>
      </c>
      <c r="N313" t="s">
        <v>22</v>
      </c>
      <c r="O313" t="s">
        <v>32</v>
      </c>
      <c r="P313" t="s">
        <v>68</v>
      </c>
      <c r="Q313" t="s">
        <v>69</v>
      </c>
      <c r="R313">
        <v>1</v>
      </c>
      <c r="S313" t="str">
        <f t="shared" si="31"/>
        <v>January</v>
      </c>
      <c r="T313">
        <f t="shared" si="32"/>
        <v>2025</v>
      </c>
      <c r="U313" s="3">
        <f t="shared" si="33"/>
        <v>0.31499999999999995</v>
      </c>
      <c r="V313" s="3" t="str">
        <f t="shared" si="34"/>
        <v>Low Discount</v>
      </c>
      <c r="W313" s="3">
        <f>AVERAGE(Table1[Gross Margin %])</f>
        <v>0.29963500000000659</v>
      </c>
      <c r="X313" s="3"/>
    </row>
    <row r="314" spans="1:24" x14ac:dyDescent="0.35">
      <c r="A314" t="s">
        <v>676</v>
      </c>
      <c r="B314" t="s">
        <v>677</v>
      </c>
      <c r="C314">
        <v>1225.1300000000001</v>
      </c>
      <c r="D314" t="s">
        <v>3872</v>
      </c>
      <c r="E314">
        <f t="shared" si="28"/>
        <v>0.25</v>
      </c>
      <c r="F314">
        <f t="shared" si="29"/>
        <v>321.59662500000002</v>
      </c>
      <c r="G314" s="2">
        <v>45711</v>
      </c>
      <c r="H314" s="2">
        <v>45711</v>
      </c>
      <c r="I314" t="s">
        <v>28</v>
      </c>
      <c r="J314" t="s">
        <v>29</v>
      </c>
      <c r="K314" t="str">
        <f t="shared" si="30"/>
        <v>Low Risk</v>
      </c>
      <c r="L314" t="s">
        <v>60</v>
      </c>
      <c r="M314" t="s">
        <v>30</v>
      </c>
      <c r="N314" t="s">
        <v>45</v>
      </c>
      <c r="O314" t="s">
        <v>32</v>
      </c>
      <c r="P314" t="s">
        <v>68</v>
      </c>
      <c r="Q314" t="s">
        <v>69</v>
      </c>
      <c r="R314">
        <v>3</v>
      </c>
      <c r="S314" t="str">
        <f t="shared" si="31"/>
        <v>February</v>
      </c>
      <c r="T314">
        <f t="shared" si="32"/>
        <v>2025</v>
      </c>
      <c r="U314" s="3">
        <f t="shared" si="33"/>
        <v>0.26250000000000001</v>
      </c>
      <c r="V314" s="3" t="str">
        <f t="shared" si="34"/>
        <v>High Discount</v>
      </c>
      <c r="W314" s="3">
        <f>AVERAGE(Table1[Gross Margin %])</f>
        <v>0.29963500000000659</v>
      </c>
      <c r="X314" s="3"/>
    </row>
    <row r="315" spans="1:24" x14ac:dyDescent="0.35">
      <c r="A315" t="s">
        <v>678</v>
      </c>
      <c r="B315" t="s">
        <v>679</v>
      </c>
      <c r="C315">
        <v>364.13</v>
      </c>
      <c r="D315" t="s">
        <v>3873</v>
      </c>
      <c r="E315">
        <f t="shared" si="28"/>
        <v>0.1</v>
      </c>
      <c r="F315">
        <f t="shared" si="29"/>
        <v>114.70094999999999</v>
      </c>
      <c r="G315" s="2">
        <v>45516</v>
      </c>
      <c r="H315" s="2">
        <v>45516</v>
      </c>
      <c r="I315" t="s">
        <v>86</v>
      </c>
      <c r="J315" t="s">
        <v>29</v>
      </c>
      <c r="K315" t="str">
        <f t="shared" si="30"/>
        <v>High Risk</v>
      </c>
      <c r="L315" t="s">
        <v>20</v>
      </c>
      <c r="M315" t="s">
        <v>39</v>
      </c>
      <c r="N315" t="s">
        <v>45</v>
      </c>
      <c r="O315" t="s">
        <v>32</v>
      </c>
      <c r="P315" t="s">
        <v>72</v>
      </c>
      <c r="Q315" t="s">
        <v>73</v>
      </c>
      <c r="R315">
        <v>5</v>
      </c>
      <c r="S315" t="str">
        <f t="shared" si="31"/>
        <v>August</v>
      </c>
      <c r="T315">
        <f t="shared" si="32"/>
        <v>2024</v>
      </c>
      <c r="U315" s="3">
        <f t="shared" si="33"/>
        <v>0.315</v>
      </c>
      <c r="V315" s="3" t="str">
        <f t="shared" si="34"/>
        <v>Low Discount</v>
      </c>
      <c r="W315" s="3">
        <f>AVERAGE(Table1[Gross Margin %])</f>
        <v>0.29963500000000659</v>
      </c>
      <c r="X315" s="3"/>
    </row>
    <row r="316" spans="1:24" x14ac:dyDescent="0.35">
      <c r="A316" t="s">
        <v>680</v>
      </c>
      <c r="B316" t="s">
        <v>681</v>
      </c>
      <c r="C316">
        <v>1220.1099999999999</v>
      </c>
      <c r="D316" t="s">
        <v>3872</v>
      </c>
      <c r="E316">
        <f t="shared" si="28"/>
        <v>0.25</v>
      </c>
      <c r="F316">
        <f t="shared" si="29"/>
        <v>320.27887499999997</v>
      </c>
      <c r="G316" s="2">
        <v>45720</v>
      </c>
      <c r="H316" s="2">
        <v>45720</v>
      </c>
      <c r="I316" t="s">
        <v>28</v>
      </c>
      <c r="J316" t="s">
        <v>19</v>
      </c>
      <c r="K316" t="str">
        <f t="shared" si="30"/>
        <v>Medium Risk</v>
      </c>
      <c r="L316" t="s">
        <v>38</v>
      </c>
      <c r="M316" t="s">
        <v>50</v>
      </c>
      <c r="N316" t="s">
        <v>31</v>
      </c>
      <c r="O316" t="s">
        <v>32</v>
      </c>
      <c r="P316" t="s">
        <v>80</v>
      </c>
      <c r="Q316" t="s">
        <v>81</v>
      </c>
      <c r="R316">
        <v>9</v>
      </c>
      <c r="S316" t="str">
        <f t="shared" si="31"/>
        <v>March</v>
      </c>
      <c r="T316">
        <f t="shared" si="32"/>
        <v>2025</v>
      </c>
      <c r="U316" s="3">
        <f t="shared" si="33"/>
        <v>0.26250000000000001</v>
      </c>
      <c r="V316" s="3" t="str">
        <f t="shared" si="34"/>
        <v>High Discount</v>
      </c>
      <c r="W316" s="3">
        <f>AVERAGE(Table1[Gross Margin %])</f>
        <v>0.29963500000000659</v>
      </c>
      <c r="X316" s="3"/>
    </row>
    <row r="317" spans="1:24" x14ac:dyDescent="0.35">
      <c r="A317" t="s">
        <v>682</v>
      </c>
      <c r="B317" t="s">
        <v>683</v>
      </c>
      <c r="C317">
        <v>82.18</v>
      </c>
      <c r="D317" t="s">
        <v>3873</v>
      </c>
      <c r="E317">
        <f t="shared" si="28"/>
        <v>0.15</v>
      </c>
      <c r="F317">
        <f t="shared" si="29"/>
        <v>24.448550000000001</v>
      </c>
      <c r="G317" s="2">
        <v>45754</v>
      </c>
      <c r="H317" s="2">
        <v>45754</v>
      </c>
      <c r="I317" t="s">
        <v>48</v>
      </c>
      <c r="J317" t="s">
        <v>29</v>
      </c>
      <c r="K317" t="str">
        <f t="shared" si="30"/>
        <v>Low Risk</v>
      </c>
      <c r="L317" t="s">
        <v>43</v>
      </c>
      <c r="M317" t="s">
        <v>30</v>
      </c>
      <c r="N317" t="s">
        <v>45</v>
      </c>
      <c r="O317" t="s">
        <v>23</v>
      </c>
      <c r="P317" t="s">
        <v>51</v>
      </c>
      <c r="Q317" t="s">
        <v>52</v>
      </c>
      <c r="R317">
        <v>8</v>
      </c>
      <c r="S317" t="str">
        <f t="shared" si="31"/>
        <v>April</v>
      </c>
      <c r="T317">
        <f t="shared" si="32"/>
        <v>2025</v>
      </c>
      <c r="U317" s="3">
        <f t="shared" si="33"/>
        <v>0.29749999999999999</v>
      </c>
      <c r="V317" s="3" t="str">
        <f t="shared" si="34"/>
        <v>High Discount</v>
      </c>
      <c r="W317" s="3">
        <f>AVERAGE(Table1[Gross Margin %])</f>
        <v>0.29963500000000659</v>
      </c>
      <c r="X317" s="3"/>
    </row>
    <row r="318" spans="1:24" x14ac:dyDescent="0.35">
      <c r="A318" t="s">
        <v>684</v>
      </c>
      <c r="B318" t="s">
        <v>685</v>
      </c>
      <c r="C318">
        <v>209.99</v>
      </c>
      <c r="D318" t="s">
        <v>3873</v>
      </c>
      <c r="E318">
        <f t="shared" si="28"/>
        <v>0.15</v>
      </c>
      <c r="F318">
        <f t="shared" si="29"/>
        <v>62.472024999999995</v>
      </c>
      <c r="G318" s="2">
        <v>45440</v>
      </c>
      <c r="H318" s="2">
        <v>45440</v>
      </c>
      <c r="I318" t="s">
        <v>18</v>
      </c>
      <c r="J318" t="s">
        <v>37</v>
      </c>
      <c r="K318" t="str">
        <f t="shared" si="30"/>
        <v>Low Risk</v>
      </c>
      <c r="L318" t="s">
        <v>60</v>
      </c>
      <c r="M318" t="s">
        <v>39</v>
      </c>
      <c r="N318" t="s">
        <v>31</v>
      </c>
      <c r="O318" t="s">
        <v>23</v>
      </c>
      <c r="P318" t="s">
        <v>51</v>
      </c>
      <c r="Q318" t="s">
        <v>52</v>
      </c>
      <c r="R318">
        <v>9</v>
      </c>
      <c r="S318" t="str">
        <f t="shared" si="31"/>
        <v>May</v>
      </c>
      <c r="T318">
        <f t="shared" si="32"/>
        <v>2024</v>
      </c>
      <c r="U318" s="3">
        <f t="shared" si="33"/>
        <v>0.29749999999999999</v>
      </c>
      <c r="V318" s="3" t="str">
        <f t="shared" si="34"/>
        <v>High Discount</v>
      </c>
      <c r="W318" s="3">
        <f>AVERAGE(Table1[Gross Margin %])</f>
        <v>0.29963500000000659</v>
      </c>
      <c r="X318" s="3"/>
    </row>
    <row r="319" spans="1:24" x14ac:dyDescent="0.35">
      <c r="A319" t="s">
        <v>686</v>
      </c>
      <c r="B319" t="s">
        <v>687</v>
      </c>
      <c r="C319">
        <v>706.74</v>
      </c>
      <c r="D319" t="s">
        <v>3874</v>
      </c>
      <c r="E319">
        <f t="shared" si="28"/>
        <v>0.1</v>
      </c>
      <c r="F319">
        <f t="shared" si="29"/>
        <v>222.62309999999999</v>
      </c>
      <c r="G319" s="2">
        <v>45709</v>
      </c>
      <c r="H319" s="2">
        <v>45709</v>
      </c>
      <c r="I319" t="s">
        <v>86</v>
      </c>
      <c r="J319" t="s">
        <v>37</v>
      </c>
      <c r="K319" t="str">
        <f t="shared" si="30"/>
        <v>Low Risk</v>
      </c>
      <c r="L319" t="s">
        <v>60</v>
      </c>
      <c r="M319" t="s">
        <v>30</v>
      </c>
      <c r="N319" t="s">
        <v>45</v>
      </c>
      <c r="O319" t="s">
        <v>32</v>
      </c>
      <c r="P319" t="s">
        <v>33</v>
      </c>
      <c r="Q319" t="s">
        <v>34</v>
      </c>
      <c r="R319">
        <v>5</v>
      </c>
      <c r="S319" t="str">
        <f t="shared" si="31"/>
        <v>February</v>
      </c>
      <c r="T319">
        <f t="shared" si="32"/>
        <v>2025</v>
      </c>
      <c r="U319" s="3">
        <f t="shared" si="33"/>
        <v>0.315</v>
      </c>
      <c r="V319" s="3" t="str">
        <f t="shared" si="34"/>
        <v>Low Discount</v>
      </c>
      <c r="W319" s="3">
        <f>AVERAGE(Table1[Gross Margin %])</f>
        <v>0.29963500000000659</v>
      </c>
      <c r="X319" s="3"/>
    </row>
    <row r="320" spans="1:24" x14ac:dyDescent="0.35">
      <c r="A320" t="s">
        <v>688</v>
      </c>
      <c r="B320" t="s">
        <v>689</v>
      </c>
      <c r="C320">
        <v>421.36</v>
      </c>
      <c r="D320" t="s">
        <v>3873</v>
      </c>
      <c r="E320">
        <f t="shared" si="28"/>
        <v>0.1</v>
      </c>
      <c r="F320">
        <f t="shared" si="29"/>
        <v>132.72839999999999</v>
      </c>
      <c r="G320" s="2">
        <v>45716</v>
      </c>
      <c r="H320" s="2">
        <v>45716</v>
      </c>
      <c r="I320" t="s">
        <v>18</v>
      </c>
      <c r="J320" t="s">
        <v>37</v>
      </c>
      <c r="K320" t="str">
        <f t="shared" si="30"/>
        <v>Low Risk</v>
      </c>
      <c r="L320" t="s">
        <v>43</v>
      </c>
      <c r="M320" t="s">
        <v>30</v>
      </c>
      <c r="N320" t="s">
        <v>22</v>
      </c>
      <c r="O320" t="s">
        <v>32</v>
      </c>
      <c r="P320" t="s">
        <v>72</v>
      </c>
      <c r="Q320" t="s">
        <v>73</v>
      </c>
      <c r="R320">
        <v>7</v>
      </c>
      <c r="S320" t="str">
        <f t="shared" si="31"/>
        <v>February</v>
      </c>
      <c r="T320">
        <f t="shared" si="32"/>
        <v>2025</v>
      </c>
      <c r="U320" s="3">
        <f t="shared" si="33"/>
        <v>0.31499999999999995</v>
      </c>
      <c r="V320" s="3" t="str">
        <f t="shared" si="34"/>
        <v>Low Discount</v>
      </c>
      <c r="W320" s="3">
        <f>AVERAGE(Table1[Gross Margin %])</f>
        <v>0.29963500000000659</v>
      </c>
      <c r="X320" s="3"/>
    </row>
    <row r="321" spans="1:24" x14ac:dyDescent="0.35">
      <c r="A321" t="s">
        <v>690</v>
      </c>
      <c r="B321" t="s">
        <v>691</v>
      </c>
      <c r="C321">
        <v>304.39999999999998</v>
      </c>
      <c r="D321" t="s">
        <v>3873</v>
      </c>
      <c r="E321">
        <f t="shared" si="28"/>
        <v>0.1</v>
      </c>
      <c r="F321">
        <f t="shared" si="29"/>
        <v>95.885999999999981</v>
      </c>
      <c r="G321" s="2">
        <v>45596</v>
      </c>
      <c r="H321" s="2">
        <v>45596</v>
      </c>
      <c r="I321" t="s">
        <v>42</v>
      </c>
      <c r="J321" t="s">
        <v>49</v>
      </c>
      <c r="K321" t="str">
        <f t="shared" si="30"/>
        <v>Low Risk</v>
      </c>
      <c r="L321" t="s">
        <v>43</v>
      </c>
      <c r="M321" t="s">
        <v>21</v>
      </c>
      <c r="N321" t="s">
        <v>31</v>
      </c>
      <c r="O321" t="s">
        <v>32</v>
      </c>
      <c r="P321" t="s">
        <v>80</v>
      </c>
      <c r="Q321" t="s">
        <v>81</v>
      </c>
      <c r="R321">
        <v>7</v>
      </c>
      <c r="S321" t="str">
        <f t="shared" si="31"/>
        <v>October</v>
      </c>
      <c r="T321">
        <f t="shared" si="32"/>
        <v>2024</v>
      </c>
      <c r="U321" s="3">
        <f t="shared" si="33"/>
        <v>0.31499999999999995</v>
      </c>
      <c r="V321" s="3" t="str">
        <f t="shared" si="34"/>
        <v>Low Discount</v>
      </c>
      <c r="W321" s="3">
        <f>AVERAGE(Table1[Gross Margin %])</f>
        <v>0.29963500000000659</v>
      </c>
      <c r="X321" s="3"/>
    </row>
    <row r="322" spans="1:24" x14ac:dyDescent="0.35">
      <c r="A322" t="s">
        <v>692</v>
      </c>
      <c r="B322" t="s">
        <v>693</v>
      </c>
      <c r="C322">
        <v>101.23</v>
      </c>
      <c r="D322" t="s">
        <v>3873</v>
      </c>
      <c r="E322">
        <f t="shared" si="28"/>
        <v>0.15</v>
      </c>
      <c r="F322">
        <f t="shared" si="29"/>
        <v>30.115925000000001</v>
      </c>
      <c r="G322" s="2">
        <v>45521</v>
      </c>
      <c r="H322" s="2">
        <v>45521</v>
      </c>
      <c r="I322" t="s">
        <v>18</v>
      </c>
      <c r="J322" t="s">
        <v>19</v>
      </c>
      <c r="K322" t="str">
        <f t="shared" si="30"/>
        <v>High Risk</v>
      </c>
      <c r="L322" t="s">
        <v>20</v>
      </c>
      <c r="M322" t="s">
        <v>50</v>
      </c>
      <c r="N322" t="s">
        <v>22</v>
      </c>
      <c r="O322" t="s">
        <v>23</v>
      </c>
      <c r="P322" t="s">
        <v>56</v>
      </c>
      <c r="Q322" t="s">
        <v>57</v>
      </c>
      <c r="R322">
        <v>1</v>
      </c>
      <c r="S322" t="str">
        <f t="shared" si="31"/>
        <v>August</v>
      </c>
      <c r="T322">
        <f t="shared" si="32"/>
        <v>2024</v>
      </c>
      <c r="U322" s="3">
        <f t="shared" si="33"/>
        <v>0.29749999999999999</v>
      </c>
      <c r="V322" s="3" t="str">
        <f t="shared" si="34"/>
        <v>High Discount</v>
      </c>
      <c r="W322" s="3">
        <f>AVERAGE(Table1[Gross Margin %])</f>
        <v>0.29963500000000659</v>
      </c>
      <c r="X322" s="3"/>
    </row>
    <row r="323" spans="1:24" x14ac:dyDescent="0.35">
      <c r="A323" t="s">
        <v>694</v>
      </c>
      <c r="B323" t="s">
        <v>695</v>
      </c>
      <c r="C323">
        <v>1229.4000000000001</v>
      </c>
      <c r="D323" t="s">
        <v>3872</v>
      </c>
      <c r="E323">
        <f t="shared" ref="E323:E386" si="35">IF(AND(O323="Technology", C323&gt;1000), 0.25, IF(O323="Furniture", 0.15, 0.1))</f>
        <v>0.15</v>
      </c>
      <c r="F323">
        <f t="shared" ref="F323:F386" si="36">(C323 - (C323 * E323)) * 0.35</f>
        <v>365.74649999999997</v>
      </c>
      <c r="G323" s="2">
        <v>45748</v>
      </c>
      <c r="H323" s="2">
        <v>45748</v>
      </c>
      <c r="I323" t="s">
        <v>42</v>
      </c>
      <c r="J323" t="s">
        <v>29</v>
      </c>
      <c r="K323" t="str">
        <f t="shared" ref="K323:K386" si="37">IF(L323="Cancelled", "High Risk", IF(AND(L323="In Transit", I323&lt;&gt;"Jumia Express"), "Medium Risk", "Low Risk"))</f>
        <v>Low Risk</v>
      </c>
      <c r="L323" t="s">
        <v>43</v>
      </c>
      <c r="M323" t="s">
        <v>39</v>
      </c>
      <c r="N323" t="s">
        <v>45</v>
      </c>
      <c r="O323" t="s">
        <v>23</v>
      </c>
      <c r="P323" t="s">
        <v>56</v>
      </c>
      <c r="Q323" t="s">
        <v>57</v>
      </c>
      <c r="R323">
        <v>5</v>
      </c>
      <c r="S323" t="str">
        <f t="shared" ref="S323:S386" si="38">TEXT(G323, "mmmm")</f>
        <v>April</v>
      </c>
      <c r="T323">
        <f t="shared" ref="T323:T386" si="39">YEAR(G323)</f>
        <v>2025</v>
      </c>
      <c r="U323" s="3">
        <f t="shared" ref="U323:U386" si="40">F323/C323</f>
        <v>0.29749999999999993</v>
      </c>
      <c r="V323" s="3" t="str">
        <f t="shared" ref="V323:V386" si="41">IF(E323=0, "No Discount", IF(E323&lt;=0.1, "Low Discount", "High Discount"))</f>
        <v>High Discount</v>
      </c>
      <c r="W323" s="3">
        <f>AVERAGE(Table1[Gross Margin %])</f>
        <v>0.29963500000000659</v>
      </c>
      <c r="X323" s="3"/>
    </row>
    <row r="324" spans="1:24" x14ac:dyDescent="0.35">
      <c r="A324" t="s">
        <v>696</v>
      </c>
      <c r="B324" t="s">
        <v>697</v>
      </c>
      <c r="C324">
        <v>1215.21</v>
      </c>
      <c r="D324" t="s">
        <v>3872</v>
      </c>
      <c r="E324">
        <f t="shared" si="35"/>
        <v>0.25</v>
      </c>
      <c r="F324">
        <f t="shared" si="36"/>
        <v>318.99262499999998</v>
      </c>
      <c r="G324" s="2">
        <v>45501</v>
      </c>
      <c r="H324" s="2">
        <v>45501</v>
      </c>
      <c r="I324" t="s">
        <v>42</v>
      </c>
      <c r="J324" t="s">
        <v>29</v>
      </c>
      <c r="K324" t="str">
        <f t="shared" si="37"/>
        <v>High Risk</v>
      </c>
      <c r="L324" t="s">
        <v>20</v>
      </c>
      <c r="M324" t="s">
        <v>55</v>
      </c>
      <c r="N324" t="s">
        <v>31</v>
      </c>
      <c r="O324" t="s">
        <v>32</v>
      </c>
      <c r="P324" t="s">
        <v>72</v>
      </c>
      <c r="Q324" t="s">
        <v>73</v>
      </c>
      <c r="R324">
        <v>2</v>
      </c>
      <c r="S324" t="str">
        <f t="shared" si="38"/>
        <v>July</v>
      </c>
      <c r="T324">
        <f t="shared" si="39"/>
        <v>2024</v>
      </c>
      <c r="U324" s="3">
        <f t="shared" si="40"/>
        <v>0.26249999999999996</v>
      </c>
      <c r="V324" s="3" t="str">
        <f t="shared" si="41"/>
        <v>High Discount</v>
      </c>
      <c r="W324" s="3">
        <f>AVERAGE(Table1[Gross Margin %])</f>
        <v>0.29963500000000659</v>
      </c>
      <c r="X324" s="3"/>
    </row>
    <row r="325" spans="1:24" x14ac:dyDescent="0.35">
      <c r="A325" t="s">
        <v>698</v>
      </c>
      <c r="B325" t="s">
        <v>699</v>
      </c>
      <c r="C325">
        <v>72.099999999999994</v>
      </c>
      <c r="D325" t="s">
        <v>3873</v>
      </c>
      <c r="E325">
        <f t="shared" si="35"/>
        <v>0.15</v>
      </c>
      <c r="F325">
        <f t="shared" si="36"/>
        <v>21.449749999999998</v>
      </c>
      <c r="G325" s="2">
        <v>45678</v>
      </c>
      <c r="H325" s="2">
        <v>45678</v>
      </c>
      <c r="I325" t="s">
        <v>18</v>
      </c>
      <c r="J325" t="s">
        <v>29</v>
      </c>
      <c r="K325" t="str">
        <f t="shared" si="37"/>
        <v>High Risk</v>
      </c>
      <c r="L325" t="s">
        <v>20</v>
      </c>
      <c r="M325" t="s">
        <v>50</v>
      </c>
      <c r="N325" t="s">
        <v>45</v>
      </c>
      <c r="O325" t="s">
        <v>23</v>
      </c>
      <c r="P325" t="s">
        <v>51</v>
      </c>
      <c r="Q325" t="s">
        <v>52</v>
      </c>
      <c r="R325">
        <v>7</v>
      </c>
      <c r="S325" t="str">
        <f t="shared" si="38"/>
        <v>January</v>
      </c>
      <c r="T325">
        <f t="shared" si="39"/>
        <v>2025</v>
      </c>
      <c r="U325" s="3">
        <f t="shared" si="40"/>
        <v>0.29749999999999999</v>
      </c>
      <c r="V325" s="3" t="str">
        <f t="shared" si="41"/>
        <v>High Discount</v>
      </c>
      <c r="W325" s="3">
        <f>AVERAGE(Table1[Gross Margin %])</f>
        <v>0.29963500000000659</v>
      </c>
      <c r="X325" s="3"/>
    </row>
    <row r="326" spans="1:24" x14ac:dyDescent="0.35">
      <c r="A326" t="s">
        <v>700</v>
      </c>
      <c r="B326" t="s">
        <v>701</v>
      </c>
      <c r="C326">
        <v>1064.75</v>
      </c>
      <c r="D326" t="s">
        <v>3872</v>
      </c>
      <c r="E326">
        <f t="shared" si="35"/>
        <v>0.15</v>
      </c>
      <c r="F326">
        <f t="shared" si="36"/>
        <v>316.763125</v>
      </c>
      <c r="G326" s="2">
        <v>45566</v>
      </c>
      <c r="H326" s="2">
        <v>45566</v>
      </c>
      <c r="I326" t="s">
        <v>18</v>
      </c>
      <c r="J326" t="s">
        <v>19</v>
      </c>
      <c r="K326" t="str">
        <f t="shared" si="37"/>
        <v>Medium Risk</v>
      </c>
      <c r="L326" t="s">
        <v>38</v>
      </c>
      <c r="M326" t="s">
        <v>44</v>
      </c>
      <c r="N326" t="s">
        <v>45</v>
      </c>
      <c r="O326" t="s">
        <v>23</v>
      </c>
      <c r="P326" t="s">
        <v>24</v>
      </c>
      <c r="Q326" t="s">
        <v>25</v>
      </c>
      <c r="R326">
        <v>1</v>
      </c>
      <c r="S326" t="str">
        <f t="shared" si="38"/>
        <v>October</v>
      </c>
      <c r="T326">
        <f t="shared" si="39"/>
        <v>2024</v>
      </c>
      <c r="U326" s="3">
        <f t="shared" si="40"/>
        <v>0.29749999999999999</v>
      </c>
      <c r="V326" s="3" t="str">
        <f t="shared" si="41"/>
        <v>High Discount</v>
      </c>
      <c r="W326" s="3">
        <f>AVERAGE(Table1[Gross Margin %])</f>
        <v>0.29963500000000659</v>
      </c>
      <c r="X326" s="3"/>
    </row>
    <row r="327" spans="1:24" x14ac:dyDescent="0.35">
      <c r="A327" t="s">
        <v>702</v>
      </c>
      <c r="B327" t="s">
        <v>703</v>
      </c>
      <c r="C327">
        <v>944.73</v>
      </c>
      <c r="D327" t="s">
        <v>3874</v>
      </c>
      <c r="E327">
        <f t="shared" si="35"/>
        <v>0.1</v>
      </c>
      <c r="F327">
        <f t="shared" si="36"/>
        <v>297.58994999999999</v>
      </c>
      <c r="G327" s="2">
        <v>45752</v>
      </c>
      <c r="H327" s="2">
        <v>45752</v>
      </c>
      <c r="I327" t="s">
        <v>28</v>
      </c>
      <c r="J327" t="s">
        <v>49</v>
      </c>
      <c r="K327" t="str">
        <f t="shared" si="37"/>
        <v>Low Risk</v>
      </c>
      <c r="L327" t="s">
        <v>43</v>
      </c>
      <c r="M327" t="s">
        <v>55</v>
      </c>
      <c r="N327" t="s">
        <v>45</v>
      </c>
      <c r="O327" t="s">
        <v>32</v>
      </c>
      <c r="P327" t="s">
        <v>33</v>
      </c>
      <c r="Q327" t="s">
        <v>34</v>
      </c>
      <c r="R327">
        <v>3</v>
      </c>
      <c r="S327" t="str">
        <f t="shared" si="38"/>
        <v>April</v>
      </c>
      <c r="T327">
        <f t="shared" si="39"/>
        <v>2025</v>
      </c>
      <c r="U327" s="3">
        <f t="shared" si="40"/>
        <v>0.315</v>
      </c>
      <c r="V327" s="3" t="str">
        <f t="shared" si="41"/>
        <v>Low Discount</v>
      </c>
      <c r="W327" s="3">
        <f>AVERAGE(Table1[Gross Margin %])</f>
        <v>0.29963500000000659</v>
      </c>
      <c r="X327" s="3"/>
    </row>
    <row r="328" spans="1:24" x14ac:dyDescent="0.35">
      <c r="A328" t="s">
        <v>704</v>
      </c>
      <c r="B328" t="s">
        <v>705</v>
      </c>
      <c r="C328">
        <v>874.55</v>
      </c>
      <c r="D328" t="s">
        <v>3874</v>
      </c>
      <c r="E328">
        <f t="shared" si="35"/>
        <v>0.1</v>
      </c>
      <c r="F328">
        <f t="shared" si="36"/>
        <v>275.48324999999994</v>
      </c>
      <c r="G328" s="2">
        <v>45497</v>
      </c>
      <c r="H328" s="2">
        <v>45497</v>
      </c>
      <c r="I328" t="s">
        <v>18</v>
      </c>
      <c r="J328" t="s">
        <v>49</v>
      </c>
      <c r="K328" t="str">
        <f t="shared" si="37"/>
        <v>High Risk</v>
      </c>
      <c r="L328" t="s">
        <v>20</v>
      </c>
      <c r="M328" t="s">
        <v>39</v>
      </c>
      <c r="N328" t="s">
        <v>45</v>
      </c>
      <c r="O328" t="s">
        <v>32</v>
      </c>
      <c r="P328" t="s">
        <v>80</v>
      </c>
      <c r="Q328" t="s">
        <v>81</v>
      </c>
      <c r="R328">
        <v>6</v>
      </c>
      <c r="S328" t="str">
        <f t="shared" si="38"/>
        <v>July</v>
      </c>
      <c r="T328">
        <f t="shared" si="39"/>
        <v>2024</v>
      </c>
      <c r="U328" s="3">
        <f t="shared" si="40"/>
        <v>0.31499999999999995</v>
      </c>
      <c r="V328" s="3" t="str">
        <f t="shared" si="41"/>
        <v>Low Discount</v>
      </c>
      <c r="W328" s="3">
        <f>AVERAGE(Table1[Gross Margin %])</f>
        <v>0.29963500000000659</v>
      </c>
      <c r="X328" s="3"/>
    </row>
    <row r="329" spans="1:24" x14ac:dyDescent="0.35">
      <c r="A329" t="s">
        <v>706</v>
      </c>
      <c r="B329" t="s">
        <v>707</v>
      </c>
      <c r="C329">
        <v>384.77</v>
      </c>
      <c r="D329" t="s">
        <v>3873</v>
      </c>
      <c r="E329">
        <f t="shared" si="35"/>
        <v>0.1</v>
      </c>
      <c r="F329">
        <f t="shared" si="36"/>
        <v>121.20254999999999</v>
      </c>
      <c r="G329" s="2">
        <v>45721</v>
      </c>
      <c r="H329" s="2">
        <v>45721</v>
      </c>
      <c r="I329" t="s">
        <v>48</v>
      </c>
      <c r="J329" t="s">
        <v>37</v>
      </c>
      <c r="K329" t="str">
        <f t="shared" si="37"/>
        <v>Low Risk</v>
      </c>
      <c r="L329" t="s">
        <v>60</v>
      </c>
      <c r="M329" t="s">
        <v>50</v>
      </c>
      <c r="N329" t="s">
        <v>22</v>
      </c>
      <c r="O329" t="s">
        <v>32</v>
      </c>
      <c r="P329" t="s">
        <v>80</v>
      </c>
      <c r="Q329" t="s">
        <v>81</v>
      </c>
      <c r="R329">
        <v>8</v>
      </c>
      <c r="S329" t="str">
        <f t="shared" si="38"/>
        <v>March</v>
      </c>
      <c r="T329">
        <f t="shared" si="39"/>
        <v>2025</v>
      </c>
      <c r="U329" s="3">
        <f t="shared" si="40"/>
        <v>0.315</v>
      </c>
      <c r="V329" s="3" t="str">
        <f t="shared" si="41"/>
        <v>Low Discount</v>
      </c>
      <c r="W329" s="3">
        <f>AVERAGE(Table1[Gross Margin %])</f>
        <v>0.29963500000000659</v>
      </c>
      <c r="X329" s="3"/>
    </row>
    <row r="330" spans="1:24" x14ac:dyDescent="0.35">
      <c r="A330" t="s">
        <v>708</v>
      </c>
      <c r="B330" t="s">
        <v>709</v>
      </c>
      <c r="C330">
        <v>676.86</v>
      </c>
      <c r="D330" t="s">
        <v>3874</v>
      </c>
      <c r="E330">
        <f t="shared" si="35"/>
        <v>0.15</v>
      </c>
      <c r="F330">
        <f t="shared" si="36"/>
        <v>201.36584999999999</v>
      </c>
      <c r="G330" s="2">
        <v>45468</v>
      </c>
      <c r="H330" s="2">
        <v>45468</v>
      </c>
      <c r="I330" t="s">
        <v>42</v>
      </c>
      <c r="J330" t="s">
        <v>37</v>
      </c>
      <c r="K330" t="str">
        <f t="shared" si="37"/>
        <v>Low Risk</v>
      </c>
      <c r="L330" t="s">
        <v>38</v>
      </c>
      <c r="M330" t="s">
        <v>50</v>
      </c>
      <c r="N330" t="s">
        <v>45</v>
      </c>
      <c r="O330" t="s">
        <v>23</v>
      </c>
      <c r="P330" t="s">
        <v>51</v>
      </c>
      <c r="Q330" t="s">
        <v>52</v>
      </c>
      <c r="R330">
        <v>6</v>
      </c>
      <c r="S330" t="str">
        <f t="shared" si="38"/>
        <v>June</v>
      </c>
      <c r="T330">
        <f t="shared" si="39"/>
        <v>2024</v>
      </c>
      <c r="U330" s="3">
        <f t="shared" si="40"/>
        <v>0.29749999999999999</v>
      </c>
      <c r="V330" s="3" t="str">
        <f t="shared" si="41"/>
        <v>High Discount</v>
      </c>
      <c r="W330" s="3">
        <f>AVERAGE(Table1[Gross Margin %])</f>
        <v>0.29963500000000659</v>
      </c>
      <c r="X330" s="3"/>
    </row>
    <row r="331" spans="1:24" x14ac:dyDescent="0.35">
      <c r="A331" t="s">
        <v>710</v>
      </c>
      <c r="B331" t="s">
        <v>711</v>
      </c>
      <c r="C331">
        <v>637.55999999999995</v>
      </c>
      <c r="D331" t="s">
        <v>3874</v>
      </c>
      <c r="E331">
        <f t="shared" si="35"/>
        <v>0.1</v>
      </c>
      <c r="F331">
        <f t="shared" si="36"/>
        <v>200.83139999999997</v>
      </c>
      <c r="G331" s="2">
        <v>45560</v>
      </c>
      <c r="H331" s="2">
        <v>45560</v>
      </c>
      <c r="I331" t="s">
        <v>18</v>
      </c>
      <c r="J331" t="s">
        <v>37</v>
      </c>
      <c r="K331" t="str">
        <f t="shared" si="37"/>
        <v>Low Risk</v>
      </c>
      <c r="L331" t="s">
        <v>43</v>
      </c>
      <c r="M331" t="s">
        <v>39</v>
      </c>
      <c r="N331" t="s">
        <v>31</v>
      </c>
      <c r="O331" t="s">
        <v>61</v>
      </c>
      <c r="P331" t="s">
        <v>62</v>
      </c>
      <c r="Q331" t="s">
        <v>63</v>
      </c>
      <c r="R331">
        <v>9</v>
      </c>
      <c r="S331" t="str">
        <f t="shared" si="38"/>
        <v>September</v>
      </c>
      <c r="T331">
        <f t="shared" si="39"/>
        <v>2024</v>
      </c>
      <c r="U331" s="3">
        <f t="shared" si="40"/>
        <v>0.315</v>
      </c>
      <c r="V331" s="3" t="str">
        <f t="shared" si="41"/>
        <v>Low Discount</v>
      </c>
      <c r="W331" s="3">
        <f>AVERAGE(Table1[Gross Margin %])</f>
        <v>0.29963500000000659</v>
      </c>
      <c r="X331" s="3"/>
    </row>
    <row r="332" spans="1:24" x14ac:dyDescent="0.35">
      <c r="A332" t="s">
        <v>712</v>
      </c>
      <c r="B332" t="s">
        <v>713</v>
      </c>
      <c r="C332">
        <v>967.96</v>
      </c>
      <c r="D332" t="s">
        <v>3874</v>
      </c>
      <c r="E332">
        <f t="shared" si="35"/>
        <v>0.15</v>
      </c>
      <c r="F332">
        <f t="shared" si="36"/>
        <v>287.96809999999999</v>
      </c>
      <c r="G332" s="2">
        <v>45522</v>
      </c>
      <c r="H332" s="2">
        <v>45522</v>
      </c>
      <c r="I332" t="s">
        <v>18</v>
      </c>
      <c r="J332" t="s">
        <v>19</v>
      </c>
      <c r="K332" t="str">
        <f t="shared" si="37"/>
        <v>Low Risk</v>
      </c>
      <c r="L332" t="s">
        <v>60</v>
      </c>
      <c r="M332" t="s">
        <v>55</v>
      </c>
      <c r="N332" t="s">
        <v>31</v>
      </c>
      <c r="O332" t="s">
        <v>23</v>
      </c>
      <c r="P332" t="s">
        <v>56</v>
      </c>
      <c r="Q332" t="s">
        <v>57</v>
      </c>
      <c r="R332">
        <v>8</v>
      </c>
      <c r="S332" t="str">
        <f t="shared" si="38"/>
        <v>August</v>
      </c>
      <c r="T332">
        <f t="shared" si="39"/>
        <v>2024</v>
      </c>
      <c r="U332" s="3">
        <f t="shared" si="40"/>
        <v>0.29749999999999999</v>
      </c>
      <c r="V332" s="3" t="str">
        <f t="shared" si="41"/>
        <v>High Discount</v>
      </c>
      <c r="W332" s="3">
        <f>AVERAGE(Table1[Gross Margin %])</f>
        <v>0.29963500000000659</v>
      </c>
      <c r="X332" s="3"/>
    </row>
    <row r="333" spans="1:24" x14ac:dyDescent="0.35">
      <c r="A333" t="s">
        <v>714</v>
      </c>
      <c r="B333" t="s">
        <v>715</v>
      </c>
      <c r="C333">
        <v>611.19000000000005</v>
      </c>
      <c r="D333" t="s">
        <v>3874</v>
      </c>
      <c r="E333">
        <f t="shared" si="35"/>
        <v>0.15</v>
      </c>
      <c r="F333">
        <f t="shared" si="36"/>
        <v>181.829025</v>
      </c>
      <c r="G333" s="2">
        <v>45765</v>
      </c>
      <c r="H333" s="2">
        <v>45765</v>
      </c>
      <c r="I333" t="s">
        <v>42</v>
      </c>
      <c r="J333" t="s">
        <v>29</v>
      </c>
      <c r="K333" t="str">
        <f t="shared" si="37"/>
        <v>Low Risk</v>
      </c>
      <c r="L333" t="s">
        <v>60</v>
      </c>
      <c r="M333" t="s">
        <v>50</v>
      </c>
      <c r="N333" t="s">
        <v>45</v>
      </c>
      <c r="O333" t="s">
        <v>23</v>
      </c>
      <c r="P333" t="s">
        <v>56</v>
      </c>
      <c r="Q333" t="s">
        <v>57</v>
      </c>
      <c r="R333">
        <v>2</v>
      </c>
      <c r="S333" t="str">
        <f t="shared" si="38"/>
        <v>April</v>
      </c>
      <c r="T333">
        <f t="shared" si="39"/>
        <v>2025</v>
      </c>
      <c r="U333" s="3">
        <f t="shared" si="40"/>
        <v>0.29749999999999999</v>
      </c>
      <c r="V333" s="3" t="str">
        <f t="shared" si="41"/>
        <v>High Discount</v>
      </c>
      <c r="W333" s="3">
        <f>AVERAGE(Table1[Gross Margin %])</f>
        <v>0.29963500000000659</v>
      </c>
      <c r="X333" s="3"/>
    </row>
    <row r="334" spans="1:24" x14ac:dyDescent="0.35">
      <c r="A334" t="s">
        <v>716</v>
      </c>
      <c r="B334" t="s">
        <v>717</v>
      </c>
      <c r="C334">
        <v>252.43</v>
      </c>
      <c r="D334" t="s">
        <v>3873</v>
      </c>
      <c r="E334">
        <f t="shared" si="35"/>
        <v>0.15</v>
      </c>
      <c r="F334">
        <f t="shared" si="36"/>
        <v>75.097925000000004</v>
      </c>
      <c r="G334" s="2">
        <v>45515</v>
      </c>
      <c r="H334" s="2">
        <v>45515</v>
      </c>
      <c r="I334" t="s">
        <v>18</v>
      </c>
      <c r="J334" t="s">
        <v>37</v>
      </c>
      <c r="K334" t="str">
        <f t="shared" si="37"/>
        <v>High Risk</v>
      </c>
      <c r="L334" t="s">
        <v>20</v>
      </c>
      <c r="M334" t="s">
        <v>30</v>
      </c>
      <c r="N334" t="s">
        <v>31</v>
      </c>
      <c r="O334" t="s">
        <v>23</v>
      </c>
      <c r="P334" t="s">
        <v>56</v>
      </c>
      <c r="Q334" t="s">
        <v>57</v>
      </c>
      <c r="R334">
        <v>7</v>
      </c>
      <c r="S334" t="str">
        <f t="shared" si="38"/>
        <v>August</v>
      </c>
      <c r="T334">
        <f t="shared" si="39"/>
        <v>2024</v>
      </c>
      <c r="U334" s="3">
        <f t="shared" si="40"/>
        <v>0.29749999999999999</v>
      </c>
      <c r="V334" s="3" t="str">
        <f t="shared" si="41"/>
        <v>High Discount</v>
      </c>
      <c r="W334" s="3">
        <f>AVERAGE(Table1[Gross Margin %])</f>
        <v>0.29963500000000659</v>
      </c>
      <c r="X334" s="3"/>
    </row>
    <row r="335" spans="1:24" x14ac:dyDescent="0.35">
      <c r="A335" t="s">
        <v>718</v>
      </c>
      <c r="B335" t="s">
        <v>719</v>
      </c>
      <c r="C335">
        <v>1430.74</v>
      </c>
      <c r="D335" t="s">
        <v>3872</v>
      </c>
      <c r="E335">
        <f t="shared" si="35"/>
        <v>0.15</v>
      </c>
      <c r="F335">
        <f t="shared" si="36"/>
        <v>425.64514999999994</v>
      </c>
      <c r="G335" s="2">
        <v>45493</v>
      </c>
      <c r="H335" s="2">
        <v>45493</v>
      </c>
      <c r="I335" t="s">
        <v>18</v>
      </c>
      <c r="J335" t="s">
        <v>37</v>
      </c>
      <c r="K335" t="str">
        <f t="shared" si="37"/>
        <v>Low Risk</v>
      </c>
      <c r="L335" t="s">
        <v>43</v>
      </c>
      <c r="M335" t="s">
        <v>55</v>
      </c>
      <c r="N335" t="s">
        <v>31</v>
      </c>
      <c r="O335" t="s">
        <v>23</v>
      </c>
      <c r="P335" t="s">
        <v>51</v>
      </c>
      <c r="Q335" t="s">
        <v>52</v>
      </c>
      <c r="R335">
        <v>6</v>
      </c>
      <c r="S335" t="str">
        <f t="shared" si="38"/>
        <v>July</v>
      </c>
      <c r="T335">
        <f t="shared" si="39"/>
        <v>2024</v>
      </c>
      <c r="U335" s="3">
        <f t="shared" si="40"/>
        <v>0.29749999999999999</v>
      </c>
      <c r="V335" s="3" t="str">
        <f t="shared" si="41"/>
        <v>High Discount</v>
      </c>
      <c r="W335" s="3">
        <f>AVERAGE(Table1[Gross Margin %])</f>
        <v>0.29963500000000659</v>
      </c>
      <c r="X335" s="3"/>
    </row>
    <row r="336" spans="1:24" x14ac:dyDescent="0.35">
      <c r="A336" t="s">
        <v>720</v>
      </c>
      <c r="B336" t="s">
        <v>721</v>
      </c>
      <c r="C336">
        <v>1352.72</v>
      </c>
      <c r="D336" t="s">
        <v>3872</v>
      </c>
      <c r="E336">
        <f t="shared" si="35"/>
        <v>0.15</v>
      </c>
      <c r="F336">
        <f t="shared" si="36"/>
        <v>402.43420000000003</v>
      </c>
      <c r="G336" s="2">
        <v>45723</v>
      </c>
      <c r="H336" s="2">
        <v>45723</v>
      </c>
      <c r="I336" t="s">
        <v>48</v>
      </c>
      <c r="J336" t="s">
        <v>19</v>
      </c>
      <c r="K336" t="str">
        <f t="shared" si="37"/>
        <v>Medium Risk</v>
      </c>
      <c r="L336" t="s">
        <v>38</v>
      </c>
      <c r="M336" t="s">
        <v>21</v>
      </c>
      <c r="N336" t="s">
        <v>31</v>
      </c>
      <c r="O336" t="s">
        <v>23</v>
      </c>
      <c r="P336" t="s">
        <v>51</v>
      </c>
      <c r="Q336" t="s">
        <v>52</v>
      </c>
      <c r="R336">
        <v>4</v>
      </c>
      <c r="S336" t="str">
        <f t="shared" si="38"/>
        <v>March</v>
      </c>
      <c r="T336">
        <f t="shared" si="39"/>
        <v>2025</v>
      </c>
      <c r="U336" s="3">
        <f t="shared" si="40"/>
        <v>0.29750000000000004</v>
      </c>
      <c r="V336" s="3" t="str">
        <f t="shared" si="41"/>
        <v>High Discount</v>
      </c>
      <c r="W336" s="3">
        <f>AVERAGE(Table1[Gross Margin %])</f>
        <v>0.29963500000000659</v>
      </c>
      <c r="X336" s="3"/>
    </row>
    <row r="337" spans="1:24" x14ac:dyDescent="0.35">
      <c r="A337" t="s">
        <v>722</v>
      </c>
      <c r="B337" t="s">
        <v>723</v>
      </c>
      <c r="C337">
        <v>1242.3699999999999</v>
      </c>
      <c r="D337" t="s">
        <v>3872</v>
      </c>
      <c r="E337">
        <f t="shared" si="35"/>
        <v>0.25</v>
      </c>
      <c r="F337">
        <f t="shared" si="36"/>
        <v>326.12212499999993</v>
      </c>
      <c r="G337" s="2">
        <v>45652</v>
      </c>
      <c r="H337" s="2">
        <v>45652</v>
      </c>
      <c r="I337" t="s">
        <v>86</v>
      </c>
      <c r="J337" t="s">
        <v>49</v>
      </c>
      <c r="K337" t="str">
        <f t="shared" si="37"/>
        <v>Medium Risk</v>
      </c>
      <c r="L337" t="s">
        <v>38</v>
      </c>
      <c r="M337" t="s">
        <v>39</v>
      </c>
      <c r="N337" t="s">
        <v>22</v>
      </c>
      <c r="O337" t="s">
        <v>32</v>
      </c>
      <c r="P337" t="s">
        <v>72</v>
      </c>
      <c r="Q337" t="s">
        <v>73</v>
      </c>
      <c r="R337">
        <v>1</v>
      </c>
      <c r="S337" t="str">
        <f t="shared" si="38"/>
        <v>December</v>
      </c>
      <c r="T337">
        <f t="shared" si="39"/>
        <v>2024</v>
      </c>
      <c r="U337" s="3">
        <f t="shared" si="40"/>
        <v>0.26249999999999996</v>
      </c>
      <c r="V337" s="3" t="str">
        <f t="shared" si="41"/>
        <v>High Discount</v>
      </c>
      <c r="W337" s="3">
        <f>AVERAGE(Table1[Gross Margin %])</f>
        <v>0.29963500000000659</v>
      </c>
      <c r="X337" s="3"/>
    </row>
    <row r="338" spans="1:24" x14ac:dyDescent="0.35">
      <c r="A338" t="s">
        <v>724</v>
      </c>
      <c r="B338" t="s">
        <v>725</v>
      </c>
      <c r="C338">
        <v>1037.1600000000001</v>
      </c>
      <c r="D338" t="s">
        <v>3872</v>
      </c>
      <c r="E338">
        <f t="shared" si="35"/>
        <v>0.1</v>
      </c>
      <c r="F338">
        <f t="shared" si="36"/>
        <v>326.7054</v>
      </c>
      <c r="G338" s="2">
        <v>45504</v>
      </c>
      <c r="H338" s="2">
        <v>45504</v>
      </c>
      <c r="I338" t="s">
        <v>28</v>
      </c>
      <c r="J338" t="s">
        <v>19</v>
      </c>
      <c r="K338" t="str">
        <f t="shared" si="37"/>
        <v>Low Risk</v>
      </c>
      <c r="L338" t="s">
        <v>60</v>
      </c>
      <c r="M338" t="s">
        <v>55</v>
      </c>
      <c r="N338" t="s">
        <v>45</v>
      </c>
      <c r="O338" t="s">
        <v>61</v>
      </c>
      <c r="P338" t="s">
        <v>62</v>
      </c>
      <c r="Q338" t="s">
        <v>63</v>
      </c>
      <c r="R338">
        <v>5</v>
      </c>
      <c r="S338" t="str">
        <f t="shared" si="38"/>
        <v>July</v>
      </c>
      <c r="T338">
        <f t="shared" si="39"/>
        <v>2024</v>
      </c>
      <c r="U338" s="3">
        <f t="shared" si="40"/>
        <v>0.31499999999999995</v>
      </c>
      <c r="V338" s="3" t="str">
        <f t="shared" si="41"/>
        <v>Low Discount</v>
      </c>
      <c r="W338" s="3">
        <f>AVERAGE(Table1[Gross Margin %])</f>
        <v>0.29963500000000659</v>
      </c>
      <c r="X338" s="3"/>
    </row>
    <row r="339" spans="1:24" x14ac:dyDescent="0.35">
      <c r="A339" t="s">
        <v>726</v>
      </c>
      <c r="B339" t="s">
        <v>727</v>
      </c>
      <c r="C339">
        <v>1371.8</v>
      </c>
      <c r="D339" t="s">
        <v>3872</v>
      </c>
      <c r="E339">
        <f t="shared" si="35"/>
        <v>0.15</v>
      </c>
      <c r="F339">
        <f t="shared" si="36"/>
        <v>408.11049999999994</v>
      </c>
      <c r="G339" s="2">
        <v>45615</v>
      </c>
      <c r="H339" s="2">
        <v>45615</v>
      </c>
      <c r="I339" t="s">
        <v>48</v>
      </c>
      <c r="J339" t="s">
        <v>29</v>
      </c>
      <c r="K339" t="str">
        <f t="shared" si="37"/>
        <v>High Risk</v>
      </c>
      <c r="L339" t="s">
        <v>20</v>
      </c>
      <c r="M339" t="s">
        <v>50</v>
      </c>
      <c r="N339" t="s">
        <v>22</v>
      </c>
      <c r="O339" t="s">
        <v>23</v>
      </c>
      <c r="P339" t="s">
        <v>24</v>
      </c>
      <c r="Q339" t="s">
        <v>25</v>
      </c>
      <c r="R339">
        <v>9</v>
      </c>
      <c r="S339" t="str">
        <f t="shared" si="38"/>
        <v>November</v>
      </c>
      <c r="T339">
        <f t="shared" si="39"/>
        <v>2024</v>
      </c>
      <c r="U339" s="3">
        <f t="shared" si="40"/>
        <v>0.29749999999999999</v>
      </c>
      <c r="V339" s="3" t="str">
        <f t="shared" si="41"/>
        <v>High Discount</v>
      </c>
      <c r="W339" s="3">
        <f>AVERAGE(Table1[Gross Margin %])</f>
        <v>0.29963500000000659</v>
      </c>
      <c r="X339" s="3"/>
    </row>
    <row r="340" spans="1:24" x14ac:dyDescent="0.35">
      <c r="A340" t="s">
        <v>728</v>
      </c>
      <c r="B340" t="s">
        <v>729</v>
      </c>
      <c r="C340">
        <v>1283.07</v>
      </c>
      <c r="D340" t="s">
        <v>3872</v>
      </c>
      <c r="E340">
        <f t="shared" si="35"/>
        <v>0.25</v>
      </c>
      <c r="F340">
        <f t="shared" si="36"/>
        <v>336.80587499999996</v>
      </c>
      <c r="G340" s="2">
        <v>45693</v>
      </c>
      <c r="H340" s="2">
        <v>45693</v>
      </c>
      <c r="I340" t="s">
        <v>48</v>
      </c>
      <c r="J340" t="s">
        <v>49</v>
      </c>
      <c r="K340" t="str">
        <f t="shared" si="37"/>
        <v>Low Risk</v>
      </c>
      <c r="L340" t="s">
        <v>60</v>
      </c>
      <c r="M340" t="s">
        <v>21</v>
      </c>
      <c r="N340" t="s">
        <v>31</v>
      </c>
      <c r="O340" t="s">
        <v>32</v>
      </c>
      <c r="P340" t="s">
        <v>80</v>
      </c>
      <c r="Q340" t="s">
        <v>81</v>
      </c>
      <c r="R340">
        <v>10</v>
      </c>
      <c r="S340" t="str">
        <f t="shared" si="38"/>
        <v>February</v>
      </c>
      <c r="T340">
        <f t="shared" si="39"/>
        <v>2025</v>
      </c>
      <c r="U340" s="3">
        <f t="shared" si="40"/>
        <v>0.26249999999999996</v>
      </c>
      <c r="V340" s="3" t="str">
        <f t="shared" si="41"/>
        <v>High Discount</v>
      </c>
      <c r="W340" s="3">
        <f>AVERAGE(Table1[Gross Margin %])</f>
        <v>0.29963500000000659</v>
      </c>
      <c r="X340" s="3"/>
    </row>
    <row r="341" spans="1:24" x14ac:dyDescent="0.35">
      <c r="A341" t="s">
        <v>730</v>
      </c>
      <c r="B341" t="s">
        <v>731</v>
      </c>
      <c r="C341">
        <v>633.64</v>
      </c>
      <c r="D341" t="s">
        <v>3874</v>
      </c>
      <c r="E341">
        <f t="shared" si="35"/>
        <v>0.15</v>
      </c>
      <c r="F341">
        <f t="shared" si="36"/>
        <v>188.50790000000001</v>
      </c>
      <c r="G341" s="2">
        <v>45544</v>
      </c>
      <c r="H341" s="2">
        <v>45544</v>
      </c>
      <c r="I341" t="s">
        <v>18</v>
      </c>
      <c r="J341" t="s">
        <v>19</v>
      </c>
      <c r="K341" t="str">
        <f t="shared" si="37"/>
        <v>Low Risk</v>
      </c>
      <c r="L341" t="s">
        <v>60</v>
      </c>
      <c r="M341" t="s">
        <v>39</v>
      </c>
      <c r="N341" t="s">
        <v>45</v>
      </c>
      <c r="O341" t="s">
        <v>23</v>
      </c>
      <c r="P341" t="s">
        <v>24</v>
      </c>
      <c r="Q341" t="s">
        <v>25</v>
      </c>
      <c r="R341">
        <v>2</v>
      </c>
      <c r="S341" t="str">
        <f t="shared" si="38"/>
        <v>September</v>
      </c>
      <c r="T341">
        <f t="shared" si="39"/>
        <v>2024</v>
      </c>
      <c r="U341" s="3">
        <f t="shared" si="40"/>
        <v>0.29750000000000004</v>
      </c>
      <c r="V341" s="3" t="str">
        <f t="shared" si="41"/>
        <v>High Discount</v>
      </c>
      <c r="W341" s="3">
        <f>AVERAGE(Table1[Gross Margin %])</f>
        <v>0.29963500000000659</v>
      </c>
      <c r="X341" s="3"/>
    </row>
    <row r="342" spans="1:24" x14ac:dyDescent="0.35">
      <c r="A342" t="s">
        <v>732</v>
      </c>
      <c r="B342" t="s">
        <v>733</v>
      </c>
      <c r="C342">
        <v>572.89</v>
      </c>
      <c r="D342" t="s">
        <v>3874</v>
      </c>
      <c r="E342">
        <f t="shared" si="35"/>
        <v>0.15</v>
      </c>
      <c r="F342">
        <f t="shared" si="36"/>
        <v>170.434775</v>
      </c>
      <c r="G342" s="2">
        <v>45665</v>
      </c>
      <c r="H342" s="2">
        <v>45665</v>
      </c>
      <c r="I342" t="s">
        <v>18</v>
      </c>
      <c r="J342" t="s">
        <v>19</v>
      </c>
      <c r="K342" t="str">
        <f t="shared" si="37"/>
        <v>Medium Risk</v>
      </c>
      <c r="L342" t="s">
        <v>38</v>
      </c>
      <c r="M342" t="s">
        <v>50</v>
      </c>
      <c r="N342" t="s">
        <v>45</v>
      </c>
      <c r="O342" t="s">
        <v>23</v>
      </c>
      <c r="P342" t="s">
        <v>24</v>
      </c>
      <c r="Q342" t="s">
        <v>25</v>
      </c>
      <c r="R342">
        <v>3</v>
      </c>
      <c r="S342" t="str">
        <f t="shared" si="38"/>
        <v>January</v>
      </c>
      <c r="T342">
        <f t="shared" si="39"/>
        <v>2025</v>
      </c>
      <c r="U342" s="3">
        <f t="shared" si="40"/>
        <v>0.29749999999999999</v>
      </c>
      <c r="V342" s="3" t="str">
        <f t="shared" si="41"/>
        <v>High Discount</v>
      </c>
      <c r="W342" s="3">
        <f>AVERAGE(Table1[Gross Margin %])</f>
        <v>0.29963500000000659</v>
      </c>
      <c r="X342" s="3"/>
    </row>
    <row r="343" spans="1:24" x14ac:dyDescent="0.35">
      <c r="A343" t="s">
        <v>734</v>
      </c>
      <c r="B343" t="s">
        <v>735</v>
      </c>
      <c r="C343">
        <v>893.73</v>
      </c>
      <c r="D343" t="s">
        <v>3874</v>
      </c>
      <c r="E343">
        <f t="shared" si="35"/>
        <v>0.1</v>
      </c>
      <c r="F343">
        <f t="shared" si="36"/>
        <v>281.52494999999999</v>
      </c>
      <c r="G343" s="2">
        <v>45701</v>
      </c>
      <c r="H343" s="2">
        <v>45701</v>
      </c>
      <c r="I343" t="s">
        <v>18</v>
      </c>
      <c r="J343" t="s">
        <v>49</v>
      </c>
      <c r="K343" t="str">
        <f t="shared" si="37"/>
        <v>Low Risk</v>
      </c>
      <c r="L343" t="s">
        <v>43</v>
      </c>
      <c r="M343" t="s">
        <v>21</v>
      </c>
      <c r="N343" t="s">
        <v>22</v>
      </c>
      <c r="O343" t="s">
        <v>32</v>
      </c>
      <c r="P343" t="s">
        <v>33</v>
      </c>
      <c r="Q343" t="s">
        <v>34</v>
      </c>
      <c r="R343">
        <v>6</v>
      </c>
      <c r="S343" t="str">
        <f t="shared" si="38"/>
        <v>February</v>
      </c>
      <c r="T343">
        <f t="shared" si="39"/>
        <v>2025</v>
      </c>
      <c r="U343" s="3">
        <f t="shared" si="40"/>
        <v>0.315</v>
      </c>
      <c r="V343" s="3" t="str">
        <f t="shared" si="41"/>
        <v>Low Discount</v>
      </c>
      <c r="W343" s="3">
        <f>AVERAGE(Table1[Gross Margin %])</f>
        <v>0.29963500000000659</v>
      </c>
      <c r="X343" s="3"/>
    </row>
    <row r="344" spans="1:24" x14ac:dyDescent="0.35">
      <c r="A344" t="s">
        <v>736</v>
      </c>
      <c r="B344" t="s">
        <v>737</v>
      </c>
      <c r="C344">
        <v>606.82000000000005</v>
      </c>
      <c r="D344" t="s">
        <v>3874</v>
      </c>
      <c r="E344">
        <f t="shared" si="35"/>
        <v>0.1</v>
      </c>
      <c r="F344">
        <f t="shared" si="36"/>
        <v>191.14830000000001</v>
      </c>
      <c r="G344" s="2">
        <v>45757</v>
      </c>
      <c r="H344" s="2">
        <v>45757</v>
      </c>
      <c r="I344" t="s">
        <v>42</v>
      </c>
      <c r="J344" t="s">
        <v>29</v>
      </c>
      <c r="K344" t="str">
        <f t="shared" si="37"/>
        <v>High Risk</v>
      </c>
      <c r="L344" t="s">
        <v>20</v>
      </c>
      <c r="M344" t="s">
        <v>55</v>
      </c>
      <c r="N344" t="s">
        <v>31</v>
      </c>
      <c r="O344" t="s">
        <v>32</v>
      </c>
      <c r="P344" t="s">
        <v>72</v>
      </c>
      <c r="Q344" t="s">
        <v>73</v>
      </c>
      <c r="R344">
        <v>9</v>
      </c>
      <c r="S344" t="str">
        <f t="shared" si="38"/>
        <v>April</v>
      </c>
      <c r="T344">
        <f t="shared" si="39"/>
        <v>2025</v>
      </c>
      <c r="U344" s="3">
        <f t="shared" si="40"/>
        <v>0.315</v>
      </c>
      <c r="V344" s="3" t="str">
        <f t="shared" si="41"/>
        <v>Low Discount</v>
      </c>
      <c r="W344" s="3">
        <f>AVERAGE(Table1[Gross Margin %])</f>
        <v>0.29963500000000659</v>
      </c>
      <c r="X344" s="3"/>
    </row>
    <row r="345" spans="1:24" x14ac:dyDescent="0.35">
      <c r="A345" t="s">
        <v>738</v>
      </c>
      <c r="B345" t="s">
        <v>739</v>
      </c>
      <c r="C345">
        <v>46.55</v>
      </c>
      <c r="D345" t="s">
        <v>3873</v>
      </c>
      <c r="E345">
        <f t="shared" si="35"/>
        <v>0.1</v>
      </c>
      <c r="F345">
        <f t="shared" si="36"/>
        <v>14.663249999999998</v>
      </c>
      <c r="G345" s="2">
        <v>45731</v>
      </c>
      <c r="H345" s="2">
        <v>45731</v>
      </c>
      <c r="I345" t="s">
        <v>28</v>
      </c>
      <c r="J345" t="s">
        <v>19</v>
      </c>
      <c r="K345" t="str">
        <f t="shared" si="37"/>
        <v>Low Risk</v>
      </c>
      <c r="L345" t="s">
        <v>60</v>
      </c>
      <c r="M345" t="s">
        <v>44</v>
      </c>
      <c r="N345" t="s">
        <v>45</v>
      </c>
      <c r="O345" t="s">
        <v>61</v>
      </c>
      <c r="P345" t="s">
        <v>62</v>
      </c>
      <c r="Q345" t="s">
        <v>63</v>
      </c>
      <c r="R345">
        <v>6</v>
      </c>
      <c r="S345" t="str">
        <f t="shared" si="38"/>
        <v>March</v>
      </c>
      <c r="T345">
        <f t="shared" si="39"/>
        <v>2025</v>
      </c>
      <c r="U345" s="3">
        <f t="shared" si="40"/>
        <v>0.31499999999999995</v>
      </c>
      <c r="V345" s="3" t="str">
        <f t="shared" si="41"/>
        <v>Low Discount</v>
      </c>
      <c r="W345" s="3">
        <f>AVERAGE(Table1[Gross Margin %])</f>
        <v>0.29963500000000659</v>
      </c>
      <c r="X345" s="3"/>
    </row>
    <row r="346" spans="1:24" x14ac:dyDescent="0.35">
      <c r="A346" t="s">
        <v>740</v>
      </c>
      <c r="B346" t="s">
        <v>741</v>
      </c>
      <c r="C346">
        <v>141.19</v>
      </c>
      <c r="D346" t="s">
        <v>3873</v>
      </c>
      <c r="E346">
        <f t="shared" si="35"/>
        <v>0.15</v>
      </c>
      <c r="F346">
        <f t="shared" si="36"/>
        <v>42.004024999999999</v>
      </c>
      <c r="G346" s="2">
        <v>45481</v>
      </c>
      <c r="H346" s="2">
        <v>45481</v>
      </c>
      <c r="I346" t="s">
        <v>18</v>
      </c>
      <c r="J346" t="s">
        <v>49</v>
      </c>
      <c r="K346" t="str">
        <f t="shared" si="37"/>
        <v>High Risk</v>
      </c>
      <c r="L346" t="s">
        <v>20</v>
      </c>
      <c r="M346" t="s">
        <v>55</v>
      </c>
      <c r="N346" t="s">
        <v>31</v>
      </c>
      <c r="O346" t="s">
        <v>23</v>
      </c>
      <c r="P346" t="s">
        <v>56</v>
      </c>
      <c r="Q346" t="s">
        <v>57</v>
      </c>
      <c r="R346">
        <v>7</v>
      </c>
      <c r="S346" t="str">
        <f t="shared" si="38"/>
        <v>July</v>
      </c>
      <c r="T346">
        <f t="shared" si="39"/>
        <v>2024</v>
      </c>
      <c r="U346" s="3">
        <f t="shared" si="40"/>
        <v>0.29749999999999999</v>
      </c>
      <c r="V346" s="3" t="str">
        <f t="shared" si="41"/>
        <v>High Discount</v>
      </c>
      <c r="W346" s="3">
        <f>AVERAGE(Table1[Gross Margin %])</f>
        <v>0.29963500000000659</v>
      </c>
      <c r="X346" s="3"/>
    </row>
    <row r="347" spans="1:24" x14ac:dyDescent="0.35">
      <c r="A347" t="s">
        <v>742</v>
      </c>
      <c r="B347" t="s">
        <v>743</v>
      </c>
      <c r="C347">
        <v>1442.89</v>
      </c>
      <c r="D347" t="s">
        <v>3872</v>
      </c>
      <c r="E347">
        <f t="shared" si="35"/>
        <v>0.25</v>
      </c>
      <c r="F347">
        <f t="shared" si="36"/>
        <v>378.75862499999999</v>
      </c>
      <c r="G347" s="2">
        <v>45543</v>
      </c>
      <c r="H347" s="2">
        <v>45543</v>
      </c>
      <c r="I347" t="s">
        <v>18</v>
      </c>
      <c r="J347" t="s">
        <v>29</v>
      </c>
      <c r="K347" t="str">
        <f t="shared" si="37"/>
        <v>Low Risk</v>
      </c>
      <c r="L347" t="s">
        <v>43</v>
      </c>
      <c r="M347" t="s">
        <v>39</v>
      </c>
      <c r="N347" t="s">
        <v>45</v>
      </c>
      <c r="O347" t="s">
        <v>32</v>
      </c>
      <c r="P347" t="s">
        <v>68</v>
      </c>
      <c r="Q347" t="s">
        <v>69</v>
      </c>
      <c r="R347">
        <v>8</v>
      </c>
      <c r="S347" t="str">
        <f t="shared" si="38"/>
        <v>September</v>
      </c>
      <c r="T347">
        <f t="shared" si="39"/>
        <v>2024</v>
      </c>
      <c r="U347" s="3">
        <f t="shared" si="40"/>
        <v>0.26249999999999996</v>
      </c>
      <c r="V347" s="3" t="str">
        <f t="shared" si="41"/>
        <v>High Discount</v>
      </c>
      <c r="W347" s="3">
        <f>AVERAGE(Table1[Gross Margin %])</f>
        <v>0.29963500000000659</v>
      </c>
      <c r="X347" s="3"/>
    </row>
    <row r="348" spans="1:24" x14ac:dyDescent="0.35">
      <c r="A348" t="s">
        <v>744</v>
      </c>
      <c r="B348" t="s">
        <v>745</v>
      </c>
      <c r="C348">
        <v>1468.07</v>
      </c>
      <c r="D348" t="s">
        <v>3872</v>
      </c>
      <c r="E348">
        <f t="shared" si="35"/>
        <v>0.25</v>
      </c>
      <c r="F348">
        <f t="shared" si="36"/>
        <v>385.36837499999996</v>
      </c>
      <c r="G348" s="2">
        <v>45495</v>
      </c>
      <c r="H348" s="2">
        <v>45495</v>
      </c>
      <c r="I348" t="s">
        <v>18</v>
      </c>
      <c r="J348" t="s">
        <v>49</v>
      </c>
      <c r="K348" t="str">
        <f t="shared" si="37"/>
        <v>Medium Risk</v>
      </c>
      <c r="L348" t="s">
        <v>38</v>
      </c>
      <c r="M348" t="s">
        <v>55</v>
      </c>
      <c r="N348" t="s">
        <v>22</v>
      </c>
      <c r="O348" t="s">
        <v>32</v>
      </c>
      <c r="P348" t="s">
        <v>68</v>
      </c>
      <c r="Q348" t="s">
        <v>69</v>
      </c>
      <c r="R348">
        <v>6</v>
      </c>
      <c r="S348" t="str">
        <f t="shared" si="38"/>
        <v>July</v>
      </c>
      <c r="T348">
        <f t="shared" si="39"/>
        <v>2024</v>
      </c>
      <c r="U348" s="3">
        <f t="shared" si="40"/>
        <v>0.26249999999999996</v>
      </c>
      <c r="V348" s="3" t="str">
        <f t="shared" si="41"/>
        <v>High Discount</v>
      </c>
      <c r="W348" s="3">
        <f>AVERAGE(Table1[Gross Margin %])</f>
        <v>0.29963500000000659</v>
      </c>
      <c r="X348" s="3"/>
    </row>
    <row r="349" spans="1:24" x14ac:dyDescent="0.35">
      <c r="A349" t="s">
        <v>746</v>
      </c>
      <c r="B349" t="s">
        <v>747</v>
      </c>
      <c r="C349">
        <v>178.66</v>
      </c>
      <c r="D349" t="s">
        <v>3873</v>
      </c>
      <c r="E349">
        <f t="shared" si="35"/>
        <v>0.1</v>
      </c>
      <c r="F349">
        <f t="shared" si="36"/>
        <v>56.277899999999988</v>
      </c>
      <c r="G349" s="2">
        <v>45597</v>
      </c>
      <c r="H349" s="2">
        <v>45597</v>
      </c>
      <c r="I349" t="s">
        <v>86</v>
      </c>
      <c r="J349" t="s">
        <v>19</v>
      </c>
      <c r="K349" t="str">
        <f t="shared" si="37"/>
        <v>Low Risk</v>
      </c>
      <c r="L349" t="s">
        <v>43</v>
      </c>
      <c r="M349" t="s">
        <v>50</v>
      </c>
      <c r="N349" t="s">
        <v>45</v>
      </c>
      <c r="O349" t="s">
        <v>32</v>
      </c>
      <c r="P349" t="s">
        <v>80</v>
      </c>
      <c r="Q349" t="s">
        <v>81</v>
      </c>
      <c r="R349">
        <v>9</v>
      </c>
      <c r="S349" t="str">
        <f t="shared" si="38"/>
        <v>November</v>
      </c>
      <c r="T349">
        <f t="shared" si="39"/>
        <v>2024</v>
      </c>
      <c r="U349" s="3">
        <f t="shared" si="40"/>
        <v>0.31499999999999995</v>
      </c>
      <c r="V349" s="3" t="str">
        <f t="shared" si="41"/>
        <v>Low Discount</v>
      </c>
      <c r="W349" s="3">
        <f>AVERAGE(Table1[Gross Margin %])</f>
        <v>0.29963500000000659</v>
      </c>
      <c r="X349" s="3"/>
    </row>
    <row r="350" spans="1:24" x14ac:dyDescent="0.35">
      <c r="A350" t="s">
        <v>748</v>
      </c>
      <c r="B350" t="s">
        <v>749</v>
      </c>
      <c r="C350">
        <v>1108.0999999999999</v>
      </c>
      <c r="D350" t="s">
        <v>3872</v>
      </c>
      <c r="E350">
        <f t="shared" si="35"/>
        <v>0.15</v>
      </c>
      <c r="F350">
        <f t="shared" si="36"/>
        <v>329.65974999999997</v>
      </c>
      <c r="G350" s="2">
        <v>45703</v>
      </c>
      <c r="H350" s="2">
        <v>45703</v>
      </c>
      <c r="I350" t="s">
        <v>28</v>
      </c>
      <c r="J350" t="s">
        <v>37</v>
      </c>
      <c r="K350" t="str">
        <f t="shared" si="37"/>
        <v>Low Risk</v>
      </c>
      <c r="L350" t="s">
        <v>60</v>
      </c>
      <c r="M350" t="s">
        <v>30</v>
      </c>
      <c r="N350" t="s">
        <v>45</v>
      </c>
      <c r="O350" t="s">
        <v>23</v>
      </c>
      <c r="P350" t="s">
        <v>56</v>
      </c>
      <c r="Q350" t="s">
        <v>57</v>
      </c>
      <c r="R350">
        <v>4</v>
      </c>
      <c r="S350" t="str">
        <f t="shared" si="38"/>
        <v>February</v>
      </c>
      <c r="T350">
        <f t="shared" si="39"/>
        <v>2025</v>
      </c>
      <c r="U350" s="3">
        <f t="shared" si="40"/>
        <v>0.29749999999999999</v>
      </c>
      <c r="V350" s="3" t="str">
        <f t="shared" si="41"/>
        <v>High Discount</v>
      </c>
      <c r="W350" s="3">
        <f>AVERAGE(Table1[Gross Margin %])</f>
        <v>0.29963500000000659</v>
      </c>
      <c r="X350" s="3"/>
    </row>
    <row r="351" spans="1:24" x14ac:dyDescent="0.35">
      <c r="A351" t="s">
        <v>750</v>
      </c>
      <c r="B351" t="s">
        <v>751</v>
      </c>
      <c r="C351">
        <v>474.58</v>
      </c>
      <c r="D351" t="s">
        <v>3873</v>
      </c>
      <c r="E351">
        <f t="shared" si="35"/>
        <v>0.1</v>
      </c>
      <c r="F351">
        <f t="shared" si="36"/>
        <v>149.49269999999999</v>
      </c>
      <c r="G351" s="2">
        <v>45577</v>
      </c>
      <c r="H351" s="2">
        <v>45577</v>
      </c>
      <c r="I351" t="s">
        <v>48</v>
      </c>
      <c r="J351" t="s">
        <v>37</v>
      </c>
      <c r="K351" t="str">
        <f t="shared" si="37"/>
        <v>High Risk</v>
      </c>
      <c r="L351" t="s">
        <v>20</v>
      </c>
      <c r="M351" t="s">
        <v>30</v>
      </c>
      <c r="N351" t="s">
        <v>45</v>
      </c>
      <c r="O351" t="s">
        <v>32</v>
      </c>
      <c r="P351" t="s">
        <v>33</v>
      </c>
      <c r="Q351" t="s">
        <v>34</v>
      </c>
      <c r="R351">
        <v>5</v>
      </c>
      <c r="S351" t="str">
        <f t="shared" si="38"/>
        <v>October</v>
      </c>
      <c r="T351">
        <f t="shared" si="39"/>
        <v>2024</v>
      </c>
      <c r="U351" s="3">
        <f t="shared" si="40"/>
        <v>0.315</v>
      </c>
      <c r="V351" s="3" t="str">
        <f t="shared" si="41"/>
        <v>Low Discount</v>
      </c>
      <c r="W351" s="3">
        <f>AVERAGE(Table1[Gross Margin %])</f>
        <v>0.29963500000000659</v>
      </c>
      <c r="X351" s="3"/>
    </row>
    <row r="352" spans="1:24" x14ac:dyDescent="0.35">
      <c r="A352" t="s">
        <v>752</v>
      </c>
      <c r="B352" t="s">
        <v>753</v>
      </c>
      <c r="C352">
        <v>607.29999999999995</v>
      </c>
      <c r="D352" t="s">
        <v>3874</v>
      </c>
      <c r="E352">
        <f t="shared" si="35"/>
        <v>0.1</v>
      </c>
      <c r="F352">
        <f t="shared" si="36"/>
        <v>191.29949999999997</v>
      </c>
      <c r="G352" s="2">
        <v>45459</v>
      </c>
      <c r="H352" s="2">
        <v>45459</v>
      </c>
      <c r="I352" t="s">
        <v>18</v>
      </c>
      <c r="J352" t="s">
        <v>29</v>
      </c>
      <c r="K352" t="str">
        <f t="shared" si="37"/>
        <v>Medium Risk</v>
      </c>
      <c r="L352" t="s">
        <v>38</v>
      </c>
      <c r="M352" t="s">
        <v>39</v>
      </c>
      <c r="N352" t="s">
        <v>31</v>
      </c>
      <c r="O352" t="s">
        <v>32</v>
      </c>
      <c r="P352" t="s">
        <v>33</v>
      </c>
      <c r="Q352" t="s">
        <v>34</v>
      </c>
      <c r="R352">
        <v>8</v>
      </c>
      <c r="S352" t="str">
        <f t="shared" si="38"/>
        <v>June</v>
      </c>
      <c r="T352">
        <f t="shared" si="39"/>
        <v>2024</v>
      </c>
      <c r="U352" s="3">
        <f t="shared" si="40"/>
        <v>0.31499999999999995</v>
      </c>
      <c r="V352" s="3" t="str">
        <f t="shared" si="41"/>
        <v>Low Discount</v>
      </c>
      <c r="W352" s="3">
        <f>AVERAGE(Table1[Gross Margin %])</f>
        <v>0.29963500000000659</v>
      </c>
      <c r="X352" s="3"/>
    </row>
    <row r="353" spans="1:24" x14ac:dyDescent="0.35">
      <c r="A353" t="s">
        <v>754</v>
      </c>
      <c r="B353" t="s">
        <v>755</v>
      </c>
      <c r="C353">
        <v>1420.2</v>
      </c>
      <c r="D353" t="s">
        <v>3872</v>
      </c>
      <c r="E353">
        <f t="shared" si="35"/>
        <v>0.15</v>
      </c>
      <c r="F353">
        <f t="shared" si="36"/>
        <v>422.5095</v>
      </c>
      <c r="G353" s="2">
        <v>45694</v>
      </c>
      <c r="H353" s="2">
        <v>45694</v>
      </c>
      <c r="I353" t="s">
        <v>42</v>
      </c>
      <c r="J353" t="s">
        <v>49</v>
      </c>
      <c r="K353" t="str">
        <f t="shared" si="37"/>
        <v>High Risk</v>
      </c>
      <c r="L353" t="s">
        <v>20</v>
      </c>
      <c r="M353" t="s">
        <v>30</v>
      </c>
      <c r="N353" t="s">
        <v>45</v>
      </c>
      <c r="O353" t="s">
        <v>23</v>
      </c>
      <c r="P353" t="s">
        <v>24</v>
      </c>
      <c r="Q353" t="s">
        <v>25</v>
      </c>
      <c r="R353">
        <v>9</v>
      </c>
      <c r="S353" t="str">
        <f t="shared" si="38"/>
        <v>February</v>
      </c>
      <c r="T353">
        <f t="shared" si="39"/>
        <v>2025</v>
      </c>
      <c r="U353" s="3">
        <f t="shared" si="40"/>
        <v>0.29749999999999999</v>
      </c>
      <c r="V353" s="3" t="str">
        <f t="shared" si="41"/>
        <v>High Discount</v>
      </c>
      <c r="W353" s="3">
        <f>AVERAGE(Table1[Gross Margin %])</f>
        <v>0.29963500000000659</v>
      </c>
      <c r="X353" s="3"/>
    </row>
    <row r="354" spans="1:24" x14ac:dyDescent="0.35">
      <c r="A354" t="s">
        <v>756</v>
      </c>
      <c r="B354" t="s">
        <v>757</v>
      </c>
      <c r="C354">
        <v>280.64</v>
      </c>
      <c r="D354" t="s">
        <v>3873</v>
      </c>
      <c r="E354">
        <f t="shared" si="35"/>
        <v>0.15</v>
      </c>
      <c r="F354">
        <f t="shared" si="36"/>
        <v>83.490399999999994</v>
      </c>
      <c r="G354" s="2">
        <v>45506</v>
      </c>
      <c r="H354" s="2">
        <v>45506</v>
      </c>
      <c r="I354" t="s">
        <v>28</v>
      </c>
      <c r="J354" t="s">
        <v>19</v>
      </c>
      <c r="K354" t="str">
        <f t="shared" si="37"/>
        <v>High Risk</v>
      </c>
      <c r="L354" t="s">
        <v>20</v>
      </c>
      <c r="M354" t="s">
        <v>39</v>
      </c>
      <c r="N354" t="s">
        <v>22</v>
      </c>
      <c r="O354" t="s">
        <v>23</v>
      </c>
      <c r="P354" t="s">
        <v>51</v>
      </c>
      <c r="Q354" t="s">
        <v>52</v>
      </c>
      <c r="R354">
        <v>9</v>
      </c>
      <c r="S354" t="str">
        <f t="shared" si="38"/>
        <v>August</v>
      </c>
      <c r="T354">
        <f t="shared" si="39"/>
        <v>2024</v>
      </c>
      <c r="U354" s="3">
        <f t="shared" si="40"/>
        <v>0.29749999999999999</v>
      </c>
      <c r="V354" s="3" t="str">
        <f t="shared" si="41"/>
        <v>High Discount</v>
      </c>
      <c r="W354" s="3">
        <f>AVERAGE(Table1[Gross Margin %])</f>
        <v>0.29963500000000659</v>
      </c>
      <c r="X354" s="3"/>
    </row>
    <row r="355" spans="1:24" x14ac:dyDescent="0.35">
      <c r="A355" t="s">
        <v>758</v>
      </c>
      <c r="B355" t="s">
        <v>759</v>
      </c>
      <c r="C355">
        <v>1184.22</v>
      </c>
      <c r="D355" t="s">
        <v>3872</v>
      </c>
      <c r="E355">
        <f t="shared" si="35"/>
        <v>0.25</v>
      </c>
      <c r="F355">
        <f t="shared" si="36"/>
        <v>310.85774999999995</v>
      </c>
      <c r="G355" s="2">
        <v>45760</v>
      </c>
      <c r="H355" s="2">
        <v>45760</v>
      </c>
      <c r="I355" t="s">
        <v>18</v>
      </c>
      <c r="J355" t="s">
        <v>19</v>
      </c>
      <c r="K355" t="str">
        <f t="shared" si="37"/>
        <v>Medium Risk</v>
      </c>
      <c r="L355" t="s">
        <v>38</v>
      </c>
      <c r="M355" t="s">
        <v>55</v>
      </c>
      <c r="N355" t="s">
        <v>31</v>
      </c>
      <c r="O355" t="s">
        <v>32</v>
      </c>
      <c r="P355" t="s">
        <v>68</v>
      </c>
      <c r="Q355" t="s">
        <v>69</v>
      </c>
      <c r="R355">
        <v>2</v>
      </c>
      <c r="S355" t="str">
        <f t="shared" si="38"/>
        <v>April</v>
      </c>
      <c r="T355">
        <f t="shared" si="39"/>
        <v>2025</v>
      </c>
      <c r="U355" s="3">
        <f t="shared" si="40"/>
        <v>0.26249999999999996</v>
      </c>
      <c r="V355" s="3" t="str">
        <f t="shared" si="41"/>
        <v>High Discount</v>
      </c>
      <c r="W355" s="3">
        <f>AVERAGE(Table1[Gross Margin %])</f>
        <v>0.29963500000000659</v>
      </c>
      <c r="X355" s="3"/>
    </row>
    <row r="356" spans="1:24" x14ac:dyDescent="0.35">
      <c r="A356" t="s">
        <v>760</v>
      </c>
      <c r="B356" t="s">
        <v>761</v>
      </c>
      <c r="C356">
        <v>150.26</v>
      </c>
      <c r="D356" t="s">
        <v>3873</v>
      </c>
      <c r="E356">
        <f t="shared" si="35"/>
        <v>0.15</v>
      </c>
      <c r="F356">
        <f t="shared" si="36"/>
        <v>44.702349999999996</v>
      </c>
      <c r="G356" s="2">
        <v>45454</v>
      </c>
      <c r="H356" s="2">
        <v>45454</v>
      </c>
      <c r="I356" t="s">
        <v>28</v>
      </c>
      <c r="J356" t="s">
        <v>29</v>
      </c>
      <c r="K356" t="str">
        <f t="shared" si="37"/>
        <v>High Risk</v>
      </c>
      <c r="L356" t="s">
        <v>20</v>
      </c>
      <c r="M356" t="s">
        <v>21</v>
      </c>
      <c r="N356" t="s">
        <v>31</v>
      </c>
      <c r="O356" t="s">
        <v>23</v>
      </c>
      <c r="P356" t="s">
        <v>24</v>
      </c>
      <c r="Q356" t="s">
        <v>25</v>
      </c>
      <c r="R356">
        <v>6</v>
      </c>
      <c r="S356" t="str">
        <f t="shared" si="38"/>
        <v>June</v>
      </c>
      <c r="T356">
        <f t="shared" si="39"/>
        <v>2024</v>
      </c>
      <c r="U356" s="3">
        <f t="shared" si="40"/>
        <v>0.29749999999999999</v>
      </c>
      <c r="V356" s="3" t="str">
        <f t="shared" si="41"/>
        <v>High Discount</v>
      </c>
      <c r="W356" s="3">
        <f>AVERAGE(Table1[Gross Margin %])</f>
        <v>0.29963500000000659</v>
      </c>
      <c r="X356" s="3"/>
    </row>
    <row r="357" spans="1:24" x14ac:dyDescent="0.35">
      <c r="A357" t="s">
        <v>762</v>
      </c>
      <c r="B357" t="s">
        <v>763</v>
      </c>
      <c r="C357">
        <v>989.82</v>
      </c>
      <c r="D357" t="s">
        <v>3874</v>
      </c>
      <c r="E357">
        <f t="shared" si="35"/>
        <v>0.1</v>
      </c>
      <c r="F357">
        <f t="shared" si="36"/>
        <v>311.79329999999999</v>
      </c>
      <c r="G357" s="2">
        <v>45695</v>
      </c>
      <c r="H357" s="2">
        <v>45695</v>
      </c>
      <c r="I357" t="s">
        <v>28</v>
      </c>
      <c r="J357" t="s">
        <v>49</v>
      </c>
      <c r="K357" t="str">
        <f t="shared" si="37"/>
        <v>Medium Risk</v>
      </c>
      <c r="L357" t="s">
        <v>38</v>
      </c>
      <c r="M357" t="s">
        <v>21</v>
      </c>
      <c r="N357" t="s">
        <v>22</v>
      </c>
      <c r="O357" t="s">
        <v>32</v>
      </c>
      <c r="P357" t="s">
        <v>72</v>
      </c>
      <c r="Q357" t="s">
        <v>73</v>
      </c>
      <c r="R357">
        <v>7</v>
      </c>
      <c r="S357" t="str">
        <f t="shared" si="38"/>
        <v>February</v>
      </c>
      <c r="T357">
        <f t="shared" si="39"/>
        <v>2025</v>
      </c>
      <c r="U357" s="3">
        <f t="shared" si="40"/>
        <v>0.31499999999999995</v>
      </c>
      <c r="V357" s="3" t="str">
        <f t="shared" si="41"/>
        <v>Low Discount</v>
      </c>
      <c r="W357" s="3">
        <f>AVERAGE(Table1[Gross Margin %])</f>
        <v>0.29963500000000659</v>
      </c>
      <c r="X357" s="3"/>
    </row>
    <row r="358" spans="1:24" x14ac:dyDescent="0.35">
      <c r="A358" t="s">
        <v>764</v>
      </c>
      <c r="B358" t="s">
        <v>765</v>
      </c>
      <c r="C358">
        <v>844.61</v>
      </c>
      <c r="D358" t="s">
        <v>3874</v>
      </c>
      <c r="E358">
        <f t="shared" si="35"/>
        <v>0.1</v>
      </c>
      <c r="F358">
        <f t="shared" si="36"/>
        <v>266.05214999999998</v>
      </c>
      <c r="G358" s="2">
        <v>45759</v>
      </c>
      <c r="H358" s="2">
        <v>45759</v>
      </c>
      <c r="I358" t="s">
        <v>18</v>
      </c>
      <c r="J358" t="s">
        <v>37</v>
      </c>
      <c r="K358" t="str">
        <f t="shared" si="37"/>
        <v>Low Risk</v>
      </c>
      <c r="L358" t="s">
        <v>60</v>
      </c>
      <c r="M358" t="s">
        <v>44</v>
      </c>
      <c r="N358" t="s">
        <v>45</v>
      </c>
      <c r="O358" t="s">
        <v>32</v>
      </c>
      <c r="P358" t="s">
        <v>33</v>
      </c>
      <c r="Q358" t="s">
        <v>34</v>
      </c>
      <c r="R358">
        <v>6</v>
      </c>
      <c r="S358" t="str">
        <f t="shared" si="38"/>
        <v>April</v>
      </c>
      <c r="T358">
        <f t="shared" si="39"/>
        <v>2025</v>
      </c>
      <c r="U358" s="3">
        <f t="shared" si="40"/>
        <v>0.315</v>
      </c>
      <c r="V358" s="3" t="str">
        <f t="shared" si="41"/>
        <v>Low Discount</v>
      </c>
      <c r="W358" s="3">
        <f>AVERAGE(Table1[Gross Margin %])</f>
        <v>0.29963500000000659</v>
      </c>
      <c r="X358" s="3"/>
    </row>
    <row r="359" spans="1:24" x14ac:dyDescent="0.35">
      <c r="A359" t="s">
        <v>766</v>
      </c>
      <c r="B359" t="s">
        <v>767</v>
      </c>
      <c r="C359">
        <v>1350.92</v>
      </c>
      <c r="D359" t="s">
        <v>3872</v>
      </c>
      <c r="E359">
        <f t="shared" si="35"/>
        <v>0.25</v>
      </c>
      <c r="F359">
        <f t="shared" si="36"/>
        <v>354.61649999999997</v>
      </c>
      <c r="G359" s="2">
        <v>45431</v>
      </c>
      <c r="H359" s="2">
        <v>45431</v>
      </c>
      <c r="I359" t="s">
        <v>18</v>
      </c>
      <c r="J359" t="s">
        <v>49</v>
      </c>
      <c r="K359" t="str">
        <f t="shared" si="37"/>
        <v>Low Risk</v>
      </c>
      <c r="L359" t="s">
        <v>60</v>
      </c>
      <c r="M359" t="s">
        <v>39</v>
      </c>
      <c r="N359" t="s">
        <v>31</v>
      </c>
      <c r="O359" t="s">
        <v>32</v>
      </c>
      <c r="P359" t="s">
        <v>72</v>
      </c>
      <c r="Q359" t="s">
        <v>73</v>
      </c>
      <c r="R359">
        <v>4</v>
      </c>
      <c r="S359" t="str">
        <f t="shared" si="38"/>
        <v>May</v>
      </c>
      <c r="T359">
        <f t="shared" si="39"/>
        <v>2024</v>
      </c>
      <c r="U359" s="3">
        <f t="shared" si="40"/>
        <v>0.26249999999999996</v>
      </c>
      <c r="V359" s="3" t="str">
        <f t="shared" si="41"/>
        <v>High Discount</v>
      </c>
      <c r="W359" s="3">
        <f>AVERAGE(Table1[Gross Margin %])</f>
        <v>0.29963500000000659</v>
      </c>
      <c r="X359" s="3"/>
    </row>
    <row r="360" spans="1:24" x14ac:dyDescent="0.35">
      <c r="A360" t="s">
        <v>768</v>
      </c>
      <c r="B360" t="s">
        <v>769</v>
      </c>
      <c r="C360">
        <v>630.65</v>
      </c>
      <c r="D360" t="s">
        <v>3874</v>
      </c>
      <c r="E360">
        <f t="shared" si="35"/>
        <v>0.1</v>
      </c>
      <c r="F360">
        <f t="shared" si="36"/>
        <v>198.65475000000001</v>
      </c>
      <c r="G360" s="2">
        <v>45783</v>
      </c>
      <c r="H360" s="2">
        <v>45783</v>
      </c>
      <c r="I360" t="s">
        <v>42</v>
      </c>
      <c r="J360" t="s">
        <v>49</v>
      </c>
      <c r="K360" t="str">
        <f t="shared" si="37"/>
        <v>Low Risk</v>
      </c>
      <c r="L360" t="s">
        <v>43</v>
      </c>
      <c r="M360" t="s">
        <v>21</v>
      </c>
      <c r="N360" t="s">
        <v>22</v>
      </c>
      <c r="O360" t="s">
        <v>32</v>
      </c>
      <c r="P360" t="s">
        <v>72</v>
      </c>
      <c r="Q360" t="s">
        <v>73</v>
      </c>
      <c r="R360">
        <v>3</v>
      </c>
      <c r="S360" t="str">
        <f t="shared" si="38"/>
        <v>May</v>
      </c>
      <c r="T360">
        <f t="shared" si="39"/>
        <v>2025</v>
      </c>
      <c r="U360" s="3">
        <f t="shared" si="40"/>
        <v>0.315</v>
      </c>
      <c r="V360" s="3" t="str">
        <f t="shared" si="41"/>
        <v>Low Discount</v>
      </c>
      <c r="W360" s="3">
        <f>AVERAGE(Table1[Gross Margin %])</f>
        <v>0.29963500000000659</v>
      </c>
      <c r="X360" s="3"/>
    </row>
    <row r="361" spans="1:24" x14ac:dyDescent="0.35">
      <c r="A361" t="s">
        <v>770</v>
      </c>
      <c r="B361" t="s">
        <v>771</v>
      </c>
      <c r="C361">
        <v>1354.82</v>
      </c>
      <c r="D361" t="s">
        <v>3872</v>
      </c>
      <c r="E361">
        <f t="shared" si="35"/>
        <v>0.15</v>
      </c>
      <c r="F361">
        <f t="shared" si="36"/>
        <v>403.05894999999998</v>
      </c>
      <c r="G361" s="2">
        <v>45486</v>
      </c>
      <c r="H361" s="2">
        <v>45486</v>
      </c>
      <c r="I361" t="s">
        <v>18</v>
      </c>
      <c r="J361" t="s">
        <v>37</v>
      </c>
      <c r="K361" t="str">
        <f t="shared" si="37"/>
        <v>Low Risk</v>
      </c>
      <c r="L361" t="s">
        <v>43</v>
      </c>
      <c r="M361" t="s">
        <v>30</v>
      </c>
      <c r="N361" t="s">
        <v>45</v>
      </c>
      <c r="O361" t="s">
        <v>23</v>
      </c>
      <c r="P361" t="s">
        <v>51</v>
      </c>
      <c r="Q361" t="s">
        <v>52</v>
      </c>
      <c r="R361">
        <v>5</v>
      </c>
      <c r="S361" t="str">
        <f t="shared" si="38"/>
        <v>July</v>
      </c>
      <c r="T361">
        <f t="shared" si="39"/>
        <v>2024</v>
      </c>
      <c r="U361" s="3">
        <f t="shared" si="40"/>
        <v>0.29749999999999999</v>
      </c>
      <c r="V361" s="3" t="str">
        <f t="shared" si="41"/>
        <v>High Discount</v>
      </c>
      <c r="W361" s="3">
        <f>AVERAGE(Table1[Gross Margin %])</f>
        <v>0.29963500000000659</v>
      </c>
      <c r="X361" s="3"/>
    </row>
    <row r="362" spans="1:24" x14ac:dyDescent="0.35">
      <c r="A362" t="s">
        <v>772</v>
      </c>
      <c r="B362" t="s">
        <v>773</v>
      </c>
      <c r="C362">
        <v>1011.42</v>
      </c>
      <c r="D362" t="s">
        <v>3872</v>
      </c>
      <c r="E362">
        <f t="shared" si="35"/>
        <v>0.1</v>
      </c>
      <c r="F362">
        <f t="shared" si="36"/>
        <v>318.59729999999996</v>
      </c>
      <c r="G362" s="2">
        <v>45655</v>
      </c>
      <c r="H362" s="2">
        <v>45655</v>
      </c>
      <c r="I362" t="s">
        <v>86</v>
      </c>
      <c r="J362" t="s">
        <v>49</v>
      </c>
      <c r="K362" t="str">
        <f t="shared" si="37"/>
        <v>Low Risk</v>
      </c>
      <c r="L362" t="s">
        <v>60</v>
      </c>
      <c r="M362" t="s">
        <v>30</v>
      </c>
      <c r="N362" t="s">
        <v>22</v>
      </c>
      <c r="O362" t="s">
        <v>61</v>
      </c>
      <c r="P362" t="s">
        <v>62</v>
      </c>
      <c r="Q362" t="s">
        <v>63</v>
      </c>
      <c r="R362">
        <v>9</v>
      </c>
      <c r="S362" t="str">
        <f t="shared" si="38"/>
        <v>December</v>
      </c>
      <c r="T362">
        <f t="shared" si="39"/>
        <v>2024</v>
      </c>
      <c r="U362" s="3">
        <f t="shared" si="40"/>
        <v>0.315</v>
      </c>
      <c r="V362" s="3" t="str">
        <f t="shared" si="41"/>
        <v>Low Discount</v>
      </c>
      <c r="W362" s="3">
        <f>AVERAGE(Table1[Gross Margin %])</f>
        <v>0.29963500000000659</v>
      </c>
      <c r="X362" s="3"/>
    </row>
    <row r="363" spans="1:24" x14ac:dyDescent="0.35">
      <c r="A363" t="s">
        <v>774</v>
      </c>
      <c r="B363" t="s">
        <v>775</v>
      </c>
      <c r="C363">
        <v>636.98</v>
      </c>
      <c r="D363" t="s">
        <v>3874</v>
      </c>
      <c r="E363">
        <f t="shared" si="35"/>
        <v>0.1</v>
      </c>
      <c r="F363">
        <f t="shared" si="36"/>
        <v>200.64869999999999</v>
      </c>
      <c r="G363" s="2">
        <v>45467</v>
      </c>
      <c r="H363" s="2">
        <v>45467</v>
      </c>
      <c r="I363" t="s">
        <v>86</v>
      </c>
      <c r="J363" t="s">
        <v>49</v>
      </c>
      <c r="K363" t="str">
        <f t="shared" si="37"/>
        <v>Medium Risk</v>
      </c>
      <c r="L363" t="s">
        <v>38</v>
      </c>
      <c r="M363" t="s">
        <v>55</v>
      </c>
      <c r="N363" t="s">
        <v>31</v>
      </c>
      <c r="O363" t="s">
        <v>32</v>
      </c>
      <c r="P363" t="s">
        <v>68</v>
      </c>
      <c r="Q363" t="s">
        <v>69</v>
      </c>
      <c r="R363">
        <v>5</v>
      </c>
      <c r="S363" t="str">
        <f t="shared" si="38"/>
        <v>June</v>
      </c>
      <c r="T363">
        <f t="shared" si="39"/>
        <v>2024</v>
      </c>
      <c r="U363" s="3">
        <f t="shared" si="40"/>
        <v>0.315</v>
      </c>
      <c r="V363" s="3" t="str">
        <f t="shared" si="41"/>
        <v>Low Discount</v>
      </c>
      <c r="W363" s="3">
        <f>AVERAGE(Table1[Gross Margin %])</f>
        <v>0.29963500000000659</v>
      </c>
      <c r="X363" s="3"/>
    </row>
    <row r="364" spans="1:24" x14ac:dyDescent="0.35">
      <c r="A364" t="s">
        <v>776</v>
      </c>
      <c r="B364" t="s">
        <v>777</v>
      </c>
      <c r="C364">
        <v>1239.74</v>
      </c>
      <c r="D364" t="s">
        <v>3872</v>
      </c>
      <c r="E364">
        <f t="shared" si="35"/>
        <v>0.25</v>
      </c>
      <c r="F364">
        <f t="shared" si="36"/>
        <v>325.43175000000002</v>
      </c>
      <c r="G364" s="2">
        <v>45492</v>
      </c>
      <c r="H364" s="2">
        <v>45492</v>
      </c>
      <c r="I364" t="s">
        <v>18</v>
      </c>
      <c r="J364" t="s">
        <v>49</v>
      </c>
      <c r="K364" t="str">
        <f t="shared" si="37"/>
        <v>High Risk</v>
      </c>
      <c r="L364" t="s">
        <v>20</v>
      </c>
      <c r="M364" t="s">
        <v>55</v>
      </c>
      <c r="N364" t="s">
        <v>45</v>
      </c>
      <c r="O364" t="s">
        <v>32</v>
      </c>
      <c r="P364" t="s">
        <v>80</v>
      </c>
      <c r="Q364" t="s">
        <v>81</v>
      </c>
      <c r="R364">
        <v>4</v>
      </c>
      <c r="S364" t="str">
        <f t="shared" si="38"/>
        <v>July</v>
      </c>
      <c r="T364">
        <f t="shared" si="39"/>
        <v>2024</v>
      </c>
      <c r="U364" s="3">
        <f t="shared" si="40"/>
        <v>0.26250000000000001</v>
      </c>
      <c r="V364" s="3" t="str">
        <f t="shared" si="41"/>
        <v>High Discount</v>
      </c>
      <c r="W364" s="3">
        <f>AVERAGE(Table1[Gross Margin %])</f>
        <v>0.29963500000000659</v>
      </c>
      <c r="X364" s="3"/>
    </row>
    <row r="365" spans="1:24" x14ac:dyDescent="0.35">
      <c r="A365" t="s">
        <v>778</v>
      </c>
      <c r="B365" t="s">
        <v>779</v>
      </c>
      <c r="C365">
        <v>1168.97</v>
      </c>
      <c r="D365" t="s">
        <v>3872</v>
      </c>
      <c r="E365">
        <f t="shared" si="35"/>
        <v>0.15</v>
      </c>
      <c r="F365">
        <f t="shared" si="36"/>
        <v>347.768575</v>
      </c>
      <c r="G365" s="2">
        <v>45648</v>
      </c>
      <c r="H365" s="2">
        <v>45648</v>
      </c>
      <c r="I365" t="s">
        <v>42</v>
      </c>
      <c r="J365" t="s">
        <v>29</v>
      </c>
      <c r="K365" t="str">
        <f t="shared" si="37"/>
        <v>High Risk</v>
      </c>
      <c r="L365" t="s">
        <v>20</v>
      </c>
      <c r="M365" t="s">
        <v>44</v>
      </c>
      <c r="N365" t="s">
        <v>31</v>
      </c>
      <c r="O365" t="s">
        <v>23</v>
      </c>
      <c r="P365" t="s">
        <v>56</v>
      </c>
      <c r="Q365" t="s">
        <v>57</v>
      </c>
      <c r="R365">
        <v>9</v>
      </c>
      <c r="S365" t="str">
        <f t="shared" si="38"/>
        <v>December</v>
      </c>
      <c r="T365">
        <f t="shared" si="39"/>
        <v>2024</v>
      </c>
      <c r="U365" s="3">
        <f t="shared" si="40"/>
        <v>0.29749999999999999</v>
      </c>
      <c r="V365" s="3" t="str">
        <f t="shared" si="41"/>
        <v>High Discount</v>
      </c>
      <c r="W365" s="3">
        <f>AVERAGE(Table1[Gross Margin %])</f>
        <v>0.29963500000000659</v>
      </c>
      <c r="X365" s="3"/>
    </row>
    <row r="366" spans="1:24" x14ac:dyDescent="0.35">
      <c r="A366" t="s">
        <v>780</v>
      </c>
      <c r="B366" t="s">
        <v>781</v>
      </c>
      <c r="C366">
        <v>738.53</v>
      </c>
      <c r="D366" t="s">
        <v>3874</v>
      </c>
      <c r="E366">
        <f t="shared" si="35"/>
        <v>0.15</v>
      </c>
      <c r="F366">
        <f t="shared" si="36"/>
        <v>219.71267499999999</v>
      </c>
      <c r="G366" s="2">
        <v>45692</v>
      </c>
      <c r="H366" s="2">
        <v>45692</v>
      </c>
      <c r="I366" t="s">
        <v>42</v>
      </c>
      <c r="J366" t="s">
        <v>49</v>
      </c>
      <c r="K366" t="str">
        <f t="shared" si="37"/>
        <v>Low Risk</v>
      </c>
      <c r="L366" t="s">
        <v>38</v>
      </c>
      <c r="M366" t="s">
        <v>30</v>
      </c>
      <c r="N366" t="s">
        <v>45</v>
      </c>
      <c r="O366" t="s">
        <v>23</v>
      </c>
      <c r="P366" t="s">
        <v>24</v>
      </c>
      <c r="Q366" t="s">
        <v>25</v>
      </c>
      <c r="R366">
        <v>9</v>
      </c>
      <c r="S366" t="str">
        <f t="shared" si="38"/>
        <v>February</v>
      </c>
      <c r="T366">
        <f t="shared" si="39"/>
        <v>2025</v>
      </c>
      <c r="U366" s="3">
        <f t="shared" si="40"/>
        <v>0.29749999999999999</v>
      </c>
      <c r="V366" s="3" t="str">
        <f t="shared" si="41"/>
        <v>High Discount</v>
      </c>
      <c r="W366" s="3">
        <f>AVERAGE(Table1[Gross Margin %])</f>
        <v>0.29963500000000659</v>
      </c>
      <c r="X366" s="3"/>
    </row>
    <row r="367" spans="1:24" x14ac:dyDescent="0.35">
      <c r="A367" t="s">
        <v>782</v>
      </c>
      <c r="B367" t="s">
        <v>783</v>
      </c>
      <c r="C367">
        <v>1289.46</v>
      </c>
      <c r="D367" t="s">
        <v>3872</v>
      </c>
      <c r="E367">
        <f t="shared" si="35"/>
        <v>0.25</v>
      </c>
      <c r="F367">
        <f t="shared" si="36"/>
        <v>338.48325</v>
      </c>
      <c r="G367" s="2">
        <v>45664</v>
      </c>
      <c r="H367" s="2">
        <v>45664</v>
      </c>
      <c r="I367" t="s">
        <v>86</v>
      </c>
      <c r="J367" t="s">
        <v>49</v>
      </c>
      <c r="K367" t="str">
        <f t="shared" si="37"/>
        <v>Medium Risk</v>
      </c>
      <c r="L367" t="s">
        <v>38</v>
      </c>
      <c r="M367" t="s">
        <v>44</v>
      </c>
      <c r="N367" t="s">
        <v>45</v>
      </c>
      <c r="O367" t="s">
        <v>32</v>
      </c>
      <c r="P367" t="s">
        <v>68</v>
      </c>
      <c r="Q367" t="s">
        <v>69</v>
      </c>
      <c r="R367">
        <v>1</v>
      </c>
      <c r="S367" t="str">
        <f t="shared" si="38"/>
        <v>January</v>
      </c>
      <c r="T367">
        <f t="shared" si="39"/>
        <v>2025</v>
      </c>
      <c r="U367" s="3">
        <f t="shared" si="40"/>
        <v>0.26250000000000001</v>
      </c>
      <c r="V367" s="3" t="str">
        <f t="shared" si="41"/>
        <v>High Discount</v>
      </c>
      <c r="W367" s="3">
        <f>AVERAGE(Table1[Gross Margin %])</f>
        <v>0.29963500000000659</v>
      </c>
      <c r="X367" s="3"/>
    </row>
    <row r="368" spans="1:24" x14ac:dyDescent="0.35">
      <c r="A368" t="s">
        <v>784</v>
      </c>
      <c r="B368" t="s">
        <v>491</v>
      </c>
      <c r="C368">
        <v>1484.03</v>
      </c>
      <c r="D368" t="s">
        <v>3872</v>
      </c>
      <c r="E368">
        <f t="shared" si="35"/>
        <v>0.15</v>
      </c>
      <c r="F368">
        <f t="shared" si="36"/>
        <v>441.49892499999999</v>
      </c>
      <c r="G368" s="2">
        <v>45755</v>
      </c>
      <c r="H368" s="2">
        <v>45755</v>
      </c>
      <c r="I368" t="s">
        <v>18</v>
      </c>
      <c r="J368" t="s">
        <v>37</v>
      </c>
      <c r="K368" t="str">
        <f t="shared" si="37"/>
        <v>High Risk</v>
      </c>
      <c r="L368" t="s">
        <v>20</v>
      </c>
      <c r="M368" t="s">
        <v>30</v>
      </c>
      <c r="N368" t="s">
        <v>22</v>
      </c>
      <c r="O368" t="s">
        <v>23</v>
      </c>
      <c r="P368" t="s">
        <v>56</v>
      </c>
      <c r="Q368" t="s">
        <v>57</v>
      </c>
      <c r="R368">
        <v>8</v>
      </c>
      <c r="S368" t="str">
        <f t="shared" si="38"/>
        <v>April</v>
      </c>
      <c r="T368">
        <f t="shared" si="39"/>
        <v>2025</v>
      </c>
      <c r="U368" s="3">
        <f t="shared" si="40"/>
        <v>0.29749999999999999</v>
      </c>
      <c r="V368" s="3" t="str">
        <f t="shared" si="41"/>
        <v>High Discount</v>
      </c>
      <c r="W368" s="3">
        <f>AVERAGE(Table1[Gross Margin %])</f>
        <v>0.29963500000000659</v>
      </c>
      <c r="X368" s="3"/>
    </row>
    <row r="369" spans="1:24" x14ac:dyDescent="0.35">
      <c r="A369" t="s">
        <v>785</v>
      </c>
      <c r="B369" t="s">
        <v>786</v>
      </c>
      <c r="C369">
        <v>226.57</v>
      </c>
      <c r="D369" t="s">
        <v>3873</v>
      </c>
      <c r="E369">
        <f t="shared" si="35"/>
        <v>0.15</v>
      </c>
      <c r="F369">
        <f t="shared" si="36"/>
        <v>67.404574999999994</v>
      </c>
      <c r="G369" s="2">
        <v>45501</v>
      </c>
      <c r="H369" s="2">
        <v>45501</v>
      </c>
      <c r="I369" t="s">
        <v>18</v>
      </c>
      <c r="J369" t="s">
        <v>29</v>
      </c>
      <c r="K369" t="str">
        <f t="shared" si="37"/>
        <v>Medium Risk</v>
      </c>
      <c r="L369" t="s">
        <v>38</v>
      </c>
      <c r="M369" t="s">
        <v>44</v>
      </c>
      <c r="N369" t="s">
        <v>31</v>
      </c>
      <c r="O369" t="s">
        <v>23</v>
      </c>
      <c r="P369" t="s">
        <v>24</v>
      </c>
      <c r="Q369" t="s">
        <v>25</v>
      </c>
      <c r="R369">
        <v>10</v>
      </c>
      <c r="S369" t="str">
        <f t="shared" si="38"/>
        <v>July</v>
      </c>
      <c r="T369">
        <f t="shared" si="39"/>
        <v>2024</v>
      </c>
      <c r="U369" s="3">
        <f t="shared" si="40"/>
        <v>0.29749999999999999</v>
      </c>
      <c r="V369" s="3" t="str">
        <f t="shared" si="41"/>
        <v>High Discount</v>
      </c>
      <c r="W369" s="3">
        <f>AVERAGE(Table1[Gross Margin %])</f>
        <v>0.29963500000000659</v>
      </c>
      <c r="X369" s="3"/>
    </row>
    <row r="370" spans="1:24" x14ac:dyDescent="0.35">
      <c r="A370" t="s">
        <v>787</v>
      </c>
      <c r="B370" t="s">
        <v>788</v>
      </c>
      <c r="C370">
        <v>606.35</v>
      </c>
      <c r="D370" t="s">
        <v>3874</v>
      </c>
      <c r="E370">
        <f t="shared" si="35"/>
        <v>0.1</v>
      </c>
      <c r="F370">
        <f t="shared" si="36"/>
        <v>191.00024999999999</v>
      </c>
      <c r="G370" s="2">
        <v>45670</v>
      </c>
      <c r="H370" s="2">
        <v>45670</v>
      </c>
      <c r="I370" t="s">
        <v>42</v>
      </c>
      <c r="J370" t="s">
        <v>49</v>
      </c>
      <c r="K370" t="str">
        <f t="shared" si="37"/>
        <v>Low Risk</v>
      </c>
      <c r="L370" t="s">
        <v>38</v>
      </c>
      <c r="M370" t="s">
        <v>39</v>
      </c>
      <c r="N370" t="s">
        <v>45</v>
      </c>
      <c r="O370" t="s">
        <v>32</v>
      </c>
      <c r="P370" t="s">
        <v>33</v>
      </c>
      <c r="Q370" t="s">
        <v>34</v>
      </c>
      <c r="R370">
        <v>6</v>
      </c>
      <c r="S370" t="str">
        <f t="shared" si="38"/>
        <v>January</v>
      </c>
      <c r="T370">
        <f t="shared" si="39"/>
        <v>2025</v>
      </c>
      <c r="U370" s="3">
        <f t="shared" si="40"/>
        <v>0.315</v>
      </c>
      <c r="V370" s="3" t="str">
        <f t="shared" si="41"/>
        <v>Low Discount</v>
      </c>
      <c r="W370" s="3">
        <f>AVERAGE(Table1[Gross Margin %])</f>
        <v>0.29963500000000659</v>
      </c>
      <c r="X370" s="3"/>
    </row>
    <row r="371" spans="1:24" x14ac:dyDescent="0.35">
      <c r="A371" t="s">
        <v>789</v>
      </c>
      <c r="B371" t="s">
        <v>790</v>
      </c>
      <c r="C371">
        <v>1108.3699999999999</v>
      </c>
      <c r="D371" t="s">
        <v>3872</v>
      </c>
      <c r="E371">
        <f t="shared" si="35"/>
        <v>0.25</v>
      </c>
      <c r="F371">
        <f t="shared" si="36"/>
        <v>290.94712499999997</v>
      </c>
      <c r="G371" s="2">
        <v>45506</v>
      </c>
      <c r="H371" s="2">
        <v>45506</v>
      </c>
      <c r="I371" t="s">
        <v>48</v>
      </c>
      <c r="J371" t="s">
        <v>19</v>
      </c>
      <c r="K371" t="str">
        <f t="shared" si="37"/>
        <v>Medium Risk</v>
      </c>
      <c r="L371" t="s">
        <v>38</v>
      </c>
      <c r="M371" t="s">
        <v>21</v>
      </c>
      <c r="N371" t="s">
        <v>45</v>
      </c>
      <c r="O371" t="s">
        <v>32</v>
      </c>
      <c r="P371" t="s">
        <v>68</v>
      </c>
      <c r="Q371" t="s">
        <v>69</v>
      </c>
      <c r="R371">
        <v>2</v>
      </c>
      <c r="S371" t="str">
        <f t="shared" si="38"/>
        <v>August</v>
      </c>
      <c r="T371">
        <f t="shared" si="39"/>
        <v>2024</v>
      </c>
      <c r="U371" s="3">
        <f t="shared" si="40"/>
        <v>0.26250000000000001</v>
      </c>
      <c r="V371" s="3" t="str">
        <f t="shared" si="41"/>
        <v>High Discount</v>
      </c>
      <c r="W371" s="3">
        <f>AVERAGE(Table1[Gross Margin %])</f>
        <v>0.29963500000000659</v>
      </c>
      <c r="X371" s="3"/>
    </row>
    <row r="372" spans="1:24" x14ac:dyDescent="0.35">
      <c r="A372" t="s">
        <v>791</v>
      </c>
      <c r="B372" t="s">
        <v>792</v>
      </c>
      <c r="C372">
        <v>384.78</v>
      </c>
      <c r="D372" t="s">
        <v>3873</v>
      </c>
      <c r="E372">
        <f t="shared" si="35"/>
        <v>0.1</v>
      </c>
      <c r="F372">
        <f t="shared" si="36"/>
        <v>121.20569999999998</v>
      </c>
      <c r="G372" s="2">
        <v>45572</v>
      </c>
      <c r="H372" s="2">
        <v>45572</v>
      </c>
      <c r="I372" t="s">
        <v>42</v>
      </c>
      <c r="J372" t="s">
        <v>49</v>
      </c>
      <c r="K372" t="str">
        <f t="shared" si="37"/>
        <v>Low Risk</v>
      </c>
      <c r="L372" t="s">
        <v>38</v>
      </c>
      <c r="M372" t="s">
        <v>50</v>
      </c>
      <c r="N372" t="s">
        <v>45</v>
      </c>
      <c r="O372" t="s">
        <v>32</v>
      </c>
      <c r="P372" t="s">
        <v>72</v>
      </c>
      <c r="Q372" t="s">
        <v>73</v>
      </c>
      <c r="R372">
        <v>9</v>
      </c>
      <c r="S372" t="str">
        <f t="shared" si="38"/>
        <v>October</v>
      </c>
      <c r="T372">
        <f t="shared" si="39"/>
        <v>2024</v>
      </c>
      <c r="U372" s="3">
        <f t="shared" si="40"/>
        <v>0.31499999999999995</v>
      </c>
      <c r="V372" s="3" t="str">
        <f t="shared" si="41"/>
        <v>Low Discount</v>
      </c>
      <c r="W372" s="3">
        <f>AVERAGE(Table1[Gross Margin %])</f>
        <v>0.29963500000000659</v>
      </c>
      <c r="X372" s="3"/>
    </row>
    <row r="373" spans="1:24" x14ac:dyDescent="0.35">
      <c r="A373" t="s">
        <v>793</v>
      </c>
      <c r="B373" t="s">
        <v>146</v>
      </c>
      <c r="C373">
        <v>441.01</v>
      </c>
      <c r="D373" t="s">
        <v>3873</v>
      </c>
      <c r="E373">
        <f t="shared" si="35"/>
        <v>0.1</v>
      </c>
      <c r="F373">
        <f t="shared" si="36"/>
        <v>138.91815</v>
      </c>
      <c r="G373" s="2">
        <v>45569</v>
      </c>
      <c r="H373" s="2">
        <v>45569</v>
      </c>
      <c r="I373" t="s">
        <v>48</v>
      </c>
      <c r="J373" t="s">
        <v>29</v>
      </c>
      <c r="K373" t="str">
        <f t="shared" si="37"/>
        <v>Medium Risk</v>
      </c>
      <c r="L373" t="s">
        <v>38</v>
      </c>
      <c r="M373" t="s">
        <v>50</v>
      </c>
      <c r="N373" t="s">
        <v>22</v>
      </c>
      <c r="O373" t="s">
        <v>32</v>
      </c>
      <c r="P373" t="s">
        <v>72</v>
      </c>
      <c r="Q373" t="s">
        <v>73</v>
      </c>
      <c r="R373">
        <v>10</v>
      </c>
      <c r="S373" t="str">
        <f t="shared" si="38"/>
        <v>October</v>
      </c>
      <c r="T373">
        <f t="shared" si="39"/>
        <v>2024</v>
      </c>
      <c r="U373" s="3">
        <f t="shared" si="40"/>
        <v>0.315</v>
      </c>
      <c r="V373" s="3" t="str">
        <f t="shared" si="41"/>
        <v>Low Discount</v>
      </c>
      <c r="W373" s="3">
        <f>AVERAGE(Table1[Gross Margin %])</f>
        <v>0.29963500000000659</v>
      </c>
      <c r="X373" s="3"/>
    </row>
    <row r="374" spans="1:24" x14ac:dyDescent="0.35">
      <c r="A374" t="s">
        <v>794</v>
      </c>
      <c r="B374" t="s">
        <v>795</v>
      </c>
      <c r="C374">
        <v>585.25</v>
      </c>
      <c r="D374" t="s">
        <v>3874</v>
      </c>
      <c r="E374">
        <f t="shared" si="35"/>
        <v>0.1</v>
      </c>
      <c r="F374">
        <f t="shared" si="36"/>
        <v>184.35374999999999</v>
      </c>
      <c r="G374" s="2">
        <v>45630</v>
      </c>
      <c r="H374" s="2">
        <v>45630</v>
      </c>
      <c r="I374" t="s">
        <v>18</v>
      </c>
      <c r="J374" t="s">
        <v>37</v>
      </c>
      <c r="K374" t="str">
        <f t="shared" si="37"/>
        <v>High Risk</v>
      </c>
      <c r="L374" t="s">
        <v>20</v>
      </c>
      <c r="M374" t="s">
        <v>39</v>
      </c>
      <c r="N374" t="s">
        <v>31</v>
      </c>
      <c r="O374" t="s">
        <v>61</v>
      </c>
      <c r="P374" t="s">
        <v>62</v>
      </c>
      <c r="Q374" t="s">
        <v>63</v>
      </c>
      <c r="R374">
        <v>2</v>
      </c>
      <c r="S374" t="str">
        <f t="shared" si="38"/>
        <v>December</v>
      </c>
      <c r="T374">
        <f t="shared" si="39"/>
        <v>2024</v>
      </c>
      <c r="U374" s="3">
        <f t="shared" si="40"/>
        <v>0.315</v>
      </c>
      <c r="V374" s="3" t="str">
        <f t="shared" si="41"/>
        <v>Low Discount</v>
      </c>
      <c r="W374" s="3">
        <f>AVERAGE(Table1[Gross Margin %])</f>
        <v>0.29963500000000659</v>
      </c>
      <c r="X374" s="3"/>
    </row>
    <row r="375" spans="1:24" x14ac:dyDescent="0.35">
      <c r="A375" t="s">
        <v>796</v>
      </c>
      <c r="B375" t="s">
        <v>797</v>
      </c>
      <c r="C375">
        <v>731</v>
      </c>
      <c r="D375" t="s">
        <v>3874</v>
      </c>
      <c r="E375">
        <f t="shared" si="35"/>
        <v>0.1</v>
      </c>
      <c r="F375">
        <f t="shared" si="36"/>
        <v>230.26499999999999</v>
      </c>
      <c r="G375" s="2">
        <v>45443</v>
      </c>
      <c r="H375" s="2">
        <v>45443</v>
      </c>
      <c r="I375" t="s">
        <v>86</v>
      </c>
      <c r="J375" t="s">
        <v>37</v>
      </c>
      <c r="K375" t="str">
        <f t="shared" si="37"/>
        <v>Low Risk</v>
      </c>
      <c r="L375" t="s">
        <v>60</v>
      </c>
      <c r="M375" t="s">
        <v>30</v>
      </c>
      <c r="N375" t="s">
        <v>22</v>
      </c>
      <c r="O375" t="s">
        <v>61</v>
      </c>
      <c r="P375" t="s">
        <v>62</v>
      </c>
      <c r="Q375" t="s">
        <v>63</v>
      </c>
      <c r="R375">
        <v>1</v>
      </c>
      <c r="S375" t="str">
        <f t="shared" si="38"/>
        <v>May</v>
      </c>
      <c r="T375">
        <f t="shared" si="39"/>
        <v>2024</v>
      </c>
      <c r="U375" s="3">
        <f t="shared" si="40"/>
        <v>0.315</v>
      </c>
      <c r="V375" s="3" t="str">
        <f t="shared" si="41"/>
        <v>Low Discount</v>
      </c>
      <c r="W375" s="3">
        <f>AVERAGE(Table1[Gross Margin %])</f>
        <v>0.29963500000000659</v>
      </c>
      <c r="X375" s="3"/>
    </row>
    <row r="376" spans="1:24" x14ac:dyDescent="0.35">
      <c r="A376" t="s">
        <v>798</v>
      </c>
      <c r="B376" t="s">
        <v>799</v>
      </c>
      <c r="C376">
        <v>33.28</v>
      </c>
      <c r="D376" t="s">
        <v>3873</v>
      </c>
      <c r="E376">
        <f t="shared" si="35"/>
        <v>0.15</v>
      </c>
      <c r="F376">
        <f t="shared" si="36"/>
        <v>9.9008000000000003</v>
      </c>
      <c r="G376" s="2">
        <v>45732</v>
      </c>
      <c r="H376" s="2">
        <v>45732</v>
      </c>
      <c r="I376" t="s">
        <v>86</v>
      </c>
      <c r="J376" t="s">
        <v>29</v>
      </c>
      <c r="K376" t="str">
        <f t="shared" si="37"/>
        <v>High Risk</v>
      </c>
      <c r="L376" t="s">
        <v>20</v>
      </c>
      <c r="M376" t="s">
        <v>55</v>
      </c>
      <c r="N376" t="s">
        <v>22</v>
      </c>
      <c r="O376" t="s">
        <v>23</v>
      </c>
      <c r="P376" t="s">
        <v>24</v>
      </c>
      <c r="Q376" t="s">
        <v>25</v>
      </c>
      <c r="R376">
        <v>3</v>
      </c>
      <c r="S376" t="str">
        <f t="shared" si="38"/>
        <v>March</v>
      </c>
      <c r="T376">
        <f t="shared" si="39"/>
        <v>2025</v>
      </c>
      <c r="U376" s="3">
        <f t="shared" si="40"/>
        <v>0.29749999999999999</v>
      </c>
      <c r="V376" s="3" t="str">
        <f t="shared" si="41"/>
        <v>High Discount</v>
      </c>
      <c r="W376" s="3">
        <f>AVERAGE(Table1[Gross Margin %])</f>
        <v>0.29963500000000659</v>
      </c>
      <c r="X376" s="3"/>
    </row>
    <row r="377" spans="1:24" x14ac:dyDescent="0.35">
      <c r="A377" t="s">
        <v>800</v>
      </c>
      <c r="B377" t="s">
        <v>801</v>
      </c>
      <c r="C377">
        <v>893.43</v>
      </c>
      <c r="D377" t="s">
        <v>3874</v>
      </c>
      <c r="E377">
        <f t="shared" si="35"/>
        <v>0.15</v>
      </c>
      <c r="F377">
        <f t="shared" si="36"/>
        <v>265.79542499999997</v>
      </c>
      <c r="G377" s="2">
        <v>45492</v>
      </c>
      <c r="H377" s="2">
        <v>45492</v>
      </c>
      <c r="I377" t="s">
        <v>28</v>
      </c>
      <c r="J377" t="s">
        <v>37</v>
      </c>
      <c r="K377" t="str">
        <f t="shared" si="37"/>
        <v>Low Risk</v>
      </c>
      <c r="L377" t="s">
        <v>43</v>
      </c>
      <c r="M377" t="s">
        <v>39</v>
      </c>
      <c r="N377" t="s">
        <v>31</v>
      </c>
      <c r="O377" t="s">
        <v>23</v>
      </c>
      <c r="P377" t="s">
        <v>24</v>
      </c>
      <c r="Q377" t="s">
        <v>25</v>
      </c>
      <c r="R377">
        <v>7</v>
      </c>
      <c r="S377" t="str">
        <f t="shared" si="38"/>
        <v>July</v>
      </c>
      <c r="T377">
        <f t="shared" si="39"/>
        <v>2024</v>
      </c>
      <c r="U377" s="3">
        <f t="shared" si="40"/>
        <v>0.29749999999999999</v>
      </c>
      <c r="V377" s="3" t="str">
        <f t="shared" si="41"/>
        <v>High Discount</v>
      </c>
      <c r="W377" s="3">
        <f>AVERAGE(Table1[Gross Margin %])</f>
        <v>0.29963500000000659</v>
      </c>
      <c r="X377" s="3"/>
    </row>
    <row r="378" spans="1:24" x14ac:dyDescent="0.35">
      <c r="A378" t="s">
        <v>802</v>
      </c>
      <c r="B378" t="s">
        <v>803</v>
      </c>
      <c r="C378">
        <v>167.57</v>
      </c>
      <c r="D378" t="s">
        <v>3873</v>
      </c>
      <c r="E378">
        <f t="shared" si="35"/>
        <v>0.15</v>
      </c>
      <c r="F378">
        <f t="shared" si="36"/>
        <v>49.852074999999992</v>
      </c>
      <c r="G378" s="2">
        <v>45720</v>
      </c>
      <c r="H378" s="2">
        <v>45720</v>
      </c>
      <c r="I378" t="s">
        <v>48</v>
      </c>
      <c r="J378" t="s">
        <v>19</v>
      </c>
      <c r="K378" t="str">
        <f t="shared" si="37"/>
        <v>Low Risk</v>
      </c>
      <c r="L378" t="s">
        <v>60</v>
      </c>
      <c r="M378" t="s">
        <v>39</v>
      </c>
      <c r="N378" t="s">
        <v>22</v>
      </c>
      <c r="O378" t="s">
        <v>23</v>
      </c>
      <c r="P378" t="s">
        <v>24</v>
      </c>
      <c r="Q378" t="s">
        <v>25</v>
      </c>
      <c r="R378">
        <v>3</v>
      </c>
      <c r="S378" t="str">
        <f t="shared" si="38"/>
        <v>March</v>
      </c>
      <c r="T378">
        <f t="shared" si="39"/>
        <v>2025</v>
      </c>
      <c r="U378" s="3">
        <f t="shared" si="40"/>
        <v>0.29749999999999999</v>
      </c>
      <c r="V378" s="3" t="str">
        <f t="shared" si="41"/>
        <v>High Discount</v>
      </c>
      <c r="W378" s="3">
        <f>AVERAGE(Table1[Gross Margin %])</f>
        <v>0.29963500000000659</v>
      </c>
      <c r="X378" s="3"/>
    </row>
    <row r="379" spans="1:24" x14ac:dyDescent="0.35">
      <c r="A379" t="s">
        <v>804</v>
      </c>
      <c r="B379" t="s">
        <v>805</v>
      </c>
      <c r="C379">
        <v>1101.1400000000001</v>
      </c>
      <c r="D379" t="s">
        <v>3872</v>
      </c>
      <c r="E379">
        <f t="shared" si="35"/>
        <v>0.25</v>
      </c>
      <c r="F379">
        <f t="shared" si="36"/>
        <v>289.04924999999997</v>
      </c>
      <c r="G379" s="2">
        <v>45623</v>
      </c>
      <c r="H379" s="2">
        <v>45623</v>
      </c>
      <c r="I379" t="s">
        <v>28</v>
      </c>
      <c r="J379" t="s">
        <v>37</v>
      </c>
      <c r="K379" t="str">
        <f t="shared" si="37"/>
        <v>Medium Risk</v>
      </c>
      <c r="L379" t="s">
        <v>38</v>
      </c>
      <c r="M379" t="s">
        <v>39</v>
      </c>
      <c r="N379" t="s">
        <v>31</v>
      </c>
      <c r="O379" t="s">
        <v>32</v>
      </c>
      <c r="P379" t="s">
        <v>33</v>
      </c>
      <c r="Q379" t="s">
        <v>34</v>
      </c>
      <c r="R379">
        <v>9</v>
      </c>
      <c r="S379" t="str">
        <f t="shared" si="38"/>
        <v>November</v>
      </c>
      <c r="T379">
        <f t="shared" si="39"/>
        <v>2024</v>
      </c>
      <c r="U379" s="3">
        <f t="shared" si="40"/>
        <v>0.26249999999999996</v>
      </c>
      <c r="V379" s="3" t="str">
        <f t="shared" si="41"/>
        <v>High Discount</v>
      </c>
      <c r="W379" s="3">
        <f>AVERAGE(Table1[Gross Margin %])</f>
        <v>0.29963500000000659</v>
      </c>
      <c r="X379" s="3"/>
    </row>
    <row r="380" spans="1:24" x14ac:dyDescent="0.35">
      <c r="A380" t="s">
        <v>806</v>
      </c>
      <c r="B380" t="s">
        <v>807</v>
      </c>
      <c r="C380">
        <v>776.06</v>
      </c>
      <c r="D380" t="s">
        <v>3874</v>
      </c>
      <c r="E380">
        <f t="shared" si="35"/>
        <v>0.1</v>
      </c>
      <c r="F380">
        <f t="shared" si="36"/>
        <v>244.45889999999997</v>
      </c>
      <c r="G380" s="2">
        <v>45703</v>
      </c>
      <c r="H380" s="2">
        <v>45703</v>
      </c>
      <c r="I380" t="s">
        <v>28</v>
      </c>
      <c r="J380" t="s">
        <v>37</v>
      </c>
      <c r="K380" t="str">
        <f t="shared" si="37"/>
        <v>Medium Risk</v>
      </c>
      <c r="L380" t="s">
        <v>38</v>
      </c>
      <c r="M380" t="s">
        <v>44</v>
      </c>
      <c r="N380" t="s">
        <v>45</v>
      </c>
      <c r="O380" t="s">
        <v>32</v>
      </c>
      <c r="P380" t="s">
        <v>80</v>
      </c>
      <c r="Q380" t="s">
        <v>81</v>
      </c>
      <c r="R380">
        <v>3</v>
      </c>
      <c r="S380" t="str">
        <f t="shared" si="38"/>
        <v>February</v>
      </c>
      <c r="T380">
        <f t="shared" si="39"/>
        <v>2025</v>
      </c>
      <c r="U380" s="3">
        <f t="shared" si="40"/>
        <v>0.315</v>
      </c>
      <c r="V380" s="3" t="str">
        <f t="shared" si="41"/>
        <v>Low Discount</v>
      </c>
      <c r="W380" s="3">
        <f>AVERAGE(Table1[Gross Margin %])</f>
        <v>0.29963500000000659</v>
      </c>
      <c r="X380" s="3"/>
    </row>
    <row r="381" spans="1:24" x14ac:dyDescent="0.35">
      <c r="A381" t="s">
        <v>808</v>
      </c>
      <c r="B381" t="s">
        <v>809</v>
      </c>
      <c r="C381">
        <v>1062.01</v>
      </c>
      <c r="D381" t="s">
        <v>3872</v>
      </c>
      <c r="E381">
        <f t="shared" si="35"/>
        <v>0.1</v>
      </c>
      <c r="F381">
        <f t="shared" si="36"/>
        <v>334.53314999999998</v>
      </c>
      <c r="G381" s="2">
        <v>45721</v>
      </c>
      <c r="H381" s="2">
        <v>45721</v>
      </c>
      <c r="I381" t="s">
        <v>86</v>
      </c>
      <c r="J381" t="s">
        <v>37</v>
      </c>
      <c r="K381" t="str">
        <f t="shared" si="37"/>
        <v>Low Risk</v>
      </c>
      <c r="L381" t="s">
        <v>60</v>
      </c>
      <c r="M381" t="s">
        <v>44</v>
      </c>
      <c r="N381" t="s">
        <v>45</v>
      </c>
      <c r="O381" t="s">
        <v>61</v>
      </c>
      <c r="P381" t="s">
        <v>62</v>
      </c>
      <c r="Q381" t="s">
        <v>63</v>
      </c>
      <c r="R381">
        <v>10</v>
      </c>
      <c r="S381" t="str">
        <f t="shared" si="38"/>
        <v>March</v>
      </c>
      <c r="T381">
        <f t="shared" si="39"/>
        <v>2025</v>
      </c>
      <c r="U381" s="3">
        <f t="shared" si="40"/>
        <v>0.315</v>
      </c>
      <c r="V381" s="3" t="str">
        <f t="shared" si="41"/>
        <v>Low Discount</v>
      </c>
      <c r="W381" s="3">
        <f>AVERAGE(Table1[Gross Margin %])</f>
        <v>0.29963500000000659</v>
      </c>
      <c r="X381" s="3"/>
    </row>
    <row r="382" spans="1:24" x14ac:dyDescent="0.35">
      <c r="A382" t="s">
        <v>810</v>
      </c>
      <c r="B382" t="s">
        <v>811</v>
      </c>
      <c r="C382">
        <v>892.63</v>
      </c>
      <c r="D382" t="s">
        <v>3874</v>
      </c>
      <c r="E382">
        <f t="shared" si="35"/>
        <v>0.15</v>
      </c>
      <c r="F382">
        <f t="shared" si="36"/>
        <v>265.55742499999997</v>
      </c>
      <c r="G382" s="2">
        <v>45618</v>
      </c>
      <c r="H382" s="2">
        <v>45618</v>
      </c>
      <c r="I382" t="s">
        <v>86</v>
      </c>
      <c r="J382" t="s">
        <v>49</v>
      </c>
      <c r="K382" t="str">
        <f t="shared" si="37"/>
        <v>Low Risk</v>
      </c>
      <c r="L382" t="s">
        <v>60</v>
      </c>
      <c r="M382" t="s">
        <v>39</v>
      </c>
      <c r="N382" t="s">
        <v>22</v>
      </c>
      <c r="O382" t="s">
        <v>23</v>
      </c>
      <c r="P382" t="s">
        <v>56</v>
      </c>
      <c r="Q382" t="s">
        <v>57</v>
      </c>
      <c r="R382">
        <v>2</v>
      </c>
      <c r="S382" t="str">
        <f t="shared" si="38"/>
        <v>November</v>
      </c>
      <c r="T382">
        <f t="shared" si="39"/>
        <v>2024</v>
      </c>
      <c r="U382" s="3">
        <f t="shared" si="40"/>
        <v>0.29749999999999999</v>
      </c>
      <c r="V382" s="3" t="str">
        <f t="shared" si="41"/>
        <v>High Discount</v>
      </c>
      <c r="W382" s="3">
        <f>AVERAGE(Table1[Gross Margin %])</f>
        <v>0.29963500000000659</v>
      </c>
      <c r="X382" s="3"/>
    </row>
    <row r="383" spans="1:24" x14ac:dyDescent="0.35">
      <c r="A383" t="s">
        <v>812</v>
      </c>
      <c r="B383" t="s">
        <v>813</v>
      </c>
      <c r="C383">
        <v>869.57</v>
      </c>
      <c r="D383" t="s">
        <v>3874</v>
      </c>
      <c r="E383">
        <f t="shared" si="35"/>
        <v>0.1</v>
      </c>
      <c r="F383">
        <f t="shared" si="36"/>
        <v>273.91455000000002</v>
      </c>
      <c r="G383" s="2">
        <v>45760</v>
      </c>
      <c r="H383" s="2">
        <v>45760</v>
      </c>
      <c r="I383" t="s">
        <v>28</v>
      </c>
      <c r="J383" t="s">
        <v>29</v>
      </c>
      <c r="K383" t="str">
        <f t="shared" si="37"/>
        <v>Low Risk</v>
      </c>
      <c r="L383" t="s">
        <v>43</v>
      </c>
      <c r="M383" t="s">
        <v>39</v>
      </c>
      <c r="N383" t="s">
        <v>31</v>
      </c>
      <c r="O383" t="s">
        <v>32</v>
      </c>
      <c r="P383" t="s">
        <v>80</v>
      </c>
      <c r="Q383" t="s">
        <v>81</v>
      </c>
      <c r="R383">
        <v>6</v>
      </c>
      <c r="S383" t="str">
        <f t="shared" si="38"/>
        <v>April</v>
      </c>
      <c r="T383">
        <f t="shared" si="39"/>
        <v>2025</v>
      </c>
      <c r="U383" s="3">
        <f t="shared" si="40"/>
        <v>0.315</v>
      </c>
      <c r="V383" s="3" t="str">
        <f t="shared" si="41"/>
        <v>Low Discount</v>
      </c>
      <c r="W383" s="3">
        <f>AVERAGE(Table1[Gross Margin %])</f>
        <v>0.29963500000000659</v>
      </c>
      <c r="X383" s="3"/>
    </row>
    <row r="384" spans="1:24" x14ac:dyDescent="0.35">
      <c r="A384" t="s">
        <v>814</v>
      </c>
      <c r="B384" t="s">
        <v>815</v>
      </c>
      <c r="C384">
        <v>258.93</v>
      </c>
      <c r="D384" t="s">
        <v>3873</v>
      </c>
      <c r="E384">
        <f t="shared" si="35"/>
        <v>0.15</v>
      </c>
      <c r="F384">
        <f t="shared" si="36"/>
        <v>77.031675000000007</v>
      </c>
      <c r="G384" s="2">
        <v>45750</v>
      </c>
      <c r="H384" s="2">
        <v>45750</v>
      </c>
      <c r="I384" t="s">
        <v>48</v>
      </c>
      <c r="J384" t="s">
        <v>19</v>
      </c>
      <c r="K384" t="str">
        <f t="shared" si="37"/>
        <v>Medium Risk</v>
      </c>
      <c r="L384" t="s">
        <v>38</v>
      </c>
      <c r="M384" t="s">
        <v>55</v>
      </c>
      <c r="N384" t="s">
        <v>31</v>
      </c>
      <c r="O384" t="s">
        <v>23</v>
      </c>
      <c r="P384" t="s">
        <v>51</v>
      </c>
      <c r="Q384" t="s">
        <v>52</v>
      </c>
      <c r="R384">
        <v>6</v>
      </c>
      <c r="S384" t="str">
        <f t="shared" si="38"/>
        <v>April</v>
      </c>
      <c r="T384">
        <f t="shared" si="39"/>
        <v>2025</v>
      </c>
      <c r="U384" s="3">
        <f t="shared" si="40"/>
        <v>0.29750000000000004</v>
      </c>
      <c r="V384" s="3" t="str">
        <f t="shared" si="41"/>
        <v>High Discount</v>
      </c>
      <c r="W384" s="3">
        <f>AVERAGE(Table1[Gross Margin %])</f>
        <v>0.29963500000000659</v>
      </c>
      <c r="X384" s="3"/>
    </row>
    <row r="385" spans="1:24" x14ac:dyDescent="0.35">
      <c r="A385" t="s">
        <v>816</v>
      </c>
      <c r="B385" t="s">
        <v>817</v>
      </c>
      <c r="C385">
        <v>1083.77</v>
      </c>
      <c r="D385" t="s">
        <v>3872</v>
      </c>
      <c r="E385">
        <f t="shared" si="35"/>
        <v>0.25</v>
      </c>
      <c r="F385">
        <f t="shared" si="36"/>
        <v>284.48962499999999</v>
      </c>
      <c r="G385" s="2">
        <v>45602</v>
      </c>
      <c r="H385" s="2">
        <v>45602</v>
      </c>
      <c r="I385" t="s">
        <v>18</v>
      </c>
      <c r="J385" t="s">
        <v>49</v>
      </c>
      <c r="K385" t="str">
        <f t="shared" si="37"/>
        <v>Low Risk</v>
      </c>
      <c r="L385" t="s">
        <v>60</v>
      </c>
      <c r="M385" t="s">
        <v>55</v>
      </c>
      <c r="N385" t="s">
        <v>45</v>
      </c>
      <c r="O385" t="s">
        <v>32</v>
      </c>
      <c r="P385" t="s">
        <v>33</v>
      </c>
      <c r="Q385" t="s">
        <v>34</v>
      </c>
      <c r="R385">
        <v>1</v>
      </c>
      <c r="S385" t="str">
        <f t="shared" si="38"/>
        <v>November</v>
      </c>
      <c r="T385">
        <f t="shared" si="39"/>
        <v>2024</v>
      </c>
      <c r="U385" s="3">
        <f t="shared" si="40"/>
        <v>0.26250000000000001</v>
      </c>
      <c r="V385" s="3" t="str">
        <f t="shared" si="41"/>
        <v>High Discount</v>
      </c>
      <c r="W385" s="3">
        <f>AVERAGE(Table1[Gross Margin %])</f>
        <v>0.29963500000000659</v>
      </c>
      <c r="X385" s="3"/>
    </row>
    <row r="386" spans="1:24" x14ac:dyDescent="0.35">
      <c r="A386" t="s">
        <v>818</v>
      </c>
      <c r="B386" t="s">
        <v>491</v>
      </c>
      <c r="C386">
        <v>689.77</v>
      </c>
      <c r="D386" t="s">
        <v>3874</v>
      </c>
      <c r="E386">
        <f t="shared" si="35"/>
        <v>0.1</v>
      </c>
      <c r="F386">
        <f t="shared" si="36"/>
        <v>217.27754999999999</v>
      </c>
      <c r="G386" s="2">
        <v>45453</v>
      </c>
      <c r="H386" s="2">
        <v>45453</v>
      </c>
      <c r="I386" t="s">
        <v>48</v>
      </c>
      <c r="J386" t="s">
        <v>29</v>
      </c>
      <c r="K386" t="str">
        <f t="shared" si="37"/>
        <v>Low Risk</v>
      </c>
      <c r="L386" t="s">
        <v>60</v>
      </c>
      <c r="M386" t="s">
        <v>21</v>
      </c>
      <c r="N386" t="s">
        <v>45</v>
      </c>
      <c r="O386" t="s">
        <v>61</v>
      </c>
      <c r="P386" t="s">
        <v>62</v>
      </c>
      <c r="Q386" t="s">
        <v>63</v>
      </c>
      <c r="R386">
        <v>6</v>
      </c>
      <c r="S386" t="str">
        <f t="shared" si="38"/>
        <v>June</v>
      </c>
      <c r="T386">
        <f t="shared" si="39"/>
        <v>2024</v>
      </c>
      <c r="U386" s="3">
        <f t="shared" si="40"/>
        <v>0.315</v>
      </c>
      <c r="V386" s="3" t="str">
        <f t="shared" si="41"/>
        <v>Low Discount</v>
      </c>
      <c r="W386" s="3">
        <f>AVERAGE(Table1[Gross Margin %])</f>
        <v>0.29963500000000659</v>
      </c>
      <c r="X386" s="3"/>
    </row>
    <row r="387" spans="1:24" x14ac:dyDescent="0.35">
      <c r="A387" t="s">
        <v>819</v>
      </c>
      <c r="B387" t="s">
        <v>820</v>
      </c>
      <c r="C387">
        <v>59.75</v>
      </c>
      <c r="D387" t="s">
        <v>3873</v>
      </c>
      <c r="E387">
        <f t="shared" ref="E387:E450" si="42">IF(AND(O387="Technology", C387&gt;1000), 0.25, IF(O387="Furniture", 0.15, 0.1))</f>
        <v>0.1</v>
      </c>
      <c r="F387">
        <f t="shared" ref="F387:F450" si="43">(C387 - (C387 * E387)) * 0.35</f>
        <v>18.821249999999999</v>
      </c>
      <c r="G387" s="2">
        <v>45463</v>
      </c>
      <c r="H387" s="2">
        <v>45463</v>
      </c>
      <c r="I387" t="s">
        <v>86</v>
      </c>
      <c r="J387" t="s">
        <v>37</v>
      </c>
      <c r="K387" t="str">
        <f t="shared" ref="K387:K450" si="44">IF(L387="Cancelled", "High Risk", IF(AND(L387="In Transit", I387&lt;&gt;"Jumia Express"), "Medium Risk", "Low Risk"))</f>
        <v>Low Risk</v>
      </c>
      <c r="L387" t="s">
        <v>60</v>
      </c>
      <c r="M387" t="s">
        <v>39</v>
      </c>
      <c r="N387" t="s">
        <v>45</v>
      </c>
      <c r="O387" t="s">
        <v>32</v>
      </c>
      <c r="P387" t="s">
        <v>68</v>
      </c>
      <c r="Q387" t="s">
        <v>69</v>
      </c>
      <c r="R387">
        <v>1</v>
      </c>
      <c r="S387" t="str">
        <f t="shared" ref="S387:S450" si="45">TEXT(G387, "mmmm")</f>
        <v>June</v>
      </c>
      <c r="T387">
        <f t="shared" ref="T387:T450" si="46">YEAR(G387)</f>
        <v>2024</v>
      </c>
      <c r="U387" s="3">
        <f t="shared" ref="U387:U450" si="47">F387/C387</f>
        <v>0.315</v>
      </c>
      <c r="V387" s="3" t="str">
        <f t="shared" ref="V387:V450" si="48">IF(E387=0, "No Discount", IF(E387&lt;=0.1, "Low Discount", "High Discount"))</f>
        <v>Low Discount</v>
      </c>
      <c r="W387" s="3">
        <f>AVERAGE(Table1[Gross Margin %])</f>
        <v>0.29963500000000659</v>
      </c>
      <c r="X387" s="3"/>
    </row>
    <row r="388" spans="1:24" x14ac:dyDescent="0.35">
      <c r="A388" t="s">
        <v>821</v>
      </c>
      <c r="B388" t="s">
        <v>822</v>
      </c>
      <c r="C388">
        <v>1353.32</v>
      </c>
      <c r="D388" t="s">
        <v>3872</v>
      </c>
      <c r="E388">
        <f t="shared" si="42"/>
        <v>0.25</v>
      </c>
      <c r="F388">
        <f t="shared" si="43"/>
        <v>355.24649999999997</v>
      </c>
      <c r="G388" s="2">
        <v>45564</v>
      </c>
      <c r="H388" s="2">
        <v>45564</v>
      </c>
      <c r="I388" t="s">
        <v>86</v>
      </c>
      <c r="J388" t="s">
        <v>29</v>
      </c>
      <c r="K388" t="str">
        <f t="shared" si="44"/>
        <v>Low Risk</v>
      </c>
      <c r="L388" t="s">
        <v>60</v>
      </c>
      <c r="M388" t="s">
        <v>44</v>
      </c>
      <c r="N388" t="s">
        <v>31</v>
      </c>
      <c r="O388" t="s">
        <v>32</v>
      </c>
      <c r="P388" t="s">
        <v>33</v>
      </c>
      <c r="Q388" t="s">
        <v>34</v>
      </c>
      <c r="R388">
        <v>10</v>
      </c>
      <c r="S388" t="str">
        <f t="shared" si="45"/>
        <v>September</v>
      </c>
      <c r="T388">
        <f t="shared" si="46"/>
        <v>2024</v>
      </c>
      <c r="U388" s="3">
        <f t="shared" si="47"/>
        <v>0.26250000000000001</v>
      </c>
      <c r="V388" s="3" t="str">
        <f t="shared" si="48"/>
        <v>High Discount</v>
      </c>
      <c r="W388" s="3">
        <f>AVERAGE(Table1[Gross Margin %])</f>
        <v>0.29963500000000659</v>
      </c>
      <c r="X388" s="3"/>
    </row>
    <row r="389" spans="1:24" x14ac:dyDescent="0.35">
      <c r="A389" t="s">
        <v>823</v>
      </c>
      <c r="B389" t="s">
        <v>824</v>
      </c>
      <c r="C389">
        <v>1188.76</v>
      </c>
      <c r="D389" t="s">
        <v>3872</v>
      </c>
      <c r="E389">
        <f t="shared" si="42"/>
        <v>0.15</v>
      </c>
      <c r="F389">
        <f t="shared" si="43"/>
        <v>353.65609999999998</v>
      </c>
      <c r="G389" s="2">
        <v>45484</v>
      </c>
      <c r="H389" s="2">
        <v>45484</v>
      </c>
      <c r="I389" t="s">
        <v>18</v>
      </c>
      <c r="J389" t="s">
        <v>29</v>
      </c>
      <c r="K389" t="str">
        <f t="shared" si="44"/>
        <v>High Risk</v>
      </c>
      <c r="L389" t="s">
        <v>20</v>
      </c>
      <c r="M389" t="s">
        <v>30</v>
      </c>
      <c r="N389" t="s">
        <v>45</v>
      </c>
      <c r="O389" t="s">
        <v>23</v>
      </c>
      <c r="P389" t="s">
        <v>56</v>
      </c>
      <c r="Q389" t="s">
        <v>57</v>
      </c>
      <c r="R389">
        <v>7</v>
      </c>
      <c r="S389" t="str">
        <f t="shared" si="45"/>
        <v>July</v>
      </c>
      <c r="T389">
        <f t="shared" si="46"/>
        <v>2024</v>
      </c>
      <c r="U389" s="3">
        <f t="shared" si="47"/>
        <v>0.29749999999999999</v>
      </c>
      <c r="V389" s="3" t="str">
        <f t="shared" si="48"/>
        <v>High Discount</v>
      </c>
      <c r="W389" s="3">
        <f>AVERAGE(Table1[Gross Margin %])</f>
        <v>0.29963500000000659</v>
      </c>
      <c r="X389" s="3"/>
    </row>
    <row r="390" spans="1:24" x14ac:dyDescent="0.35">
      <c r="A390" t="s">
        <v>825</v>
      </c>
      <c r="B390" t="s">
        <v>826</v>
      </c>
      <c r="C390">
        <v>873.92</v>
      </c>
      <c r="D390" t="s">
        <v>3874</v>
      </c>
      <c r="E390">
        <f t="shared" si="42"/>
        <v>0.15</v>
      </c>
      <c r="F390">
        <f t="shared" si="43"/>
        <v>259.99119999999999</v>
      </c>
      <c r="G390" s="2">
        <v>45720</v>
      </c>
      <c r="H390" s="2">
        <v>45720</v>
      </c>
      <c r="I390" t="s">
        <v>28</v>
      </c>
      <c r="J390" t="s">
        <v>37</v>
      </c>
      <c r="K390" t="str">
        <f t="shared" si="44"/>
        <v>Low Risk</v>
      </c>
      <c r="L390" t="s">
        <v>43</v>
      </c>
      <c r="M390" t="s">
        <v>50</v>
      </c>
      <c r="N390" t="s">
        <v>22</v>
      </c>
      <c r="O390" t="s">
        <v>23</v>
      </c>
      <c r="P390" t="s">
        <v>56</v>
      </c>
      <c r="Q390" t="s">
        <v>57</v>
      </c>
      <c r="R390">
        <v>6</v>
      </c>
      <c r="S390" t="str">
        <f t="shared" si="45"/>
        <v>March</v>
      </c>
      <c r="T390">
        <f t="shared" si="46"/>
        <v>2025</v>
      </c>
      <c r="U390" s="3">
        <f t="shared" si="47"/>
        <v>0.29749999999999999</v>
      </c>
      <c r="V390" s="3" t="str">
        <f t="shared" si="48"/>
        <v>High Discount</v>
      </c>
      <c r="W390" s="3">
        <f>AVERAGE(Table1[Gross Margin %])</f>
        <v>0.29963500000000659</v>
      </c>
      <c r="X390" s="3"/>
    </row>
    <row r="391" spans="1:24" x14ac:dyDescent="0.35">
      <c r="A391" t="s">
        <v>827</v>
      </c>
      <c r="B391" t="s">
        <v>828</v>
      </c>
      <c r="C391">
        <v>1202.4100000000001</v>
      </c>
      <c r="D391" t="s">
        <v>3872</v>
      </c>
      <c r="E391">
        <f t="shared" si="42"/>
        <v>0.25</v>
      </c>
      <c r="F391">
        <f t="shared" si="43"/>
        <v>315.63262500000002</v>
      </c>
      <c r="G391" s="2">
        <v>45437</v>
      </c>
      <c r="H391" s="2">
        <v>45437</v>
      </c>
      <c r="I391" t="s">
        <v>28</v>
      </c>
      <c r="J391" t="s">
        <v>29</v>
      </c>
      <c r="K391" t="str">
        <f t="shared" si="44"/>
        <v>Medium Risk</v>
      </c>
      <c r="L391" t="s">
        <v>38</v>
      </c>
      <c r="M391" t="s">
        <v>55</v>
      </c>
      <c r="N391" t="s">
        <v>22</v>
      </c>
      <c r="O391" t="s">
        <v>32</v>
      </c>
      <c r="P391" t="s">
        <v>33</v>
      </c>
      <c r="Q391" t="s">
        <v>34</v>
      </c>
      <c r="R391">
        <v>10</v>
      </c>
      <c r="S391" t="str">
        <f t="shared" si="45"/>
        <v>May</v>
      </c>
      <c r="T391">
        <f t="shared" si="46"/>
        <v>2024</v>
      </c>
      <c r="U391" s="3">
        <f t="shared" si="47"/>
        <v>0.26250000000000001</v>
      </c>
      <c r="V391" s="3" t="str">
        <f t="shared" si="48"/>
        <v>High Discount</v>
      </c>
      <c r="W391" s="3">
        <f>AVERAGE(Table1[Gross Margin %])</f>
        <v>0.29963500000000659</v>
      </c>
      <c r="X391" s="3"/>
    </row>
    <row r="392" spans="1:24" x14ac:dyDescent="0.35">
      <c r="A392" t="s">
        <v>829</v>
      </c>
      <c r="B392" t="s">
        <v>830</v>
      </c>
      <c r="C392">
        <v>1398.65</v>
      </c>
      <c r="D392" t="s">
        <v>3872</v>
      </c>
      <c r="E392">
        <f t="shared" si="42"/>
        <v>0.25</v>
      </c>
      <c r="F392">
        <f t="shared" si="43"/>
        <v>367.14562500000005</v>
      </c>
      <c r="G392" s="2">
        <v>45535</v>
      </c>
      <c r="H392" s="2">
        <v>45535</v>
      </c>
      <c r="I392" t="s">
        <v>42</v>
      </c>
      <c r="J392" t="s">
        <v>29</v>
      </c>
      <c r="K392" t="str">
        <f t="shared" si="44"/>
        <v>Low Risk</v>
      </c>
      <c r="L392" t="s">
        <v>43</v>
      </c>
      <c r="M392" t="s">
        <v>30</v>
      </c>
      <c r="N392" t="s">
        <v>22</v>
      </c>
      <c r="O392" t="s">
        <v>32</v>
      </c>
      <c r="P392" t="s">
        <v>80</v>
      </c>
      <c r="Q392" t="s">
        <v>81</v>
      </c>
      <c r="R392">
        <v>5</v>
      </c>
      <c r="S392" t="str">
        <f t="shared" si="45"/>
        <v>August</v>
      </c>
      <c r="T392">
        <f t="shared" si="46"/>
        <v>2024</v>
      </c>
      <c r="U392" s="3">
        <f t="shared" si="47"/>
        <v>0.26250000000000001</v>
      </c>
      <c r="V392" s="3" t="str">
        <f t="shared" si="48"/>
        <v>High Discount</v>
      </c>
      <c r="W392" s="3">
        <f>AVERAGE(Table1[Gross Margin %])</f>
        <v>0.29963500000000659</v>
      </c>
      <c r="X392" s="3"/>
    </row>
    <row r="393" spans="1:24" x14ac:dyDescent="0.35">
      <c r="A393" t="s">
        <v>831</v>
      </c>
      <c r="B393" t="s">
        <v>832</v>
      </c>
      <c r="C393">
        <v>1491.27</v>
      </c>
      <c r="D393" t="s">
        <v>3872</v>
      </c>
      <c r="E393">
        <f t="shared" si="42"/>
        <v>0.25</v>
      </c>
      <c r="F393">
        <f t="shared" si="43"/>
        <v>391.45837499999993</v>
      </c>
      <c r="G393" s="2">
        <v>45771</v>
      </c>
      <c r="H393" s="2">
        <v>45771</v>
      </c>
      <c r="I393" t="s">
        <v>18</v>
      </c>
      <c r="J393" t="s">
        <v>19</v>
      </c>
      <c r="K393" t="str">
        <f t="shared" si="44"/>
        <v>Low Risk</v>
      </c>
      <c r="L393" t="s">
        <v>43</v>
      </c>
      <c r="M393" t="s">
        <v>21</v>
      </c>
      <c r="N393" t="s">
        <v>31</v>
      </c>
      <c r="O393" t="s">
        <v>32</v>
      </c>
      <c r="P393" t="s">
        <v>33</v>
      </c>
      <c r="Q393" t="s">
        <v>34</v>
      </c>
      <c r="R393">
        <v>1</v>
      </c>
      <c r="S393" t="str">
        <f t="shared" si="45"/>
        <v>April</v>
      </c>
      <c r="T393">
        <f t="shared" si="46"/>
        <v>2025</v>
      </c>
      <c r="U393" s="3">
        <f t="shared" si="47"/>
        <v>0.26249999999999996</v>
      </c>
      <c r="V393" s="3" t="str">
        <f t="shared" si="48"/>
        <v>High Discount</v>
      </c>
      <c r="W393" s="3">
        <f>AVERAGE(Table1[Gross Margin %])</f>
        <v>0.29963500000000659</v>
      </c>
      <c r="X393" s="3"/>
    </row>
    <row r="394" spans="1:24" x14ac:dyDescent="0.35">
      <c r="A394" t="s">
        <v>833</v>
      </c>
      <c r="B394" t="s">
        <v>834</v>
      </c>
      <c r="C394">
        <v>943.88</v>
      </c>
      <c r="D394" t="s">
        <v>3874</v>
      </c>
      <c r="E394">
        <f t="shared" si="42"/>
        <v>0.15</v>
      </c>
      <c r="F394">
        <f t="shared" si="43"/>
        <v>280.80429999999996</v>
      </c>
      <c r="G394" s="2">
        <v>45491</v>
      </c>
      <c r="H394" s="2">
        <v>45491</v>
      </c>
      <c r="I394" t="s">
        <v>28</v>
      </c>
      <c r="J394" t="s">
        <v>49</v>
      </c>
      <c r="K394" t="str">
        <f t="shared" si="44"/>
        <v>Medium Risk</v>
      </c>
      <c r="L394" t="s">
        <v>38</v>
      </c>
      <c r="M394" t="s">
        <v>30</v>
      </c>
      <c r="N394" t="s">
        <v>31</v>
      </c>
      <c r="O394" t="s">
        <v>23</v>
      </c>
      <c r="P394" t="s">
        <v>56</v>
      </c>
      <c r="Q394" t="s">
        <v>57</v>
      </c>
      <c r="R394">
        <v>6</v>
      </c>
      <c r="S394" t="str">
        <f t="shared" si="45"/>
        <v>July</v>
      </c>
      <c r="T394">
        <f t="shared" si="46"/>
        <v>2024</v>
      </c>
      <c r="U394" s="3">
        <f t="shared" si="47"/>
        <v>0.29749999999999993</v>
      </c>
      <c r="V394" s="3" t="str">
        <f t="shared" si="48"/>
        <v>High Discount</v>
      </c>
      <c r="W394" s="3">
        <f>AVERAGE(Table1[Gross Margin %])</f>
        <v>0.29963500000000659</v>
      </c>
      <c r="X394" s="3"/>
    </row>
    <row r="395" spans="1:24" x14ac:dyDescent="0.35">
      <c r="A395" t="s">
        <v>835</v>
      </c>
      <c r="B395" t="s">
        <v>836</v>
      </c>
      <c r="C395">
        <v>1415.84</v>
      </c>
      <c r="D395" t="s">
        <v>3872</v>
      </c>
      <c r="E395">
        <f t="shared" si="42"/>
        <v>0.25</v>
      </c>
      <c r="F395">
        <f t="shared" si="43"/>
        <v>371.65799999999996</v>
      </c>
      <c r="G395" s="2">
        <v>45508</v>
      </c>
      <c r="H395" s="2">
        <v>45508</v>
      </c>
      <c r="I395" t="s">
        <v>86</v>
      </c>
      <c r="J395" t="s">
        <v>29</v>
      </c>
      <c r="K395" t="str">
        <f t="shared" si="44"/>
        <v>Medium Risk</v>
      </c>
      <c r="L395" t="s">
        <v>38</v>
      </c>
      <c r="M395" t="s">
        <v>50</v>
      </c>
      <c r="N395" t="s">
        <v>45</v>
      </c>
      <c r="O395" t="s">
        <v>32</v>
      </c>
      <c r="P395" t="s">
        <v>68</v>
      </c>
      <c r="Q395" t="s">
        <v>69</v>
      </c>
      <c r="R395">
        <v>5</v>
      </c>
      <c r="S395" t="str">
        <f t="shared" si="45"/>
        <v>August</v>
      </c>
      <c r="T395">
        <f t="shared" si="46"/>
        <v>2024</v>
      </c>
      <c r="U395" s="3">
        <f t="shared" si="47"/>
        <v>0.26250000000000001</v>
      </c>
      <c r="V395" s="3" t="str">
        <f t="shared" si="48"/>
        <v>High Discount</v>
      </c>
      <c r="W395" s="3">
        <f>AVERAGE(Table1[Gross Margin %])</f>
        <v>0.29963500000000659</v>
      </c>
      <c r="X395" s="3"/>
    </row>
    <row r="396" spans="1:24" x14ac:dyDescent="0.35">
      <c r="A396" t="s">
        <v>837</v>
      </c>
      <c r="B396" t="s">
        <v>838</v>
      </c>
      <c r="C396">
        <v>1104.01</v>
      </c>
      <c r="D396" t="s">
        <v>3872</v>
      </c>
      <c r="E396">
        <f t="shared" si="42"/>
        <v>0.15</v>
      </c>
      <c r="F396">
        <f t="shared" si="43"/>
        <v>328.44297499999999</v>
      </c>
      <c r="G396" s="2">
        <v>45670</v>
      </c>
      <c r="H396" s="2">
        <v>45670</v>
      </c>
      <c r="I396" t="s">
        <v>48</v>
      </c>
      <c r="J396" t="s">
        <v>37</v>
      </c>
      <c r="K396" t="str">
        <f t="shared" si="44"/>
        <v>High Risk</v>
      </c>
      <c r="L396" t="s">
        <v>20</v>
      </c>
      <c r="M396" t="s">
        <v>50</v>
      </c>
      <c r="N396" t="s">
        <v>31</v>
      </c>
      <c r="O396" t="s">
        <v>23</v>
      </c>
      <c r="P396" t="s">
        <v>56</v>
      </c>
      <c r="Q396" t="s">
        <v>57</v>
      </c>
      <c r="R396">
        <v>6</v>
      </c>
      <c r="S396" t="str">
        <f t="shared" si="45"/>
        <v>January</v>
      </c>
      <c r="T396">
        <f t="shared" si="46"/>
        <v>2025</v>
      </c>
      <c r="U396" s="3">
        <f t="shared" si="47"/>
        <v>0.29749999999999999</v>
      </c>
      <c r="V396" s="3" t="str">
        <f t="shared" si="48"/>
        <v>High Discount</v>
      </c>
      <c r="W396" s="3">
        <f>AVERAGE(Table1[Gross Margin %])</f>
        <v>0.29963500000000659</v>
      </c>
      <c r="X396" s="3"/>
    </row>
    <row r="397" spans="1:24" x14ac:dyDescent="0.35">
      <c r="A397" t="s">
        <v>839</v>
      </c>
      <c r="B397" t="s">
        <v>840</v>
      </c>
      <c r="C397">
        <v>458.79</v>
      </c>
      <c r="D397" t="s">
        <v>3873</v>
      </c>
      <c r="E397">
        <f t="shared" si="42"/>
        <v>0.1</v>
      </c>
      <c r="F397">
        <f t="shared" si="43"/>
        <v>144.51884999999999</v>
      </c>
      <c r="G397" s="2">
        <v>45709</v>
      </c>
      <c r="H397" s="2">
        <v>45709</v>
      </c>
      <c r="I397" t="s">
        <v>86</v>
      </c>
      <c r="J397" t="s">
        <v>49</v>
      </c>
      <c r="K397" t="str">
        <f t="shared" si="44"/>
        <v>High Risk</v>
      </c>
      <c r="L397" t="s">
        <v>20</v>
      </c>
      <c r="M397" t="s">
        <v>30</v>
      </c>
      <c r="N397" t="s">
        <v>22</v>
      </c>
      <c r="O397" t="s">
        <v>32</v>
      </c>
      <c r="P397" t="s">
        <v>80</v>
      </c>
      <c r="Q397" t="s">
        <v>81</v>
      </c>
      <c r="R397">
        <v>6</v>
      </c>
      <c r="S397" t="str">
        <f t="shared" si="45"/>
        <v>February</v>
      </c>
      <c r="T397">
        <f t="shared" si="46"/>
        <v>2025</v>
      </c>
      <c r="U397" s="3">
        <f t="shared" si="47"/>
        <v>0.31499999999999995</v>
      </c>
      <c r="V397" s="3" t="str">
        <f t="shared" si="48"/>
        <v>Low Discount</v>
      </c>
      <c r="W397" s="3">
        <f>AVERAGE(Table1[Gross Margin %])</f>
        <v>0.29963500000000659</v>
      </c>
      <c r="X397" s="3"/>
    </row>
    <row r="398" spans="1:24" x14ac:dyDescent="0.35">
      <c r="A398" t="s">
        <v>841</v>
      </c>
      <c r="B398" t="s">
        <v>842</v>
      </c>
      <c r="C398">
        <v>559.61</v>
      </c>
      <c r="D398" t="s">
        <v>3874</v>
      </c>
      <c r="E398">
        <f t="shared" si="42"/>
        <v>0.15</v>
      </c>
      <c r="F398">
        <f t="shared" si="43"/>
        <v>166.48397499999999</v>
      </c>
      <c r="G398" s="2">
        <v>45774</v>
      </c>
      <c r="H398" s="2">
        <v>45774</v>
      </c>
      <c r="I398" t="s">
        <v>28</v>
      </c>
      <c r="J398" t="s">
        <v>19</v>
      </c>
      <c r="K398" t="str">
        <f t="shared" si="44"/>
        <v>Low Risk</v>
      </c>
      <c r="L398" t="s">
        <v>60</v>
      </c>
      <c r="M398" t="s">
        <v>21</v>
      </c>
      <c r="N398" t="s">
        <v>31</v>
      </c>
      <c r="O398" t="s">
        <v>23</v>
      </c>
      <c r="P398" t="s">
        <v>56</v>
      </c>
      <c r="Q398" t="s">
        <v>57</v>
      </c>
      <c r="R398">
        <v>10</v>
      </c>
      <c r="S398" t="str">
        <f t="shared" si="45"/>
        <v>April</v>
      </c>
      <c r="T398">
        <f t="shared" si="46"/>
        <v>2025</v>
      </c>
      <c r="U398" s="3">
        <f t="shared" si="47"/>
        <v>0.29749999999999999</v>
      </c>
      <c r="V398" s="3" t="str">
        <f t="shared" si="48"/>
        <v>High Discount</v>
      </c>
      <c r="W398" s="3">
        <f>AVERAGE(Table1[Gross Margin %])</f>
        <v>0.29963500000000659</v>
      </c>
      <c r="X398" s="3"/>
    </row>
    <row r="399" spans="1:24" x14ac:dyDescent="0.35">
      <c r="A399" t="s">
        <v>843</v>
      </c>
      <c r="B399" t="s">
        <v>844</v>
      </c>
      <c r="C399">
        <v>795.48</v>
      </c>
      <c r="D399" t="s">
        <v>3874</v>
      </c>
      <c r="E399">
        <f t="shared" si="42"/>
        <v>0.1</v>
      </c>
      <c r="F399">
        <f t="shared" si="43"/>
        <v>250.5762</v>
      </c>
      <c r="G399" s="2">
        <v>45642</v>
      </c>
      <c r="H399" s="2">
        <v>45642</v>
      </c>
      <c r="I399" t="s">
        <v>86</v>
      </c>
      <c r="J399" t="s">
        <v>29</v>
      </c>
      <c r="K399" t="str">
        <f t="shared" si="44"/>
        <v>Low Risk</v>
      </c>
      <c r="L399" t="s">
        <v>60</v>
      </c>
      <c r="M399" t="s">
        <v>50</v>
      </c>
      <c r="N399" t="s">
        <v>45</v>
      </c>
      <c r="O399" t="s">
        <v>32</v>
      </c>
      <c r="P399" t="s">
        <v>72</v>
      </c>
      <c r="Q399" t="s">
        <v>73</v>
      </c>
      <c r="R399">
        <v>2</v>
      </c>
      <c r="S399" t="str">
        <f t="shared" si="45"/>
        <v>December</v>
      </c>
      <c r="T399">
        <f t="shared" si="46"/>
        <v>2024</v>
      </c>
      <c r="U399" s="3">
        <f t="shared" si="47"/>
        <v>0.315</v>
      </c>
      <c r="V399" s="3" t="str">
        <f t="shared" si="48"/>
        <v>Low Discount</v>
      </c>
      <c r="W399" s="3">
        <f>AVERAGE(Table1[Gross Margin %])</f>
        <v>0.29963500000000659</v>
      </c>
      <c r="X399" s="3"/>
    </row>
    <row r="400" spans="1:24" x14ac:dyDescent="0.35">
      <c r="A400" t="s">
        <v>845</v>
      </c>
      <c r="B400" t="s">
        <v>846</v>
      </c>
      <c r="C400">
        <v>824.23</v>
      </c>
      <c r="D400" t="s">
        <v>3874</v>
      </c>
      <c r="E400">
        <f t="shared" si="42"/>
        <v>0.1</v>
      </c>
      <c r="F400">
        <f t="shared" si="43"/>
        <v>259.63245000000001</v>
      </c>
      <c r="G400" s="2">
        <v>45442</v>
      </c>
      <c r="H400" s="2">
        <v>45442</v>
      </c>
      <c r="I400" t="s">
        <v>18</v>
      </c>
      <c r="J400" t="s">
        <v>37</v>
      </c>
      <c r="K400" t="str">
        <f t="shared" si="44"/>
        <v>Low Risk</v>
      </c>
      <c r="L400" t="s">
        <v>60</v>
      </c>
      <c r="M400" t="s">
        <v>50</v>
      </c>
      <c r="N400" t="s">
        <v>22</v>
      </c>
      <c r="O400" t="s">
        <v>61</v>
      </c>
      <c r="P400" t="s">
        <v>62</v>
      </c>
      <c r="Q400" t="s">
        <v>63</v>
      </c>
      <c r="R400">
        <v>3</v>
      </c>
      <c r="S400" t="str">
        <f t="shared" si="45"/>
        <v>May</v>
      </c>
      <c r="T400">
        <f t="shared" si="46"/>
        <v>2024</v>
      </c>
      <c r="U400" s="3">
        <f t="shared" si="47"/>
        <v>0.315</v>
      </c>
      <c r="V400" s="3" t="str">
        <f t="shared" si="48"/>
        <v>Low Discount</v>
      </c>
      <c r="W400" s="3">
        <f>AVERAGE(Table1[Gross Margin %])</f>
        <v>0.29963500000000659</v>
      </c>
      <c r="X400" s="3"/>
    </row>
    <row r="401" spans="1:24" x14ac:dyDescent="0.35">
      <c r="A401" t="s">
        <v>847</v>
      </c>
      <c r="B401" t="s">
        <v>848</v>
      </c>
      <c r="C401">
        <v>1210.24</v>
      </c>
      <c r="D401" t="s">
        <v>3872</v>
      </c>
      <c r="E401">
        <f t="shared" si="42"/>
        <v>0.15</v>
      </c>
      <c r="F401">
        <f t="shared" si="43"/>
        <v>360.04639999999995</v>
      </c>
      <c r="G401" s="2">
        <v>45756</v>
      </c>
      <c r="H401" s="2">
        <v>45756</v>
      </c>
      <c r="I401" t="s">
        <v>48</v>
      </c>
      <c r="J401" t="s">
        <v>37</v>
      </c>
      <c r="K401" t="str">
        <f t="shared" si="44"/>
        <v>Medium Risk</v>
      </c>
      <c r="L401" t="s">
        <v>38</v>
      </c>
      <c r="M401" t="s">
        <v>44</v>
      </c>
      <c r="N401" t="s">
        <v>22</v>
      </c>
      <c r="O401" t="s">
        <v>23</v>
      </c>
      <c r="P401" t="s">
        <v>24</v>
      </c>
      <c r="Q401" t="s">
        <v>25</v>
      </c>
      <c r="R401">
        <v>5</v>
      </c>
      <c r="S401" t="str">
        <f t="shared" si="45"/>
        <v>April</v>
      </c>
      <c r="T401">
        <f t="shared" si="46"/>
        <v>2025</v>
      </c>
      <c r="U401" s="3">
        <f t="shared" si="47"/>
        <v>0.29749999999999993</v>
      </c>
      <c r="V401" s="3" t="str">
        <f t="shared" si="48"/>
        <v>High Discount</v>
      </c>
      <c r="W401" s="3">
        <f>AVERAGE(Table1[Gross Margin %])</f>
        <v>0.29963500000000659</v>
      </c>
      <c r="X401" s="3"/>
    </row>
    <row r="402" spans="1:24" x14ac:dyDescent="0.35">
      <c r="A402" t="s">
        <v>849</v>
      </c>
      <c r="B402" t="s">
        <v>850</v>
      </c>
      <c r="C402">
        <v>1434.18</v>
      </c>
      <c r="D402" t="s">
        <v>3872</v>
      </c>
      <c r="E402">
        <f t="shared" si="42"/>
        <v>0.15</v>
      </c>
      <c r="F402">
        <f t="shared" si="43"/>
        <v>426.66855000000004</v>
      </c>
      <c r="G402" s="2">
        <v>45619</v>
      </c>
      <c r="H402" s="2">
        <v>45619</v>
      </c>
      <c r="I402" t="s">
        <v>28</v>
      </c>
      <c r="J402" t="s">
        <v>29</v>
      </c>
      <c r="K402" t="str">
        <f t="shared" si="44"/>
        <v>High Risk</v>
      </c>
      <c r="L402" t="s">
        <v>20</v>
      </c>
      <c r="M402" t="s">
        <v>39</v>
      </c>
      <c r="N402" t="s">
        <v>45</v>
      </c>
      <c r="O402" t="s">
        <v>23</v>
      </c>
      <c r="P402" t="s">
        <v>56</v>
      </c>
      <c r="Q402" t="s">
        <v>57</v>
      </c>
      <c r="R402">
        <v>7</v>
      </c>
      <c r="S402" t="str">
        <f t="shared" si="45"/>
        <v>November</v>
      </c>
      <c r="T402">
        <f t="shared" si="46"/>
        <v>2024</v>
      </c>
      <c r="U402" s="3">
        <f t="shared" si="47"/>
        <v>0.29749999999999999</v>
      </c>
      <c r="V402" s="3" t="str">
        <f t="shared" si="48"/>
        <v>High Discount</v>
      </c>
      <c r="W402" s="3">
        <f>AVERAGE(Table1[Gross Margin %])</f>
        <v>0.29963500000000659</v>
      </c>
      <c r="X402" s="3"/>
    </row>
    <row r="403" spans="1:24" x14ac:dyDescent="0.35">
      <c r="A403" t="s">
        <v>851</v>
      </c>
      <c r="B403" t="s">
        <v>852</v>
      </c>
      <c r="C403">
        <v>393.2</v>
      </c>
      <c r="D403" t="s">
        <v>3873</v>
      </c>
      <c r="E403">
        <f t="shared" si="42"/>
        <v>0.15</v>
      </c>
      <c r="F403">
        <f t="shared" si="43"/>
        <v>116.97699999999998</v>
      </c>
      <c r="G403" s="2">
        <v>45667</v>
      </c>
      <c r="H403" s="2">
        <v>45667</v>
      </c>
      <c r="I403" t="s">
        <v>28</v>
      </c>
      <c r="J403" t="s">
        <v>37</v>
      </c>
      <c r="K403" t="str">
        <f t="shared" si="44"/>
        <v>Low Risk</v>
      </c>
      <c r="L403" t="s">
        <v>43</v>
      </c>
      <c r="M403" t="s">
        <v>21</v>
      </c>
      <c r="N403" t="s">
        <v>45</v>
      </c>
      <c r="O403" t="s">
        <v>23</v>
      </c>
      <c r="P403" t="s">
        <v>51</v>
      </c>
      <c r="Q403" t="s">
        <v>52</v>
      </c>
      <c r="R403">
        <v>2</v>
      </c>
      <c r="S403" t="str">
        <f t="shared" si="45"/>
        <v>January</v>
      </c>
      <c r="T403">
        <f t="shared" si="46"/>
        <v>2025</v>
      </c>
      <c r="U403" s="3">
        <f t="shared" si="47"/>
        <v>0.29749999999999993</v>
      </c>
      <c r="V403" s="3" t="str">
        <f t="shared" si="48"/>
        <v>High Discount</v>
      </c>
      <c r="W403" s="3">
        <f>AVERAGE(Table1[Gross Margin %])</f>
        <v>0.29963500000000659</v>
      </c>
      <c r="X403" s="3"/>
    </row>
    <row r="404" spans="1:24" x14ac:dyDescent="0.35">
      <c r="A404" t="s">
        <v>853</v>
      </c>
      <c r="B404" t="s">
        <v>854</v>
      </c>
      <c r="C404">
        <v>770.16</v>
      </c>
      <c r="D404" t="s">
        <v>3874</v>
      </c>
      <c r="E404">
        <f t="shared" si="42"/>
        <v>0.15</v>
      </c>
      <c r="F404">
        <f t="shared" si="43"/>
        <v>229.12259999999998</v>
      </c>
      <c r="G404" s="2">
        <v>45707</v>
      </c>
      <c r="H404" s="2">
        <v>45707</v>
      </c>
      <c r="I404" t="s">
        <v>18</v>
      </c>
      <c r="J404" t="s">
        <v>37</v>
      </c>
      <c r="K404" t="str">
        <f t="shared" si="44"/>
        <v>Medium Risk</v>
      </c>
      <c r="L404" t="s">
        <v>38</v>
      </c>
      <c r="M404" t="s">
        <v>55</v>
      </c>
      <c r="N404" t="s">
        <v>22</v>
      </c>
      <c r="O404" t="s">
        <v>23</v>
      </c>
      <c r="P404" t="s">
        <v>51</v>
      </c>
      <c r="Q404" t="s">
        <v>52</v>
      </c>
      <c r="R404">
        <v>8</v>
      </c>
      <c r="S404" t="str">
        <f t="shared" si="45"/>
        <v>February</v>
      </c>
      <c r="T404">
        <f t="shared" si="46"/>
        <v>2025</v>
      </c>
      <c r="U404" s="3">
        <f t="shared" si="47"/>
        <v>0.29749999999999999</v>
      </c>
      <c r="V404" s="3" t="str">
        <f t="shared" si="48"/>
        <v>High Discount</v>
      </c>
      <c r="W404" s="3">
        <f>AVERAGE(Table1[Gross Margin %])</f>
        <v>0.29963500000000659</v>
      </c>
      <c r="X404" s="3"/>
    </row>
    <row r="405" spans="1:24" x14ac:dyDescent="0.35">
      <c r="A405" t="s">
        <v>855</v>
      </c>
      <c r="B405" t="s">
        <v>856</v>
      </c>
      <c r="C405">
        <v>565.29</v>
      </c>
      <c r="D405" t="s">
        <v>3874</v>
      </c>
      <c r="E405">
        <f t="shared" si="42"/>
        <v>0.1</v>
      </c>
      <c r="F405">
        <f t="shared" si="43"/>
        <v>178.06634999999997</v>
      </c>
      <c r="G405" s="2">
        <v>45699</v>
      </c>
      <c r="H405" s="2">
        <v>45699</v>
      </c>
      <c r="I405" t="s">
        <v>28</v>
      </c>
      <c r="J405" t="s">
        <v>29</v>
      </c>
      <c r="K405" t="str">
        <f t="shared" si="44"/>
        <v>High Risk</v>
      </c>
      <c r="L405" t="s">
        <v>20</v>
      </c>
      <c r="M405" t="s">
        <v>21</v>
      </c>
      <c r="N405" t="s">
        <v>31</v>
      </c>
      <c r="O405" t="s">
        <v>32</v>
      </c>
      <c r="P405" t="s">
        <v>68</v>
      </c>
      <c r="Q405" t="s">
        <v>69</v>
      </c>
      <c r="R405">
        <v>9</v>
      </c>
      <c r="S405" t="str">
        <f t="shared" si="45"/>
        <v>February</v>
      </c>
      <c r="T405">
        <f t="shared" si="46"/>
        <v>2025</v>
      </c>
      <c r="U405" s="3">
        <f t="shared" si="47"/>
        <v>0.31499999999999995</v>
      </c>
      <c r="V405" s="3" t="str">
        <f t="shared" si="48"/>
        <v>Low Discount</v>
      </c>
      <c r="W405" s="3">
        <f>AVERAGE(Table1[Gross Margin %])</f>
        <v>0.29963500000000659</v>
      </c>
      <c r="X405" s="3"/>
    </row>
    <row r="406" spans="1:24" x14ac:dyDescent="0.35">
      <c r="A406" t="s">
        <v>857</v>
      </c>
      <c r="B406" t="s">
        <v>858</v>
      </c>
      <c r="C406">
        <v>1224.24</v>
      </c>
      <c r="D406" t="s">
        <v>3872</v>
      </c>
      <c r="E406">
        <f t="shared" si="42"/>
        <v>0.25</v>
      </c>
      <c r="F406">
        <f t="shared" si="43"/>
        <v>321.363</v>
      </c>
      <c r="G406" s="2">
        <v>45509</v>
      </c>
      <c r="H406" s="2">
        <v>45509</v>
      </c>
      <c r="I406" t="s">
        <v>18</v>
      </c>
      <c r="J406" t="s">
        <v>37</v>
      </c>
      <c r="K406" t="str">
        <f t="shared" si="44"/>
        <v>High Risk</v>
      </c>
      <c r="L406" t="s">
        <v>20</v>
      </c>
      <c r="M406" t="s">
        <v>30</v>
      </c>
      <c r="N406" t="s">
        <v>45</v>
      </c>
      <c r="O406" t="s">
        <v>32</v>
      </c>
      <c r="P406" t="s">
        <v>33</v>
      </c>
      <c r="Q406" t="s">
        <v>34</v>
      </c>
      <c r="R406">
        <v>6</v>
      </c>
      <c r="S406" t="str">
        <f t="shared" si="45"/>
        <v>August</v>
      </c>
      <c r="T406">
        <f t="shared" si="46"/>
        <v>2024</v>
      </c>
      <c r="U406" s="3">
        <f t="shared" si="47"/>
        <v>0.26250000000000001</v>
      </c>
      <c r="V406" s="3" t="str">
        <f t="shared" si="48"/>
        <v>High Discount</v>
      </c>
      <c r="W406" s="3">
        <f>AVERAGE(Table1[Gross Margin %])</f>
        <v>0.29963500000000659</v>
      </c>
      <c r="X406" s="3"/>
    </row>
    <row r="407" spans="1:24" x14ac:dyDescent="0.35">
      <c r="A407" t="s">
        <v>859</v>
      </c>
      <c r="B407" t="s">
        <v>860</v>
      </c>
      <c r="C407">
        <v>1373.13</v>
      </c>
      <c r="D407" t="s">
        <v>3872</v>
      </c>
      <c r="E407">
        <f t="shared" si="42"/>
        <v>0.1</v>
      </c>
      <c r="F407">
        <f t="shared" si="43"/>
        <v>432.53594999999996</v>
      </c>
      <c r="G407" s="2">
        <v>45555</v>
      </c>
      <c r="H407" s="2">
        <v>45555</v>
      </c>
      <c r="I407" t="s">
        <v>48</v>
      </c>
      <c r="J407" t="s">
        <v>19</v>
      </c>
      <c r="K407" t="str">
        <f t="shared" si="44"/>
        <v>Medium Risk</v>
      </c>
      <c r="L407" t="s">
        <v>38</v>
      </c>
      <c r="M407" t="s">
        <v>50</v>
      </c>
      <c r="N407" t="s">
        <v>22</v>
      </c>
      <c r="O407" t="s">
        <v>61</v>
      </c>
      <c r="P407" t="s">
        <v>62</v>
      </c>
      <c r="Q407" t="s">
        <v>63</v>
      </c>
      <c r="R407">
        <v>1</v>
      </c>
      <c r="S407" t="str">
        <f t="shared" si="45"/>
        <v>September</v>
      </c>
      <c r="T407">
        <f t="shared" si="46"/>
        <v>2024</v>
      </c>
      <c r="U407" s="3">
        <f t="shared" si="47"/>
        <v>0.31499999999999995</v>
      </c>
      <c r="V407" s="3" t="str">
        <f t="shared" si="48"/>
        <v>Low Discount</v>
      </c>
      <c r="W407" s="3">
        <f>AVERAGE(Table1[Gross Margin %])</f>
        <v>0.29963500000000659</v>
      </c>
      <c r="X407" s="3"/>
    </row>
    <row r="408" spans="1:24" x14ac:dyDescent="0.35">
      <c r="A408" t="s">
        <v>861</v>
      </c>
      <c r="B408" t="s">
        <v>862</v>
      </c>
      <c r="C408">
        <v>332.39</v>
      </c>
      <c r="D408" t="s">
        <v>3873</v>
      </c>
      <c r="E408">
        <f t="shared" si="42"/>
        <v>0.15</v>
      </c>
      <c r="F408">
        <f t="shared" si="43"/>
        <v>98.886024999999989</v>
      </c>
      <c r="G408" s="2">
        <v>45606</v>
      </c>
      <c r="H408" s="2">
        <v>45606</v>
      </c>
      <c r="I408" t="s">
        <v>86</v>
      </c>
      <c r="J408" t="s">
        <v>19</v>
      </c>
      <c r="K408" t="str">
        <f t="shared" si="44"/>
        <v>High Risk</v>
      </c>
      <c r="L408" t="s">
        <v>20</v>
      </c>
      <c r="M408" t="s">
        <v>39</v>
      </c>
      <c r="N408" t="s">
        <v>45</v>
      </c>
      <c r="O408" t="s">
        <v>23</v>
      </c>
      <c r="P408" t="s">
        <v>51</v>
      </c>
      <c r="Q408" t="s">
        <v>52</v>
      </c>
      <c r="R408">
        <v>10</v>
      </c>
      <c r="S408" t="str">
        <f t="shared" si="45"/>
        <v>November</v>
      </c>
      <c r="T408">
        <f t="shared" si="46"/>
        <v>2024</v>
      </c>
      <c r="U408" s="3">
        <f t="shared" si="47"/>
        <v>0.29749999999999999</v>
      </c>
      <c r="V408" s="3" t="str">
        <f t="shared" si="48"/>
        <v>High Discount</v>
      </c>
      <c r="W408" s="3">
        <f>AVERAGE(Table1[Gross Margin %])</f>
        <v>0.29963500000000659</v>
      </c>
      <c r="X408" s="3"/>
    </row>
    <row r="409" spans="1:24" x14ac:dyDescent="0.35">
      <c r="A409" t="s">
        <v>863</v>
      </c>
      <c r="B409" t="s">
        <v>864</v>
      </c>
      <c r="C409">
        <v>1370.81</v>
      </c>
      <c r="D409" t="s">
        <v>3872</v>
      </c>
      <c r="E409">
        <f t="shared" si="42"/>
        <v>0.15</v>
      </c>
      <c r="F409">
        <f t="shared" si="43"/>
        <v>407.81597499999998</v>
      </c>
      <c r="G409" s="2">
        <v>45505</v>
      </c>
      <c r="H409" s="2">
        <v>45505</v>
      </c>
      <c r="I409" t="s">
        <v>18</v>
      </c>
      <c r="J409" t="s">
        <v>49</v>
      </c>
      <c r="K409" t="str">
        <f t="shared" si="44"/>
        <v>Low Risk</v>
      </c>
      <c r="L409" t="s">
        <v>43</v>
      </c>
      <c r="M409" t="s">
        <v>30</v>
      </c>
      <c r="N409" t="s">
        <v>31</v>
      </c>
      <c r="O409" t="s">
        <v>23</v>
      </c>
      <c r="P409" t="s">
        <v>51</v>
      </c>
      <c r="Q409" t="s">
        <v>52</v>
      </c>
      <c r="R409">
        <v>4</v>
      </c>
      <c r="S409" t="str">
        <f t="shared" si="45"/>
        <v>August</v>
      </c>
      <c r="T409">
        <f t="shared" si="46"/>
        <v>2024</v>
      </c>
      <c r="U409" s="3">
        <f t="shared" si="47"/>
        <v>0.29749999999999999</v>
      </c>
      <c r="V409" s="3" t="str">
        <f t="shared" si="48"/>
        <v>High Discount</v>
      </c>
      <c r="W409" s="3">
        <f>AVERAGE(Table1[Gross Margin %])</f>
        <v>0.29963500000000659</v>
      </c>
      <c r="X409" s="3"/>
    </row>
    <row r="410" spans="1:24" x14ac:dyDescent="0.35">
      <c r="A410" t="s">
        <v>865</v>
      </c>
      <c r="B410" t="s">
        <v>866</v>
      </c>
      <c r="C410">
        <v>811.43</v>
      </c>
      <c r="D410" t="s">
        <v>3874</v>
      </c>
      <c r="E410">
        <f t="shared" si="42"/>
        <v>0.1</v>
      </c>
      <c r="F410">
        <f t="shared" si="43"/>
        <v>255.60044999999997</v>
      </c>
      <c r="G410" s="2">
        <v>45605</v>
      </c>
      <c r="H410" s="2">
        <v>45605</v>
      </c>
      <c r="I410" t="s">
        <v>18</v>
      </c>
      <c r="J410" t="s">
        <v>49</v>
      </c>
      <c r="K410" t="str">
        <f t="shared" si="44"/>
        <v>Low Risk</v>
      </c>
      <c r="L410" t="s">
        <v>60</v>
      </c>
      <c r="M410" t="s">
        <v>50</v>
      </c>
      <c r="N410" t="s">
        <v>45</v>
      </c>
      <c r="O410" t="s">
        <v>32</v>
      </c>
      <c r="P410" t="s">
        <v>68</v>
      </c>
      <c r="Q410" t="s">
        <v>69</v>
      </c>
      <c r="R410">
        <v>2</v>
      </c>
      <c r="S410" t="str">
        <f t="shared" si="45"/>
        <v>November</v>
      </c>
      <c r="T410">
        <f t="shared" si="46"/>
        <v>2024</v>
      </c>
      <c r="U410" s="3">
        <f t="shared" si="47"/>
        <v>0.315</v>
      </c>
      <c r="V410" s="3" t="str">
        <f t="shared" si="48"/>
        <v>Low Discount</v>
      </c>
      <c r="W410" s="3">
        <f>AVERAGE(Table1[Gross Margin %])</f>
        <v>0.29963500000000659</v>
      </c>
      <c r="X410" s="3"/>
    </row>
    <row r="411" spans="1:24" x14ac:dyDescent="0.35">
      <c r="A411" t="s">
        <v>867</v>
      </c>
      <c r="B411" t="s">
        <v>868</v>
      </c>
      <c r="C411">
        <v>1397.16</v>
      </c>
      <c r="D411" t="s">
        <v>3872</v>
      </c>
      <c r="E411">
        <f t="shared" si="42"/>
        <v>0.15</v>
      </c>
      <c r="F411">
        <f t="shared" si="43"/>
        <v>415.6551</v>
      </c>
      <c r="G411" s="2">
        <v>45740</v>
      </c>
      <c r="H411" s="2">
        <v>45740</v>
      </c>
      <c r="I411" t="s">
        <v>42</v>
      </c>
      <c r="J411" t="s">
        <v>19</v>
      </c>
      <c r="K411" t="str">
        <f t="shared" si="44"/>
        <v>High Risk</v>
      </c>
      <c r="L411" t="s">
        <v>20</v>
      </c>
      <c r="M411" t="s">
        <v>21</v>
      </c>
      <c r="N411" t="s">
        <v>31</v>
      </c>
      <c r="O411" t="s">
        <v>23</v>
      </c>
      <c r="P411" t="s">
        <v>51</v>
      </c>
      <c r="Q411" t="s">
        <v>52</v>
      </c>
      <c r="R411">
        <v>9</v>
      </c>
      <c r="S411" t="str">
        <f t="shared" si="45"/>
        <v>March</v>
      </c>
      <c r="T411">
        <f t="shared" si="46"/>
        <v>2025</v>
      </c>
      <c r="U411" s="3">
        <f t="shared" si="47"/>
        <v>0.29749999999999999</v>
      </c>
      <c r="V411" s="3" t="str">
        <f t="shared" si="48"/>
        <v>High Discount</v>
      </c>
      <c r="W411" s="3">
        <f>AVERAGE(Table1[Gross Margin %])</f>
        <v>0.29963500000000659</v>
      </c>
      <c r="X411" s="3"/>
    </row>
    <row r="412" spans="1:24" x14ac:dyDescent="0.35">
      <c r="A412" t="s">
        <v>869</v>
      </c>
      <c r="B412" t="s">
        <v>870</v>
      </c>
      <c r="C412">
        <v>208.64</v>
      </c>
      <c r="D412" t="s">
        <v>3873</v>
      </c>
      <c r="E412">
        <f t="shared" si="42"/>
        <v>0.15</v>
      </c>
      <c r="F412">
        <f t="shared" si="43"/>
        <v>62.070399999999992</v>
      </c>
      <c r="G412" s="2">
        <v>45504</v>
      </c>
      <c r="H412" s="2">
        <v>45504</v>
      </c>
      <c r="I412" t="s">
        <v>18</v>
      </c>
      <c r="J412" t="s">
        <v>29</v>
      </c>
      <c r="K412" t="str">
        <f t="shared" si="44"/>
        <v>Low Risk</v>
      </c>
      <c r="L412" t="s">
        <v>43</v>
      </c>
      <c r="M412" t="s">
        <v>21</v>
      </c>
      <c r="N412" t="s">
        <v>45</v>
      </c>
      <c r="O412" t="s">
        <v>23</v>
      </c>
      <c r="P412" t="s">
        <v>51</v>
      </c>
      <c r="Q412" t="s">
        <v>52</v>
      </c>
      <c r="R412">
        <v>5</v>
      </c>
      <c r="S412" t="str">
        <f t="shared" si="45"/>
        <v>July</v>
      </c>
      <c r="T412">
        <f t="shared" si="46"/>
        <v>2024</v>
      </c>
      <c r="U412" s="3">
        <f t="shared" si="47"/>
        <v>0.29749999999999999</v>
      </c>
      <c r="V412" s="3" t="str">
        <f t="shared" si="48"/>
        <v>High Discount</v>
      </c>
      <c r="W412" s="3">
        <f>AVERAGE(Table1[Gross Margin %])</f>
        <v>0.29963500000000659</v>
      </c>
      <c r="X412" s="3"/>
    </row>
    <row r="413" spans="1:24" x14ac:dyDescent="0.35">
      <c r="A413" t="s">
        <v>871</v>
      </c>
      <c r="B413" t="s">
        <v>872</v>
      </c>
      <c r="C413">
        <v>1455.87</v>
      </c>
      <c r="D413" t="s">
        <v>3872</v>
      </c>
      <c r="E413">
        <f t="shared" si="42"/>
        <v>0.15</v>
      </c>
      <c r="F413">
        <f t="shared" si="43"/>
        <v>433.12132499999996</v>
      </c>
      <c r="G413" s="2">
        <v>45599</v>
      </c>
      <c r="H413" s="2">
        <v>45599</v>
      </c>
      <c r="I413" t="s">
        <v>18</v>
      </c>
      <c r="J413" t="s">
        <v>37</v>
      </c>
      <c r="K413" t="str">
        <f t="shared" si="44"/>
        <v>Low Risk</v>
      </c>
      <c r="L413" t="s">
        <v>43</v>
      </c>
      <c r="M413" t="s">
        <v>30</v>
      </c>
      <c r="N413" t="s">
        <v>22</v>
      </c>
      <c r="O413" t="s">
        <v>23</v>
      </c>
      <c r="P413" t="s">
        <v>24</v>
      </c>
      <c r="Q413" t="s">
        <v>25</v>
      </c>
      <c r="R413">
        <v>4</v>
      </c>
      <c r="S413" t="str">
        <f t="shared" si="45"/>
        <v>November</v>
      </c>
      <c r="T413">
        <f t="shared" si="46"/>
        <v>2024</v>
      </c>
      <c r="U413" s="3">
        <f t="shared" si="47"/>
        <v>0.29749999999999999</v>
      </c>
      <c r="V413" s="3" t="str">
        <f t="shared" si="48"/>
        <v>High Discount</v>
      </c>
      <c r="W413" s="3">
        <f>AVERAGE(Table1[Gross Margin %])</f>
        <v>0.29963500000000659</v>
      </c>
      <c r="X413" s="3"/>
    </row>
    <row r="414" spans="1:24" x14ac:dyDescent="0.35">
      <c r="A414" t="s">
        <v>873</v>
      </c>
      <c r="B414" t="s">
        <v>874</v>
      </c>
      <c r="C414">
        <v>743.03</v>
      </c>
      <c r="D414" t="s">
        <v>3874</v>
      </c>
      <c r="E414">
        <f t="shared" si="42"/>
        <v>0.15</v>
      </c>
      <c r="F414">
        <f t="shared" si="43"/>
        <v>221.05142499999997</v>
      </c>
      <c r="G414" s="2">
        <v>45583</v>
      </c>
      <c r="H414" s="2">
        <v>45583</v>
      </c>
      <c r="I414" t="s">
        <v>48</v>
      </c>
      <c r="J414" t="s">
        <v>29</v>
      </c>
      <c r="K414" t="str">
        <f t="shared" si="44"/>
        <v>Low Risk</v>
      </c>
      <c r="L414" t="s">
        <v>60</v>
      </c>
      <c r="M414" t="s">
        <v>21</v>
      </c>
      <c r="N414" t="s">
        <v>31</v>
      </c>
      <c r="O414" t="s">
        <v>23</v>
      </c>
      <c r="P414" t="s">
        <v>24</v>
      </c>
      <c r="Q414" t="s">
        <v>25</v>
      </c>
      <c r="R414">
        <v>9</v>
      </c>
      <c r="S414" t="str">
        <f t="shared" si="45"/>
        <v>October</v>
      </c>
      <c r="T414">
        <f t="shared" si="46"/>
        <v>2024</v>
      </c>
      <c r="U414" s="3">
        <f t="shared" si="47"/>
        <v>0.29749999999999999</v>
      </c>
      <c r="V414" s="3" t="str">
        <f t="shared" si="48"/>
        <v>High Discount</v>
      </c>
      <c r="W414" s="3">
        <f>AVERAGE(Table1[Gross Margin %])</f>
        <v>0.29963500000000659</v>
      </c>
      <c r="X414" s="3"/>
    </row>
    <row r="415" spans="1:24" x14ac:dyDescent="0.35">
      <c r="A415" t="s">
        <v>875</v>
      </c>
      <c r="B415" t="s">
        <v>876</v>
      </c>
      <c r="C415">
        <v>950.49</v>
      </c>
      <c r="D415" t="s">
        <v>3874</v>
      </c>
      <c r="E415">
        <f t="shared" si="42"/>
        <v>0.1</v>
      </c>
      <c r="F415">
        <f t="shared" si="43"/>
        <v>299.40434999999997</v>
      </c>
      <c r="G415" s="2">
        <v>45718</v>
      </c>
      <c r="H415" s="2">
        <v>45718</v>
      </c>
      <c r="I415" t="s">
        <v>42</v>
      </c>
      <c r="J415" t="s">
        <v>37</v>
      </c>
      <c r="K415" t="str">
        <f t="shared" si="44"/>
        <v>High Risk</v>
      </c>
      <c r="L415" t="s">
        <v>20</v>
      </c>
      <c r="M415" t="s">
        <v>21</v>
      </c>
      <c r="N415" t="s">
        <v>45</v>
      </c>
      <c r="O415" t="s">
        <v>61</v>
      </c>
      <c r="P415" t="s">
        <v>62</v>
      </c>
      <c r="Q415" t="s">
        <v>63</v>
      </c>
      <c r="R415">
        <v>5</v>
      </c>
      <c r="S415" t="str">
        <f t="shared" si="45"/>
        <v>March</v>
      </c>
      <c r="T415">
        <f t="shared" si="46"/>
        <v>2025</v>
      </c>
      <c r="U415" s="3">
        <f t="shared" si="47"/>
        <v>0.31499999999999995</v>
      </c>
      <c r="V415" s="3" t="str">
        <f t="shared" si="48"/>
        <v>Low Discount</v>
      </c>
      <c r="W415" s="3">
        <f>AVERAGE(Table1[Gross Margin %])</f>
        <v>0.29963500000000659</v>
      </c>
      <c r="X415" s="3"/>
    </row>
    <row r="416" spans="1:24" x14ac:dyDescent="0.35">
      <c r="A416" t="s">
        <v>877</v>
      </c>
      <c r="B416" t="s">
        <v>878</v>
      </c>
      <c r="C416">
        <v>876.68</v>
      </c>
      <c r="D416" t="s">
        <v>3874</v>
      </c>
      <c r="E416">
        <f t="shared" si="42"/>
        <v>0.1</v>
      </c>
      <c r="F416">
        <f t="shared" si="43"/>
        <v>276.15419999999995</v>
      </c>
      <c r="G416" s="2">
        <v>45588</v>
      </c>
      <c r="H416" s="2">
        <v>45588</v>
      </c>
      <c r="I416" t="s">
        <v>86</v>
      </c>
      <c r="J416" t="s">
        <v>37</v>
      </c>
      <c r="K416" t="str">
        <f t="shared" si="44"/>
        <v>Low Risk</v>
      </c>
      <c r="L416" t="s">
        <v>60</v>
      </c>
      <c r="M416" t="s">
        <v>55</v>
      </c>
      <c r="N416" t="s">
        <v>31</v>
      </c>
      <c r="O416" t="s">
        <v>61</v>
      </c>
      <c r="P416" t="s">
        <v>62</v>
      </c>
      <c r="Q416" t="s">
        <v>63</v>
      </c>
      <c r="R416">
        <v>5</v>
      </c>
      <c r="S416" t="str">
        <f t="shared" si="45"/>
        <v>October</v>
      </c>
      <c r="T416">
        <f t="shared" si="46"/>
        <v>2024</v>
      </c>
      <c r="U416" s="3">
        <f t="shared" si="47"/>
        <v>0.31499999999999995</v>
      </c>
      <c r="V416" s="3" t="str">
        <f t="shared" si="48"/>
        <v>Low Discount</v>
      </c>
      <c r="W416" s="3">
        <f>AVERAGE(Table1[Gross Margin %])</f>
        <v>0.29963500000000659</v>
      </c>
      <c r="X416" s="3"/>
    </row>
    <row r="417" spans="1:24" x14ac:dyDescent="0.35">
      <c r="A417" t="s">
        <v>879</v>
      </c>
      <c r="B417" t="s">
        <v>880</v>
      </c>
      <c r="C417">
        <v>1328.3</v>
      </c>
      <c r="D417" t="s">
        <v>3872</v>
      </c>
      <c r="E417">
        <f t="shared" si="42"/>
        <v>0.15</v>
      </c>
      <c r="F417">
        <f t="shared" si="43"/>
        <v>395.16924999999998</v>
      </c>
      <c r="G417" s="2">
        <v>45785</v>
      </c>
      <c r="H417" s="2">
        <v>45785</v>
      </c>
      <c r="I417" t="s">
        <v>48</v>
      </c>
      <c r="J417" t="s">
        <v>37</v>
      </c>
      <c r="K417" t="str">
        <f t="shared" si="44"/>
        <v>High Risk</v>
      </c>
      <c r="L417" t="s">
        <v>20</v>
      </c>
      <c r="M417" t="s">
        <v>39</v>
      </c>
      <c r="N417" t="s">
        <v>45</v>
      </c>
      <c r="O417" t="s">
        <v>23</v>
      </c>
      <c r="P417" t="s">
        <v>51</v>
      </c>
      <c r="Q417" t="s">
        <v>52</v>
      </c>
      <c r="R417">
        <v>1</v>
      </c>
      <c r="S417" t="str">
        <f t="shared" si="45"/>
        <v>May</v>
      </c>
      <c r="T417">
        <f t="shared" si="46"/>
        <v>2025</v>
      </c>
      <c r="U417" s="3">
        <f t="shared" si="47"/>
        <v>0.29749999999999999</v>
      </c>
      <c r="V417" s="3" t="str">
        <f t="shared" si="48"/>
        <v>High Discount</v>
      </c>
      <c r="W417" s="3">
        <f>AVERAGE(Table1[Gross Margin %])</f>
        <v>0.29963500000000659</v>
      </c>
      <c r="X417" s="3"/>
    </row>
    <row r="418" spans="1:24" x14ac:dyDescent="0.35">
      <c r="A418" t="s">
        <v>881</v>
      </c>
      <c r="B418" t="s">
        <v>882</v>
      </c>
      <c r="C418">
        <v>494.93</v>
      </c>
      <c r="D418" t="s">
        <v>3873</v>
      </c>
      <c r="E418">
        <f t="shared" si="42"/>
        <v>0.1</v>
      </c>
      <c r="F418">
        <f t="shared" si="43"/>
        <v>155.90295</v>
      </c>
      <c r="G418" s="2">
        <v>45431</v>
      </c>
      <c r="H418" s="2">
        <v>45431</v>
      </c>
      <c r="I418" t="s">
        <v>18</v>
      </c>
      <c r="J418" t="s">
        <v>37</v>
      </c>
      <c r="K418" t="str">
        <f t="shared" si="44"/>
        <v>High Risk</v>
      </c>
      <c r="L418" t="s">
        <v>20</v>
      </c>
      <c r="M418" t="s">
        <v>21</v>
      </c>
      <c r="N418" t="s">
        <v>45</v>
      </c>
      <c r="O418" t="s">
        <v>32</v>
      </c>
      <c r="P418" t="s">
        <v>72</v>
      </c>
      <c r="Q418" t="s">
        <v>73</v>
      </c>
      <c r="R418">
        <v>10</v>
      </c>
      <c r="S418" t="str">
        <f t="shared" si="45"/>
        <v>May</v>
      </c>
      <c r="T418">
        <f t="shared" si="46"/>
        <v>2024</v>
      </c>
      <c r="U418" s="3">
        <f t="shared" si="47"/>
        <v>0.315</v>
      </c>
      <c r="V418" s="3" t="str">
        <f t="shared" si="48"/>
        <v>Low Discount</v>
      </c>
      <c r="W418" s="3">
        <f>AVERAGE(Table1[Gross Margin %])</f>
        <v>0.29963500000000659</v>
      </c>
      <c r="X418" s="3"/>
    </row>
    <row r="419" spans="1:24" x14ac:dyDescent="0.35">
      <c r="A419" t="s">
        <v>883</v>
      </c>
      <c r="B419" t="s">
        <v>884</v>
      </c>
      <c r="C419">
        <v>357.05</v>
      </c>
      <c r="D419" t="s">
        <v>3873</v>
      </c>
      <c r="E419">
        <f t="shared" si="42"/>
        <v>0.15</v>
      </c>
      <c r="F419">
        <f t="shared" si="43"/>
        <v>106.222375</v>
      </c>
      <c r="G419" s="2">
        <v>45444</v>
      </c>
      <c r="H419" s="2">
        <v>45444</v>
      </c>
      <c r="I419" t="s">
        <v>42</v>
      </c>
      <c r="J419" t="s">
        <v>19</v>
      </c>
      <c r="K419" t="str">
        <f t="shared" si="44"/>
        <v>High Risk</v>
      </c>
      <c r="L419" t="s">
        <v>20</v>
      </c>
      <c r="M419" t="s">
        <v>55</v>
      </c>
      <c r="N419" t="s">
        <v>45</v>
      </c>
      <c r="O419" t="s">
        <v>23</v>
      </c>
      <c r="P419" t="s">
        <v>51</v>
      </c>
      <c r="Q419" t="s">
        <v>52</v>
      </c>
      <c r="R419">
        <v>1</v>
      </c>
      <c r="S419" t="str">
        <f t="shared" si="45"/>
        <v>June</v>
      </c>
      <c r="T419">
        <f t="shared" si="46"/>
        <v>2024</v>
      </c>
      <c r="U419" s="3">
        <f t="shared" si="47"/>
        <v>0.29749999999999999</v>
      </c>
      <c r="V419" s="3" t="str">
        <f t="shared" si="48"/>
        <v>High Discount</v>
      </c>
      <c r="W419" s="3">
        <f>AVERAGE(Table1[Gross Margin %])</f>
        <v>0.29963500000000659</v>
      </c>
      <c r="X419" s="3"/>
    </row>
    <row r="420" spans="1:24" x14ac:dyDescent="0.35">
      <c r="A420" t="s">
        <v>885</v>
      </c>
      <c r="B420" t="s">
        <v>886</v>
      </c>
      <c r="C420">
        <v>495.16</v>
      </c>
      <c r="D420" t="s">
        <v>3873</v>
      </c>
      <c r="E420">
        <f t="shared" si="42"/>
        <v>0.15</v>
      </c>
      <c r="F420">
        <f t="shared" si="43"/>
        <v>147.31010000000001</v>
      </c>
      <c r="G420" s="2">
        <v>45694</v>
      </c>
      <c r="H420" s="2">
        <v>45694</v>
      </c>
      <c r="I420" t="s">
        <v>28</v>
      </c>
      <c r="J420" t="s">
        <v>37</v>
      </c>
      <c r="K420" t="str">
        <f t="shared" si="44"/>
        <v>Low Risk</v>
      </c>
      <c r="L420" t="s">
        <v>60</v>
      </c>
      <c r="M420" t="s">
        <v>55</v>
      </c>
      <c r="N420" t="s">
        <v>22</v>
      </c>
      <c r="O420" t="s">
        <v>23</v>
      </c>
      <c r="P420" t="s">
        <v>51</v>
      </c>
      <c r="Q420" t="s">
        <v>52</v>
      </c>
      <c r="R420">
        <v>2</v>
      </c>
      <c r="S420" t="str">
        <f t="shared" si="45"/>
        <v>February</v>
      </c>
      <c r="T420">
        <f t="shared" si="46"/>
        <v>2025</v>
      </c>
      <c r="U420" s="3">
        <f t="shared" si="47"/>
        <v>0.29749999999999999</v>
      </c>
      <c r="V420" s="3" t="str">
        <f t="shared" si="48"/>
        <v>High Discount</v>
      </c>
      <c r="W420" s="3">
        <f>AVERAGE(Table1[Gross Margin %])</f>
        <v>0.29963500000000659</v>
      </c>
      <c r="X420" s="3"/>
    </row>
    <row r="421" spans="1:24" x14ac:dyDescent="0.35">
      <c r="A421" t="s">
        <v>887</v>
      </c>
      <c r="B421" t="s">
        <v>888</v>
      </c>
      <c r="C421">
        <v>599.1</v>
      </c>
      <c r="D421" t="s">
        <v>3874</v>
      </c>
      <c r="E421">
        <f t="shared" si="42"/>
        <v>0.15</v>
      </c>
      <c r="F421">
        <f t="shared" si="43"/>
        <v>178.23224999999999</v>
      </c>
      <c r="G421" s="2">
        <v>45782</v>
      </c>
      <c r="H421" s="2">
        <v>45782</v>
      </c>
      <c r="I421" t="s">
        <v>86</v>
      </c>
      <c r="J421" t="s">
        <v>29</v>
      </c>
      <c r="K421" t="str">
        <f t="shared" si="44"/>
        <v>Medium Risk</v>
      </c>
      <c r="L421" t="s">
        <v>38</v>
      </c>
      <c r="M421" t="s">
        <v>39</v>
      </c>
      <c r="N421" t="s">
        <v>22</v>
      </c>
      <c r="O421" t="s">
        <v>23</v>
      </c>
      <c r="P421" t="s">
        <v>56</v>
      </c>
      <c r="Q421" t="s">
        <v>57</v>
      </c>
      <c r="R421">
        <v>3</v>
      </c>
      <c r="S421" t="str">
        <f t="shared" si="45"/>
        <v>May</v>
      </c>
      <c r="T421">
        <f t="shared" si="46"/>
        <v>2025</v>
      </c>
      <c r="U421" s="3">
        <f t="shared" si="47"/>
        <v>0.29749999999999999</v>
      </c>
      <c r="V421" s="3" t="str">
        <f t="shared" si="48"/>
        <v>High Discount</v>
      </c>
      <c r="W421" s="3">
        <f>AVERAGE(Table1[Gross Margin %])</f>
        <v>0.29963500000000659</v>
      </c>
      <c r="X421" s="3"/>
    </row>
    <row r="422" spans="1:24" x14ac:dyDescent="0.35">
      <c r="A422" t="s">
        <v>889</v>
      </c>
      <c r="B422" t="s">
        <v>890</v>
      </c>
      <c r="C422">
        <v>890.25</v>
      </c>
      <c r="D422" t="s">
        <v>3874</v>
      </c>
      <c r="E422">
        <f t="shared" si="42"/>
        <v>0.1</v>
      </c>
      <c r="F422">
        <f t="shared" si="43"/>
        <v>280.42874999999998</v>
      </c>
      <c r="G422" s="2">
        <v>45648</v>
      </c>
      <c r="H422" s="2">
        <v>45648</v>
      </c>
      <c r="I422" t="s">
        <v>28</v>
      </c>
      <c r="J422" t="s">
        <v>37</v>
      </c>
      <c r="K422" t="str">
        <f t="shared" si="44"/>
        <v>Low Risk</v>
      </c>
      <c r="L422" t="s">
        <v>43</v>
      </c>
      <c r="M422" t="s">
        <v>30</v>
      </c>
      <c r="N422" t="s">
        <v>22</v>
      </c>
      <c r="O422" t="s">
        <v>61</v>
      </c>
      <c r="P422" t="s">
        <v>62</v>
      </c>
      <c r="Q422" t="s">
        <v>63</v>
      </c>
      <c r="R422">
        <v>10</v>
      </c>
      <c r="S422" t="str">
        <f t="shared" si="45"/>
        <v>December</v>
      </c>
      <c r="T422">
        <f t="shared" si="46"/>
        <v>2024</v>
      </c>
      <c r="U422" s="3">
        <f t="shared" si="47"/>
        <v>0.315</v>
      </c>
      <c r="V422" s="3" t="str">
        <f t="shared" si="48"/>
        <v>Low Discount</v>
      </c>
      <c r="W422" s="3">
        <f>AVERAGE(Table1[Gross Margin %])</f>
        <v>0.29963500000000659</v>
      </c>
      <c r="X422" s="3"/>
    </row>
    <row r="423" spans="1:24" x14ac:dyDescent="0.35">
      <c r="A423" t="s">
        <v>891</v>
      </c>
      <c r="B423" t="s">
        <v>892</v>
      </c>
      <c r="C423">
        <v>136.31</v>
      </c>
      <c r="D423" t="s">
        <v>3873</v>
      </c>
      <c r="E423">
        <f t="shared" si="42"/>
        <v>0.1</v>
      </c>
      <c r="F423">
        <f t="shared" si="43"/>
        <v>42.937649999999998</v>
      </c>
      <c r="G423" s="2">
        <v>45762</v>
      </c>
      <c r="H423" s="2">
        <v>45762</v>
      </c>
      <c r="I423" t="s">
        <v>18</v>
      </c>
      <c r="J423" t="s">
        <v>29</v>
      </c>
      <c r="K423" t="str">
        <f t="shared" si="44"/>
        <v>High Risk</v>
      </c>
      <c r="L423" t="s">
        <v>20</v>
      </c>
      <c r="M423" t="s">
        <v>30</v>
      </c>
      <c r="N423" t="s">
        <v>31</v>
      </c>
      <c r="O423" t="s">
        <v>32</v>
      </c>
      <c r="P423" t="s">
        <v>68</v>
      </c>
      <c r="Q423" t="s">
        <v>69</v>
      </c>
      <c r="R423">
        <v>6</v>
      </c>
      <c r="S423" t="str">
        <f t="shared" si="45"/>
        <v>April</v>
      </c>
      <c r="T423">
        <f t="shared" si="46"/>
        <v>2025</v>
      </c>
      <c r="U423" s="3">
        <f t="shared" si="47"/>
        <v>0.315</v>
      </c>
      <c r="V423" s="3" t="str">
        <f t="shared" si="48"/>
        <v>Low Discount</v>
      </c>
      <c r="W423" s="3">
        <f>AVERAGE(Table1[Gross Margin %])</f>
        <v>0.29963500000000659</v>
      </c>
      <c r="X423" s="3"/>
    </row>
    <row r="424" spans="1:24" x14ac:dyDescent="0.35">
      <c r="A424" t="s">
        <v>893</v>
      </c>
      <c r="B424" t="s">
        <v>894</v>
      </c>
      <c r="C424">
        <v>1268.98</v>
      </c>
      <c r="D424" t="s">
        <v>3872</v>
      </c>
      <c r="E424">
        <f t="shared" si="42"/>
        <v>0.15</v>
      </c>
      <c r="F424">
        <f t="shared" si="43"/>
        <v>377.52154999999999</v>
      </c>
      <c r="G424" s="2">
        <v>45438</v>
      </c>
      <c r="H424" s="2">
        <v>45438</v>
      </c>
      <c r="I424" t="s">
        <v>42</v>
      </c>
      <c r="J424" t="s">
        <v>19</v>
      </c>
      <c r="K424" t="str">
        <f t="shared" si="44"/>
        <v>Low Risk</v>
      </c>
      <c r="L424" t="s">
        <v>60</v>
      </c>
      <c r="M424" t="s">
        <v>44</v>
      </c>
      <c r="N424" t="s">
        <v>45</v>
      </c>
      <c r="O424" t="s">
        <v>23</v>
      </c>
      <c r="P424" t="s">
        <v>56</v>
      </c>
      <c r="Q424" t="s">
        <v>57</v>
      </c>
      <c r="R424">
        <v>7</v>
      </c>
      <c r="S424" t="str">
        <f t="shared" si="45"/>
        <v>May</v>
      </c>
      <c r="T424">
        <f t="shared" si="46"/>
        <v>2024</v>
      </c>
      <c r="U424" s="3">
        <f t="shared" si="47"/>
        <v>0.29749999999999999</v>
      </c>
      <c r="V424" s="3" t="str">
        <f t="shared" si="48"/>
        <v>High Discount</v>
      </c>
      <c r="W424" s="3">
        <f>AVERAGE(Table1[Gross Margin %])</f>
        <v>0.29963500000000659</v>
      </c>
      <c r="X424" s="3"/>
    </row>
    <row r="425" spans="1:24" x14ac:dyDescent="0.35">
      <c r="A425" t="s">
        <v>895</v>
      </c>
      <c r="B425" t="s">
        <v>896</v>
      </c>
      <c r="C425">
        <v>122.61</v>
      </c>
      <c r="D425" t="s">
        <v>3873</v>
      </c>
      <c r="E425">
        <f t="shared" si="42"/>
        <v>0.15</v>
      </c>
      <c r="F425">
        <f t="shared" si="43"/>
        <v>36.476475000000001</v>
      </c>
      <c r="G425" s="2">
        <v>45449</v>
      </c>
      <c r="H425" s="2">
        <v>45449</v>
      </c>
      <c r="I425" t="s">
        <v>42</v>
      </c>
      <c r="J425" t="s">
        <v>29</v>
      </c>
      <c r="K425" t="str">
        <f t="shared" si="44"/>
        <v>High Risk</v>
      </c>
      <c r="L425" t="s">
        <v>20</v>
      </c>
      <c r="M425" t="s">
        <v>39</v>
      </c>
      <c r="N425" t="s">
        <v>31</v>
      </c>
      <c r="O425" t="s">
        <v>23</v>
      </c>
      <c r="P425" t="s">
        <v>24</v>
      </c>
      <c r="Q425" t="s">
        <v>25</v>
      </c>
      <c r="R425">
        <v>1</v>
      </c>
      <c r="S425" t="str">
        <f t="shared" si="45"/>
        <v>June</v>
      </c>
      <c r="T425">
        <f t="shared" si="46"/>
        <v>2024</v>
      </c>
      <c r="U425" s="3">
        <f t="shared" si="47"/>
        <v>0.29749999999999999</v>
      </c>
      <c r="V425" s="3" t="str">
        <f t="shared" si="48"/>
        <v>High Discount</v>
      </c>
      <c r="W425" s="3">
        <f>AVERAGE(Table1[Gross Margin %])</f>
        <v>0.29963500000000659</v>
      </c>
      <c r="X425" s="3"/>
    </row>
    <row r="426" spans="1:24" x14ac:dyDescent="0.35">
      <c r="A426" t="s">
        <v>897</v>
      </c>
      <c r="B426" t="s">
        <v>898</v>
      </c>
      <c r="C426">
        <v>935.31</v>
      </c>
      <c r="D426" t="s">
        <v>3874</v>
      </c>
      <c r="E426">
        <f t="shared" si="42"/>
        <v>0.1</v>
      </c>
      <c r="F426">
        <f t="shared" si="43"/>
        <v>294.62264999999996</v>
      </c>
      <c r="G426" s="2">
        <v>45659</v>
      </c>
      <c r="H426" s="2">
        <v>45659</v>
      </c>
      <c r="I426" t="s">
        <v>86</v>
      </c>
      <c r="J426" t="s">
        <v>19</v>
      </c>
      <c r="K426" t="str">
        <f t="shared" si="44"/>
        <v>High Risk</v>
      </c>
      <c r="L426" t="s">
        <v>20</v>
      </c>
      <c r="M426" t="s">
        <v>30</v>
      </c>
      <c r="N426" t="s">
        <v>22</v>
      </c>
      <c r="O426" t="s">
        <v>32</v>
      </c>
      <c r="P426" t="s">
        <v>72</v>
      </c>
      <c r="Q426" t="s">
        <v>73</v>
      </c>
      <c r="R426">
        <v>1</v>
      </c>
      <c r="S426" t="str">
        <f t="shared" si="45"/>
        <v>January</v>
      </c>
      <c r="T426">
        <f t="shared" si="46"/>
        <v>2025</v>
      </c>
      <c r="U426" s="3">
        <f t="shared" si="47"/>
        <v>0.315</v>
      </c>
      <c r="V426" s="3" t="str">
        <f t="shared" si="48"/>
        <v>Low Discount</v>
      </c>
      <c r="W426" s="3">
        <f>AVERAGE(Table1[Gross Margin %])</f>
        <v>0.29963500000000659</v>
      </c>
      <c r="X426" s="3"/>
    </row>
    <row r="427" spans="1:24" x14ac:dyDescent="0.35">
      <c r="A427" t="s">
        <v>899</v>
      </c>
      <c r="B427" t="s">
        <v>900</v>
      </c>
      <c r="C427">
        <v>1325.13</v>
      </c>
      <c r="D427" t="s">
        <v>3872</v>
      </c>
      <c r="E427">
        <f t="shared" si="42"/>
        <v>0.25</v>
      </c>
      <c r="F427">
        <f t="shared" si="43"/>
        <v>347.84662500000002</v>
      </c>
      <c r="G427" s="2">
        <v>45429</v>
      </c>
      <c r="H427" s="2">
        <v>45429</v>
      </c>
      <c r="I427" t="s">
        <v>28</v>
      </c>
      <c r="J427" t="s">
        <v>49</v>
      </c>
      <c r="K427" t="str">
        <f t="shared" si="44"/>
        <v>Low Risk</v>
      </c>
      <c r="L427" t="s">
        <v>43</v>
      </c>
      <c r="M427" t="s">
        <v>55</v>
      </c>
      <c r="N427" t="s">
        <v>45</v>
      </c>
      <c r="O427" t="s">
        <v>32</v>
      </c>
      <c r="P427" t="s">
        <v>68</v>
      </c>
      <c r="Q427" t="s">
        <v>69</v>
      </c>
      <c r="R427">
        <v>2</v>
      </c>
      <c r="S427" t="str">
        <f t="shared" si="45"/>
        <v>May</v>
      </c>
      <c r="T427">
        <f t="shared" si="46"/>
        <v>2024</v>
      </c>
      <c r="U427" s="3">
        <f t="shared" si="47"/>
        <v>0.26250000000000001</v>
      </c>
      <c r="V427" s="3" t="str">
        <f t="shared" si="48"/>
        <v>High Discount</v>
      </c>
      <c r="W427" s="3">
        <f>AVERAGE(Table1[Gross Margin %])</f>
        <v>0.29963500000000659</v>
      </c>
      <c r="X427" s="3"/>
    </row>
    <row r="428" spans="1:24" x14ac:dyDescent="0.35">
      <c r="A428" t="s">
        <v>901</v>
      </c>
      <c r="B428" t="s">
        <v>902</v>
      </c>
      <c r="C428">
        <v>128.9</v>
      </c>
      <c r="D428" t="s">
        <v>3873</v>
      </c>
      <c r="E428">
        <f t="shared" si="42"/>
        <v>0.15</v>
      </c>
      <c r="F428">
        <f t="shared" si="43"/>
        <v>38.347749999999998</v>
      </c>
      <c r="G428" s="2">
        <v>45470</v>
      </c>
      <c r="H428" s="2">
        <v>45470</v>
      </c>
      <c r="I428" t="s">
        <v>28</v>
      </c>
      <c r="J428" t="s">
        <v>29</v>
      </c>
      <c r="K428" t="str">
        <f t="shared" si="44"/>
        <v>Low Risk</v>
      </c>
      <c r="L428" t="s">
        <v>43</v>
      </c>
      <c r="M428" t="s">
        <v>44</v>
      </c>
      <c r="N428" t="s">
        <v>31</v>
      </c>
      <c r="O428" t="s">
        <v>23</v>
      </c>
      <c r="P428" t="s">
        <v>24</v>
      </c>
      <c r="Q428" t="s">
        <v>25</v>
      </c>
      <c r="R428">
        <v>8</v>
      </c>
      <c r="S428" t="str">
        <f t="shared" si="45"/>
        <v>June</v>
      </c>
      <c r="T428">
        <f t="shared" si="46"/>
        <v>2024</v>
      </c>
      <c r="U428" s="3">
        <f t="shared" si="47"/>
        <v>0.29749999999999999</v>
      </c>
      <c r="V428" s="3" t="str">
        <f t="shared" si="48"/>
        <v>High Discount</v>
      </c>
      <c r="W428" s="3">
        <f>AVERAGE(Table1[Gross Margin %])</f>
        <v>0.29963500000000659</v>
      </c>
      <c r="X428" s="3"/>
    </row>
    <row r="429" spans="1:24" x14ac:dyDescent="0.35">
      <c r="A429" t="s">
        <v>903</v>
      </c>
      <c r="B429" t="s">
        <v>904</v>
      </c>
      <c r="C429">
        <v>1420.67</v>
      </c>
      <c r="D429" t="s">
        <v>3872</v>
      </c>
      <c r="E429">
        <f t="shared" si="42"/>
        <v>0.25</v>
      </c>
      <c r="F429">
        <f t="shared" si="43"/>
        <v>372.92587500000002</v>
      </c>
      <c r="G429" s="2">
        <v>45604</v>
      </c>
      <c r="H429" s="2">
        <v>45604</v>
      </c>
      <c r="I429" t="s">
        <v>18</v>
      </c>
      <c r="J429" t="s">
        <v>29</v>
      </c>
      <c r="K429" t="str">
        <f t="shared" si="44"/>
        <v>Low Risk</v>
      </c>
      <c r="L429" t="s">
        <v>43</v>
      </c>
      <c r="M429" t="s">
        <v>55</v>
      </c>
      <c r="N429" t="s">
        <v>45</v>
      </c>
      <c r="O429" t="s">
        <v>32</v>
      </c>
      <c r="P429" t="s">
        <v>33</v>
      </c>
      <c r="Q429" t="s">
        <v>34</v>
      </c>
      <c r="R429">
        <v>2</v>
      </c>
      <c r="S429" t="str">
        <f t="shared" si="45"/>
        <v>November</v>
      </c>
      <c r="T429">
        <f t="shared" si="46"/>
        <v>2024</v>
      </c>
      <c r="U429" s="3">
        <f t="shared" si="47"/>
        <v>0.26250000000000001</v>
      </c>
      <c r="V429" s="3" t="str">
        <f t="shared" si="48"/>
        <v>High Discount</v>
      </c>
      <c r="W429" s="3">
        <f>AVERAGE(Table1[Gross Margin %])</f>
        <v>0.29963500000000659</v>
      </c>
      <c r="X429" s="3"/>
    </row>
    <row r="430" spans="1:24" x14ac:dyDescent="0.35">
      <c r="A430" t="s">
        <v>905</v>
      </c>
      <c r="B430" t="s">
        <v>906</v>
      </c>
      <c r="C430">
        <v>1019.41</v>
      </c>
      <c r="D430" t="s">
        <v>3872</v>
      </c>
      <c r="E430">
        <f t="shared" si="42"/>
        <v>0.25</v>
      </c>
      <c r="F430">
        <f t="shared" si="43"/>
        <v>267.595125</v>
      </c>
      <c r="G430" s="2">
        <v>45717</v>
      </c>
      <c r="H430" s="2">
        <v>45717</v>
      </c>
      <c r="I430" t="s">
        <v>86</v>
      </c>
      <c r="J430" t="s">
        <v>19</v>
      </c>
      <c r="K430" t="str">
        <f t="shared" si="44"/>
        <v>High Risk</v>
      </c>
      <c r="L430" t="s">
        <v>20</v>
      </c>
      <c r="M430" t="s">
        <v>55</v>
      </c>
      <c r="N430" t="s">
        <v>31</v>
      </c>
      <c r="O430" t="s">
        <v>32</v>
      </c>
      <c r="P430" t="s">
        <v>72</v>
      </c>
      <c r="Q430" t="s">
        <v>73</v>
      </c>
      <c r="R430">
        <v>7</v>
      </c>
      <c r="S430" t="str">
        <f t="shared" si="45"/>
        <v>March</v>
      </c>
      <c r="T430">
        <f t="shared" si="46"/>
        <v>2025</v>
      </c>
      <c r="U430" s="3">
        <f t="shared" si="47"/>
        <v>0.26250000000000001</v>
      </c>
      <c r="V430" s="3" t="str">
        <f t="shared" si="48"/>
        <v>High Discount</v>
      </c>
      <c r="W430" s="3">
        <f>AVERAGE(Table1[Gross Margin %])</f>
        <v>0.29963500000000659</v>
      </c>
      <c r="X430" s="3"/>
    </row>
    <row r="431" spans="1:24" x14ac:dyDescent="0.35">
      <c r="A431" t="s">
        <v>907</v>
      </c>
      <c r="B431" t="s">
        <v>908</v>
      </c>
      <c r="C431">
        <v>638.76</v>
      </c>
      <c r="D431" t="s">
        <v>3874</v>
      </c>
      <c r="E431">
        <f t="shared" si="42"/>
        <v>0.15</v>
      </c>
      <c r="F431">
        <f t="shared" si="43"/>
        <v>190.03110000000001</v>
      </c>
      <c r="G431" s="2">
        <v>45514</v>
      </c>
      <c r="H431" s="2">
        <v>45514</v>
      </c>
      <c r="I431" t="s">
        <v>18</v>
      </c>
      <c r="J431" t="s">
        <v>29</v>
      </c>
      <c r="K431" t="str">
        <f t="shared" si="44"/>
        <v>Low Risk</v>
      </c>
      <c r="L431" t="s">
        <v>60</v>
      </c>
      <c r="M431" t="s">
        <v>50</v>
      </c>
      <c r="N431" t="s">
        <v>31</v>
      </c>
      <c r="O431" t="s">
        <v>23</v>
      </c>
      <c r="P431" t="s">
        <v>51</v>
      </c>
      <c r="Q431" t="s">
        <v>52</v>
      </c>
      <c r="R431">
        <v>1</v>
      </c>
      <c r="S431" t="str">
        <f t="shared" si="45"/>
        <v>August</v>
      </c>
      <c r="T431">
        <f t="shared" si="46"/>
        <v>2024</v>
      </c>
      <c r="U431" s="3">
        <f t="shared" si="47"/>
        <v>0.29750000000000004</v>
      </c>
      <c r="V431" s="3" t="str">
        <f t="shared" si="48"/>
        <v>High Discount</v>
      </c>
      <c r="W431" s="3">
        <f>AVERAGE(Table1[Gross Margin %])</f>
        <v>0.29963500000000659</v>
      </c>
      <c r="X431" s="3"/>
    </row>
    <row r="432" spans="1:24" x14ac:dyDescent="0.35">
      <c r="A432" t="s">
        <v>909</v>
      </c>
      <c r="B432" t="s">
        <v>910</v>
      </c>
      <c r="C432">
        <v>263.62</v>
      </c>
      <c r="D432" t="s">
        <v>3873</v>
      </c>
      <c r="E432">
        <f t="shared" si="42"/>
        <v>0.15</v>
      </c>
      <c r="F432">
        <f t="shared" si="43"/>
        <v>78.426949999999991</v>
      </c>
      <c r="G432" s="2">
        <v>45652</v>
      </c>
      <c r="H432" s="2">
        <v>45652</v>
      </c>
      <c r="I432" t="s">
        <v>42</v>
      </c>
      <c r="J432" t="s">
        <v>49</v>
      </c>
      <c r="K432" t="str">
        <f t="shared" si="44"/>
        <v>Low Risk</v>
      </c>
      <c r="L432" t="s">
        <v>60</v>
      </c>
      <c r="M432" t="s">
        <v>39</v>
      </c>
      <c r="N432" t="s">
        <v>31</v>
      </c>
      <c r="O432" t="s">
        <v>23</v>
      </c>
      <c r="P432" t="s">
        <v>24</v>
      </c>
      <c r="Q432" t="s">
        <v>25</v>
      </c>
      <c r="R432">
        <v>8</v>
      </c>
      <c r="S432" t="str">
        <f t="shared" si="45"/>
        <v>December</v>
      </c>
      <c r="T432">
        <f t="shared" si="46"/>
        <v>2024</v>
      </c>
      <c r="U432" s="3">
        <f t="shared" si="47"/>
        <v>0.29749999999999999</v>
      </c>
      <c r="V432" s="3" t="str">
        <f t="shared" si="48"/>
        <v>High Discount</v>
      </c>
      <c r="W432" s="3">
        <f>AVERAGE(Table1[Gross Margin %])</f>
        <v>0.29963500000000659</v>
      </c>
      <c r="X432" s="3"/>
    </row>
    <row r="433" spans="1:24" x14ac:dyDescent="0.35">
      <c r="A433" t="s">
        <v>911</v>
      </c>
      <c r="B433" t="s">
        <v>912</v>
      </c>
      <c r="C433">
        <v>1360.57</v>
      </c>
      <c r="D433" t="s">
        <v>3872</v>
      </c>
      <c r="E433">
        <f t="shared" si="42"/>
        <v>0.15</v>
      </c>
      <c r="F433">
        <f t="shared" si="43"/>
        <v>404.76957499999997</v>
      </c>
      <c r="G433" s="2">
        <v>45720</v>
      </c>
      <c r="H433" s="2">
        <v>45720</v>
      </c>
      <c r="I433" t="s">
        <v>48</v>
      </c>
      <c r="J433" t="s">
        <v>49</v>
      </c>
      <c r="K433" t="str">
        <f t="shared" si="44"/>
        <v>Low Risk</v>
      </c>
      <c r="L433" t="s">
        <v>43</v>
      </c>
      <c r="M433" t="s">
        <v>55</v>
      </c>
      <c r="N433" t="s">
        <v>31</v>
      </c>
      <c r="O433" t="s">
        <v>23</v>
      </c>
      <c r="P433" t="s">
        <v>51</v>
      </c>
      <c r="Q433" t="s">
        <v>52</v>
      </c>
      <c r="R433">
        <v>1</v>
      </c>
      <c r="S433" t="str">
        <f t="shared" si="45"/>
        <v>March</v>
      </c>
      <c r="T433">
        <f t="shared" si="46"/>
        <v>2025</v>
      </c>
      <c r="U433" s="3">
        <f t="shared" si="47"/>
        <v>0.29749999999999999</v>
      </c>
      <c r="V433" s="3" t="str">
        <f t="shared" si="48"/>
        <v>High Discount</v>
      </c>
      <c r="W433" s="3">
        <f>AVERAGE(Table1[Gross Margin %])</f>
        <v>0.29963500000000659</v>
      </c>
      <c r="X433" s="3"/>
    </row>
    <row r="434" spans="1:24" x14ac:dyDescent="0.35">
      <c r="A434" t="s">
        <v>913</v>
      </c>
      <c r="B434" t="s">
        <v>914</v>
      </c>
      <c r="C434">
        <v>198.13</v>
      </c>
      <c r="D434" t="s">
        <v>3873</v>
      </c>
      <c r="E434">
        <f t="shared" si="42"/>
        <v>0.1</v>
      </c>
      <c r="F434">
        <f t="shared" si="43"/>
        <v>62.41095</v>
      </c>
      <c r="G434" s="2">
        <v>45566</v>
      </c>
      <c r="H434" s="2">
        <v>45566</v>
      </c>
      <c r="I434" t="s">
        <v>48</v>
      </c>
      <c r="J434" t="s">
        <v>19</v>
      </c>
      <c r="K434" t="str">
        <f t="shared" si="44"/>
        <v>High Risk</v>
      </c>
      <c r="L434" t="s">
        <v>20</v>
      </c>
      <c r="M434" t="s">
        <v>21</v>
      </c>
      <c r="N434" t="s">
        <v>31</v>
      </c>
      <c r="O434" t="s">
        <v>61</v>
      </c>
      <c r="P434" t="s">
        <v>62</v>
      </c>
      <c r="Q434" t="s">
        <v>63</v>
      </c>
      <c r="R434">
        <v>9</v>
      </c>
      <c r="S434" t="str">
        <f t="shared" si="45"/>
        <v>October</v>
      </c>
      <c r="T434">
        <f t="shared" si="46"/>
        <v>2024</v>
      </c>
      <c r="U434" s="3">
        <f t="shared" si="47"/>
        <v>0.315</v>
      </c>
      <c r="V434" s="3" t="str">
        <f t="shared" si="48"/>
        <v>Low Discount</v>
      </c>
      <c r="W434" s="3">
        <f>AVERAGE(Table1[Gross Margin %])</f>
        <v>0.29963500000000659</v>
      </c>
      <c r="X434" s="3"/>
    </row>
    <row r="435" spans="1:24" x14ac:dyDescent="0.35">
      <c r="A435" t="s">
        <v>915</v>
      </c>
      <c r="B435" t="s">
        <v>916</v>
      </c>
      <c r="C435">
        <v>767.16</v>
      </c>
      <c r="D435" t="s">
        <v>3874</v>
      </c>
      <c r="E435">
        <f t="shared" si="42"/>
        <v>0.1</v>
      </c>
      <c r="F435">
        <f t="shared" si="43"/>
        <v>241.65539999999996</v>
      </c>
      <c r="G435" s="2">
        <v>45522</v>
      </c>
      <c r="H435" s="2">
        <v>45522</v>
      </c>
      <c r="I435" t="s">
        <v>48</v>
      </c>
      <c r="J435" t="s">
        <v>29</v>
      </c>
      <c r="K435" t="str">
        <f t="shared" si="44"/>
        <v>Low Risk</v>
      </c>
      <c r="L435" t="s">
        <v>60</v>
      </c>
      <c r="M435" t="s">
        <v>44</v>
      </c>
      <c r="N435" t="s">
        <v>31</v>
      </c>
      <c r="O435" t="s">
        <v>32</v>
      </c>
      <c r="P435" t="s">
        <v>80</v>
      </c>
      <c r="Q435" t="s">
        <v>81</v>
      </c>
      <c r="R435">
        <v>10</v>
      </c>
      <c r="S435" t="str">
        <f t="shared" si="45"/>
        <v>August</v>
      </c>
      <c r="T435">
        <f t="shared" si="46"/>
        <v>2024</v>
      </c>
      <c r="U435" s="3">
        <f t="shared" si="47"/>
        <v>0.31499999999999995</v>
      </c>
      <c r="V435" s="3" t="str">
        <f t="shared" si="48"/>
        <v>Low Discount</v>
      </c>
      <c r="W435" s="3">
        <f>AVERAGE(Table1[Gross Margin %])</f>
        <v>0.29963500000000659</v>
      </c>
      <c r="X435" s="3"/>
    </row>
    <row r="436" spans="1:24" x14ac:dyDescent="0.35">
      <c r="A436" t="s">
        <v>917</v>
      </c>
      <c r="B436" t="s">
        <v>918</v>
      </c>
      <c r="C436">
        <v>1351.37</v>
      </c>
      <c r="D436" t="s">
        <v>3872</v>
      </c>
      <c r="E436">
        <f t="shared" si="42"/>
        <v>0.25</v>
      </c>
      <c r="F436">
        <f t="shared" si="43"/>
        <v>354.73462499999994</v>
      </c>
      <c r="G436" s="2">
        <v>45585</v>
      </c>
      <c r="H436" s="2">
        <v>45585</v>
      </c>
      <c r="I436" t="s">
        <v>48</v>
      </c>
      <c r="J436" t="s">
        <v>49</v>
      </c>
      <c r="K436" t="str">
        <f t="shared" si="44"/>
        <v>High Risk</v>
      </c>
      <c r="L436" t="s">
        <v>20</v>
      </c>
      <c r="M436" t="s">
        <v>44</v>
      </c>
      <c r="N436" t="s">
        <v>22</v>
      </c>
      <c r="O436" t="s">
        <v>32</v>
      </c>
      <c r="P436" t="s">
        <v>72</v>
      </c>
      <c r="Q436" t="s">
        <v>73</v>
      </c>
      <c r="R436">
        <v>3</v>
      </c>
      <c r="S436" t="str">
        <f t="shared" si="45"/>
        <v>October</v>
      </c>
      <c r="T436">
        <f t="shared" si="46"/>
        <v>2024</v>
      </c>
      <c r="U436" s="3">
        <f t="shared" si="47"/>
        <v>0.26249999999999996</v>
      </c>
      <c r="V436" s="3" t="str">
        <f t="shared" si="48"/>
        <v>High Discount</v>
      </c>
      <c r="W436" s="3">
        <f>AVERAGE(Table1[Gross Margin %])</f>
        <v>0.29963500000000659</v>
      </c>
      <c r="X436" s="3"/>
    </row>
    <row r="437" spans="1:24" x14ac:dyDescent="0.35">
      <c r="A437" t="s">
        <v>919</v>
      </c>
      <c r="B437" t="s">
        <v>920</v>
      </c>
      <c r="C437">
        <v>35.229999999999997</v>
      </c>
      <c r="D437" t="s">
        <v>3873</v>
      </c>
      <c r="E437">
        <f t="shared" si="42"/>
        <v>0.15</v>
      </c>
      <c r="F437">
        <f t="shared" si="43"/>
        <v>10.480924999999997</v>
      </c>
      <c r="G437" s="2">
        <v>45748</v>
      </c>
      <c r="H437" s="2">
        <v>45748</v>
      </c>
      <c r="I437" t="s">
        <v>86</v>
      </c>
      <c r="J437" t="s">
        <v>29</v>
      </c>
      <c r="K437" t="str">
        <f t="shared" si="44"/>
        <v>Medium Risk</v>
      </c>
      <c r="L437" t="s">
        <v>38</v>
      </c>
      <c r="M437" t="s">
        <v>55</v>
      </c>
      <c r="N437" t="s">
        <v>45</v>
      </c>
      <c r="O437" t="s">
        <v>23</v>
      </c>
      <c r="P437" t="s">
        <v>56</v>
      </c>
      <c r="Q437" t="s">
        <v>57</v>
      </c>
      <c r="R437">
        <v>3</v>
      </c>
      <c r="S437" t="str">
        <f t="shared" si="45"/>
        <v>April</v>
      </c>
      <c r="T437">
        <f t="shared" si="46"/>
        <v>2025</v>
      </c>
      <c r="U437" s="3">
        <f t="shared" si="47"/>
        <v>0.29749999999999993</v>
      </c>
      <c r="V437" s="3" t="str">
        <f t="shared" si="48"/>
        <v>High Discount</v>
      </c>
      <c r="W437" s="3">
        <f>AVERAGE(Table1[Gross Margin %])</f>
        <v>0.29963500000000659</v>
      </c>
      <c r="X437" s="3"/>
    </row>
    <row r="438" spans="1:24" x14ac:dyDescent="0.35">
      <c r="A438" t="s">
        <v>921</v>
      </c>
      <c r="B438" t="s">
        <v>922</v>
      </c>
      <c r="C438">
        <v>198.71</v>
      </c>
      <c r="D438" t="s">
        <v>3873</v>
      </c>
      <c r="E438">
        <f t="shared" si="42"/>
        <v>0.1</v>
      </c>
      <c r="F438">
        <f t="shared" si="43"/>
        <v>62.593649999999997</v>
      </c>
      <c r="G438" s="2">
        <v>45629</v>
      </c>
      <c r="H438" s="2">
        <v>45629</v>
      </c>
      <c r="I438" t="s">
        <v>42</v>
      </c>
      <c r="J438" t="s">
        <v>29</v>
      </c>
      <c r="K438" t="str">
        <f t="shared" si="44"/>
        <v>Low Risk</v>
      </c>
      <c r="L438" t="s">
        <v>43</v>
      </c>
      <c r="M438" t="s">
        <v>21</v>
      </c>
      <c r="N438" t="s">
        <v>31</v>
      </c>
      <c r="O438" t="s">
        <v>32</v>
      </c>
      <c r="P438" t="s">
        <v>33</v>
      </c>
      <c r="Q438" t="s">
        <v>34</v>
      </c>
      <c r="R438">
        <v>4</v>
      </c>
      <c r="S438" t="str">
        <f t="shared" si="45"/>
        <v>December</v>
      </c>
      <c r="T438">
        <f t="shared" si="46"/>
        <v>2024</v>
      </c>
      <c r="U438" s="3">
        <f t="shared" si="47"/>
        <v>0.31499999999999995</v>
      </c>
      <c r="V438" s="3" t="str">
        <f t="shared" si="48"/>
        <v>Low Discount</v>
      </c>
      <c r="W438" s="3">
        <f>AVERAGE(Table1[Gross Margin %])</f>
        <v>0.29963500000000659</v>
      </c>
      <c r="X438" s="3"/>
    </row>
    <row r="439" spans="1:24" x14ac:dyDescent="0.35">
      <c r="A439" t="s">
        <v>923</v>
      </c>
      <c r="B439" t="s">
        <v>924</v>
      </c>
      <c r="C439">
        <v>1478.24</v>
      </c>
      <c r="D439" t="s">
        <v>3872</v>
      </c>
      <c r="E439">
        <f t="shared" si="42"/>
        <v>0.1</v>
      </c>
      <c r="F439">
        <f t="shared" si="43"/>
        <v>465.64559999999994</v>
      </c>
      <c r="G439" s="2">
        <v>45767</v>
      </c>
      <c r="H439" s="2">
        <v>45767</v>
      </c>
      <c r="I439" t="s">
        <v>86</v>
      </c>
      <c r="J439" t="s">
        <v>29</v>
      </c>
      <c r="K439" t="str">
        <f t="shared" si="44"/>
        <v>High Risk</v>
      </c>
      <c r="L439" t="s">
        <v>20</v>
      </c>
      <c r="M439" t="s">
        <v>30</v>
      </c>
      <c r="N439" t="s">
        <v>31</v>
      </c>
      <c r="O439" t="s">
        <v>61</v>
      </c>
      <c r="P439" t="s">
        <v>62</v>
      </c>
      <c r="Q439" t="s">
        <v>63</v>
      </c>
      <c r="R439">
        <v>2</v>
      </c>
      <c r="S439" t="str">
        <f t="shared" si="45"/>
        <v>April</v>
      </c>
      <c r="T439">
        <f t="shared" si="46"/>
        <v>2025</v>
      </c>
      <c r="U439" s="3">
        <f t="shared" si="47"/>
        <v>0.31499999999999995</v>
      </c>
      <c r="V439" s="3" t="str">
        <f t="shared" si="48"/>
        <v>Low Discount</v>
      </c>
      <c r="W439" s="3">
        <f>AVERAGE(Table1[Gross Margin %])</f>
        <v>0.29963500000000659</v>
      </c>
      <c r="X439" s="3"/>
    </row>
    <row r="440" spans="1:24" x14ac:dyDescent="0.35">
      <c r="A440" t="s">
        <v>925</v>
      </c>
      <c r="B440" t="s">
        <v>926</v>
      </c>
      <c r="C440">
        <v>965.09</v>
      </c>
      <c r="D440" t="s">
        <v>3874</v>
      </c>
      <c r="E440">
        <f t="shared" si="42"/>
        <v>0.15</v>
      </c>
      <c r="F440">
        <f t="shared" si="43"/>
        <v>287.11427499999996</v>
      </c>
      <c r="G440" s="2">
        <v>45583</v>
      </c>
      <c r="H440" s="2">
        <v>45583</v>
      </c>
      <c r="I440" t="s">
        <v>48</v>
      </c>
      <c r="J440" t="s">
        <v>19</v>
      </c>
      <c r="K440" t="str">
        <f t="shared" si="44"/>
        <v>High Risk</v>
      </c>
      <c r="L440" t="s">
        <v>20</v>
      </c>
      <c r="M440" t="s">
        <v>21</v>
      </c>
      <c r="N440" t="s">
        <v>22</v>
      </c>
      <c r="O440" t="s">
        <v>23</v>
      </c>
      <c r="P440" t="s">
        <v>56</v>
      </c>
      <c r="Q440" t="s">
        <v>57</v>
      </c>
      <c r="R440">
        <v>5</v>
      </c>
      <c r="S440" t="str">
        <f t="shared" si="45"/>
        <v>October</v>
      </c>
      <c r="T440">
        <f t="shared" si="46"/>
        <v>2024</v>
      </c>
      <c r="U440" s="3">
        <f t="shared" si="47"/>
        <v>0.29749999999999993</v>
      </c>
      <c r="V440" s="3" t="str">
        <f t="shared" si="48"/>
        <v>High Discount</v>
      </c>
      <c r="W440" s="3">
        <f>AVERAGE(Table1[Gross Margin %])</f>
        <v>0.29963500000000659</v>
      </c>
      <c r="X440" s="3"/>
    </row>
    <row r="441" spans="1:24" x14ac:dyDescent="0.35">
      <c r="A441" t="s">
        <v>927</v>
      </c>
      <c r="B441" t="s">
        <v>928</v>
      </c>
      <c r="C441">
        <v>1428.02</v>
      </c>
      <c r="D441" t="s">
        <v>3872</v>
      </c>
      <c r="E441">
        <f t="shared" si="42"/>
        <v>0.1</v>
      </c>
      <c r="F441">
        <f t="shared" si="43"/>
        <v>449.8263</v>
      </c>
      <c r="G441" s="2">
        <v>45685</v>
      </c>
      <c r="H441" s="2">
        <v>45685</v>
      </c>
      <c r="I441" t="s">
        <v>48</v>
      </c>
      <c r="J441" t="s">
        <v>49</v>
      </c>
      <c r="K441" t="str">
        <f t="shared" si="44"/>
        <v>Low Risk</v>
      </c>
      <c r="L441" t="s">
        <v>60</v>
      </c>
      <c r="M441" t="s">
        <v>50</v>
      </c>
      <c r="N441" t="s">
        <v>45</v>
      </c>
      <c r="O441" t="s">
        <v>61</v>
      </c>
      <c r="P441" t="s">
        <v>62</v>
      </c>
      <c r="Q441" t="s">
        <v>63</v>
      </c>
      <c r="R441">
        <v>2</v>
      </c>
      <c r="S441" t="str">
        <f t="shared" si="45"/>
        <v>January</v>
      </c>
      <c r="T441">
        <f t="shared" si="46"/>
        <v>2025</v>
      </c>
      <c r="U441" s="3">
        <f t="shared" si="47"/>
        <v>0.315</v>
      </c>
      <c r="V441" s="3" t="str">
        <f t="shared" si="48"/>
        <v>Low Discount</v>
      </c>
      <c r="W441" s="3">
        <f>AVERAGE(Table1[Gross Margin %])</f>
        <v>0.29963500000000659</v>
      </c>
      <c r="X441" s="3"/>
    </row>
    <row r="442" spans="1:24" x14ac:dyDescent="0.35">
      <c r="A442" t="s">
        <v>929</v>
      </c>
      <c r="B442" t="s">
        <v>930</v>
      </c>
      <c r="C442">
        <v>849.03</v>
      </c>
      <c r="D442" t="s">
        <v>3874</v>
      </c>
      <c r="E442">
        <f t="shared" si="42"/>
        <v>0.1</v>
      </c>
      <c r="F442">
        <f t="shared" si="43"/>
        <v>267.44444999999996</v>
      </c>
      <c r="G442" s="2">
        <v>45562</v>
      </c>
      <c r="H442" s="2">
        <v>45562</v>
      </c>
      <c r="I442" t="s">
        <v>28</v>
      </c>
      <c r="J442" t="s">
        <v>29</v>
      </c>
      <c r="K442" t="str">
        <f t="shared" si="44"/>
        <v>Low Risk</v>
      </c>
      <c r="L442" t="s">
        <v>43</v>
      </c>
      <c r="M442" t="s">
        <v>55</v>
      </c>
      <c r="N442" t="s">
        <v>31</v>
      </c>
      <c r="O442" t="s">
        <v>32</v>
      </c>
      <c r="P442" t="s">
        <v>80</v>
      </c>
      <c r="Q442" t="s">
        <v>81</v>
      </c>
      <c r="R442">
        <v>5</v>
      </c>
      <c r="S442" t="str">
        <f t="shared" si="45"/>
        <v>September</v>
      </c>
      <c r="T442">
        <f t="shared" si="46"/>
        <v>2024</v>
      </c>
      <c r="U442" s="3">
        <f t="shared" si="47"/>
        <v>0.31499999999999995</v>
      </c>
      <c r="V442" s="3" t="str">
        <f t="shared" si="48"/>
        <v>Low Discount</v>
      </c>
      <c r="W442" s="3">
        <f>AVERAGE(Table1[Gross Margin %])</f>
        <v>0.29963500000000659</v>
      </c>
      <c r="X442" s="3"/>
    </row>
    <row r="443" spans="1:24" x14ac:dyDescent="0.35">
      <c r="A443" t="s">
        <v>931</v>
      </c>
      <c r="B443" t="s">
        <v>932</v>
      </c>
      <c r="C443">
        <v>172.47</v>
      </c>
      <c r="D443" t="s">
        <v>3873</v>
      </c>
      <c r="E443">
        <f t="shared" si="42"/>
        <v>0.1</v>
      </c>
      <c r="F443">
        <f t="shared" si="43"/>
        <v>54.328050000000005</v>
      </c>
      <c r="G443" s="2">
        <v>45547</v>
      </c>
      <c r="H443" s="2">
        <v>45547</v>
      </c>
      <c r="I443" t="s">
        <v>18</v>
      </c>
      <c r="J443" t="s">
        <v>49</v>
      </c>
      <c r="K443" t="str">
        <f t="shared" si="44"/>
        <v>Medium Risk</v>
      </c>
      <c r="L443" t="s">
        <v>38</v>
      </c>
      <c r="M443" t="s">
        <v>21</v>
      </c>
      <c r="N443" t="s">
        <v>22</v>
      </c>
      <c r="O443" t="s">
        <v>61</v>
      </c>
      <c r="P443" t="s">
        <v>62</v>
      </c>
      <c r="Q443" t="s">
        <v>63</v>
      </c>
      <c r="R443">
        <v>8</v>
      </c>
      <c r="S443" t="str">
        <f t="shared" si="45"/>
        <v>September</v>
      </c>
      <c r="T443">
        <f t="shared" si="46"/>
        <v>2024</v>
      </c>
      <c r="U443" s="3">
        <f t="shared" si="47"/>
        <v>0.315</v>
      </c>
      <c r="V443" s="3" t="str">
        <f t="shared" si="48"/>
        <v>Low Discount</v>
      </c>
      <c r="W443" s="3">
        <f>AVERAGE(Table1[Gross Margin %])</f>
        <v>0.29963500000000659</v>
      </c>
      <c r="X443" s="3"/>
    </row>
    <row r="444" spans="1:24" x14ac:dyDescent="0.35">
      <c r="A444" t="s">
        <v>933</v>
      </c>
      <c r="B444" t="s">
        <v>934</v>
      </c>
      <c r="C444">
        <v>1361.92</v>
      </c>
      <c r="D444" t="s">
        <v>3872</v>
      </c>
      <c r="E444">
        <f t="shared" si="42"/>
        <v>0.25</v>
      </c>
      <c r="F444">
        <f t="shared" si="43"/>
        <v>357.50400000000002</v>
      </c>
      <c r="G444" s="2">
        <v>45583</v>
      </c>
      <c r="H444" s="2">
        <v>45583</v>
      </c>
      <c r="I444" t="s">
        <v>28</v>
      </c>
      <c r="J444" t="s">
        <v>49</v>
      </c>
      <c r="K444" t="str">
        <f t="shared" si="44"/>
        <v>High Risk</v>
      </c>
      <c r="L444" t="s">
        <v>20</v>
      </c>
      <c r="M444" t="s">
        <v>21</v>
      </c>
      <c r="N444" t="s">
        <v>22</v>
      </c>
      <c r="O444" t="s">
        <v>32</v>
      </c>
      <c r="P444" t="s">
        <v>80</v>
      </c>
      <c r="Q444" t="s">
        <v>81</v>
      </c>
      <c r="R444">
        <v>1</v>
      </c>
      <c r="S444" t="str">
        <f t="shared" si="45"/>
        <v>October</v>
      </c>
      <c r="T444">
        <f t="shared" si="46"/>
        <v>2024</v>
      </c>
      <c r="U444" s="3">
        <f t="shared" si="47"/>
        <v>0.26250000000000001</v>
      </c>
      <c r="V444" s="3" t="str">
        <f t="shared" si="48"/>
        <v>High Discount</v>
      </c>
      <c r="W444" s="3">
        <f>AVERAGE(Table1[Gross Margin %])</f>
        <v>0.29963500000000659</v>
      </c>
      <c r="X444" s="3"/>
    </row>
    <row r="445" spans="1:24" x14ac:dyDescent="0.35">
      <c r="A445" t="s">
        <v>935</v>
      </c>
      <c r="B445" t="s">
        <v>936</v>
      </c>
      <c r="C445">
        <v>822.52</v>
      </c>
      <c r="D445" t="s">
        <v>3874</v>
      </c>
      <c r="E445">
        <f t="shared" si="42"/>
        <v>0.1</v>
      </c>
      <c r="F445">
        <f t="shared" si="43"/>
        <v>259.09379999999999</v>
      </c>
      <c r="G445" s="2">
        <v>45509</v>
      </c>
      <c r="H445" s="2">
        <v>45509</v>
      </c>
      <c r="I445" t="s">
        <v>28</v>
      </c>
      <c r="J445" t="s">
        <v>49</v>
      </c>
      <c r="K445" t="str">
        <f t="shared" si="44"/>
        <v>Medium Risk</v>
      </c>
      <c r="L445" t="s">
        <v>38</v>
      </c>
      <c r="M445" t="s">
        <v>39</v>
      </c>
      <c r="N445" t="s">
        <v>31</v>
      </c>
      <c r="O445" t="s">
        <v>32</v>
      </c>
      <c r="P445" t="s">
        <v>68</v>
      </c>
      <c r="Q445" t="s">
        <v>69</v>
      </c>
      <c r="R445">
        <v>9</v>
      </c>
      <c r="S445" t="str">
        <f t="shared" si="45"/>
        <v>August</v>
      </c>
      <c r="T445">
        <f t="shared" si="46"/>
        <v>2024</v>
      </c>
      <c r="U445" s="3">
        <f t="shared" si="47"/>
        <v>0.315</v>
      </c>
      <c r="V445" s="3" t="str">
        <f t="shared" si="48"/>
        <v>Low Discount</v>
      </c>
      <c r="W445" s="3">
        <f>AVERAGE(Table1[Gross Margin %])</f>
        <v>0.29963500000000659</v>
      </c>
      <c r="X445" s="3"/>
    </row>
    <row r="446" spans="1:24" x14ac:dyDescent="0.35">
      <c r="A446" t="s">
        <v>937</v>
      </c>
      <c r="B446" t="s">
        <v>938</v>
      </c>
      <c r="C446">
        <v>1192.1500000000001</v>
      </c>
      <c r="D446" t="s">
        <v>3872</v>
      </c>
      <c r="E446">
        <f t="shared" si="42"/>
        <v>0.25</v>
      </c>
      <c r="F446">
        <f t="shared" si="43"/>
        <v>312.93937499999998</v>
      </c>
      <c r="G446" s="2">
        <v>45705</v>
      </c>
      <c r="H446" s="2">
        <v>45705</v>
      </c>
      <c r="I446" t="s">
        <v>48</v>
      </c>
      <c r="J446" t="s">
        <v>49</v>
      </c>
      <c r="K446" t="str">
        <f t="shared" si="44"/>
        <v>High Risk</v>
      </c>
      <c r="L446" t="s">
        <v>20</v>
      </c>
      <c r="M446" t="s">
        <v>39</v>
      </c>
      <c r="N446" t="s">
        <v>45</v>
      </c>
      <c r="O446" t="s">
        <v>32</v>
      </c>
      <c r="P446" t="s">
        <v>33</v>
      </c>
      <c r="Q446" t="s">
        <v>34</v>
      </c>
      <c r="R446">
        <v>4</v>
      </c>
      <c r="S446" t="str">
        <f t="shared" si="45"/>
        <v>February</v>
      </c>
      <c r="T446">
        <f t="shared" si="46"/>
        <v>2025</v>
      </c>
      <c r="U446" s="3">
        <f t="shared" si="47"/>
        <v>0.26249999999999996</v>
      </c>
      <c r="V446" s="3" t="str">
        <f t="shared" si="48"/>
        <v>High Discount</v>
      </c>
      <c r="W446" s="3">
        <f>AVERAGE(Table1[Gross Margin %])</f>
        <v>0.29963500000000659</v>
      </c>
      <c r="X446" s="3"/>
    </row>
    <row r="447" spans="1:24" x14ac:dyDescent="0.35">
      <c r="A447" t="s">
        <v>939</v>
      </c>
      <c r="B447" t="s">
        <v>940</v>
      </c>
      <c r="C447">
        <v>1293.72</v>
      </c>
      <c r="D447" t="s">
        <v>3872</v>
      </c>
      <c r="E447">
        <f t="shared" si="42"/>
        <v>0.25</v>
      </c>
      <c r="F447">
        <f t="shared" si="43"/>
        <v>339.60149999999999</v>
      </c>
      <c r="G447" s="2">
        <v>45560</v>
      </c>
      <c r="H447" s="2">
        <v>45560</v>
      </c>
      <c r="I447" t="s">
        <v>18</v>
      </c>
      <c r="J447" t="s">
        <v>29</v>
      </c>
      <c r="K447" t="str">
        <f t="shared" si="44"/>
        <v>Low Risk</v>
      </c>
      <c r="L447" t="s">
        <v>60</v>
      </c>
      <c r="M447" t="s">
        <v>50</v>
      </c>
      <c r="N447" t="s">
        <v>45</v>
      </c>
      <c r="O447" t="s">
        <v>32</v>
      </c>
      <c r="P447" t="s">
        <v>33</v>
      </c>
      <c r="Q447" t="s">
        <v>34</v>
      </c>
      <c r="R447">
        <v>1</v>
      </c>
      <c r="S447" t="str">
        <f t="shared" si="45"/>
        <v>September</v>
      </c>
      <c r="T447">
        <f t="shared" si="46"/>
        <v>2024</v>
      </c>
      <c r="U447" s="3">
        <f t="shared" si="47"/>
        <v>0.26250000000000001</v>
      </c>
      <c r="V447" s="3" t="str">
        <f t="shared" si="48"/>
        <v>High Discount</v>
      </c>
      <c r="W447" s="3">
        <f>AVERAGE(Table1[Gross Margin %])</f>
        <v>0.29963500000000659</v>
      </c>
      <c r="X447" s="3"/>
    </row>
    <row r="448" spans="1:24" x14ac:dyDescent="0.35">
      <c r="A448" t="s">
        <v>941</v>
      </c>
      <c r="B448" t="s">
        <v>942</v>
      </c>
      <c r="C448">
        <v>257.95999999999998</v>
      </c>
      <c r="D448" t="s">
        <v>3873</v>
      </c>
      <c r="E448">
        <f t="shared" si="42"/>
        <v>0.1</v>
      </c>
      <c r="F448">
        <f t="shared" si="43"/>
        <v>81.25739999999999</v>
      </c>
      <c r="G448" s="2">
        <v>45748</v>
      </c>
      <c r="H448" s="2">
        <v>45748</v>
      </c>
      <c r="I448" t="s">
        <v>18</v>
      </c>
      <c r="J448" t="s">
        <v>19</v>
      </c>
      <c r="K448" t="str">
        <f t="shared" si="44"/>
        <v>Medium Risk</v>
      </c>
      <c r="L448" t="s">
        <v>38</v>
      </c>
      <c r="M448" t="s">
        <v>55</v>
      </c>
      <c r="N448" t="s">
        <v>31</v>
      </c>
      <c r="O448" t="s">
        <v>32</v>
      </c>
      <c r="P448" t="s">
        <v>72</v>
      </c>
      <c r="Q448" t="s">
        <v>73</v>
      </c>
      <c r="R448">
        <v>3</v>
      </c>
      <c r="S448" t="str">
        <f t="shared" si="45"/>
        <v>April</v>
      </c>
      <c r="T448">
        <f t="shared" si="46"/>
        <v>2025</v>
      </c>
      <c r="U448" s="3">
        <f t="shared" si="47"/>
        <v>0.315</v>
      </c>
      <c r="V448" s="3" t="str">
        <f t="shared" si="48"/>
        <v>Low Discount</v>
      </c>
      <c r="W448" s="3">
        <f>AVERAGE(Table1[Gross Margin %])</f>
        <v>0.29963500000000659</v>
      </c>
      <c r="X448" s="3"/>
    </row>
    <row r="449" spans="1:24" x14ac:dyDescent="0.35">
      <c r="A449" t="s">
        <v>943</v>
      </c>
      <c r="B449" t="s">
        <v>944</v>
      </c>
      <c r="C449">
        <v>1359.3</v>
      </c>
      <c r="D449" t="s">
        <v>3872</v>
      </c>
      <c r="E449">
        <f t="shared" si="42"/>
        <v>0.25</v>
      </c>
      <c r="F449">
        <f t="shared" si="43"/>
        <v>356.81624999999997</v>
      </c>
      <c r="G449" s="2">
        <v>45493</v>
      </c>
      <c r="H449" s="2">
        <v>45493</v>
      </c>
      <c r="I449" t="s">
        <v>28</v>
      </c>
      <c r="J449" t="s">
        <v>19</v>
      </c>
      <c r="K449" t="str">
        <f t="shared" si="44"/>
        <v>Medium Risk</v>
      </c>
      <c r="L449" t="s">
        <v>38</v>
      </c>
      <c r="M449" t="s">
        <v>21</v>
      </c>
      <c r="N449" t="s">
        <v>45</v>
      </c>
      <c r="O449" t="s">
        <v>32</v>
      </c>
      <c r="P449" t="s">
        <v>68</v>
      </c>
      <c r="Q449" t="s">
        <v>69</v>
      </c>
      <c r="R449">
        <v>10</v>
      </c>
      <c r="S449" t="str">
        <f t="shared" si="45"/>
        <v>July</v>
      </c>
      <c r="T449">
        <f t="shared" si="46"/>
        <v>2024</v>
      </c>
      <c r="U449" s="3">
        <f t="shared" si="47"/>
        <v>0.26250000000000001</v>
      </c>
      <c r="V449" s="3" t="str">
        <f t="shared" si="48"/>
        <v>High Discount</v>
      </c>
      <c r="W449" s="3">
        <f>AVERAGE(Table1[Gross Margin %])</f>
        <v>0.29963500000000659</v>
      </c>
      <c r="X449" s="3"/>
    </row>
    <row r="450" spans="1:24" x14ac:dyDescent="0.35">
      <c r="A450" t="s">
        <v>945</v>
      </c>
      <c r="B450" t="s">
        <v>946</v>
      </c>
      <c r="C450">
        <v>197.63</v>
      </c>
      <c r="D450" t="s">
        <v>3873</v>
      </c>
      <c r="E450">
        <f t="shared" si="42"/>
        <v>0.1</v>
      </c>
      <c r="F450">
        <f t="shared" si="43"/>
        <v>62.253449999999994</v>
      </c>
      <c r="G450" s="2">
        <v>45510</v>
      </c>
      <c r="H450" s="2">
        <v>45510</v>
      </c>
      <c r="I450" t="s">
        <v>86</v>
      </c>
      <c r="J450" t="s">
        <v>49</v>
      </c>
      <c r="K450" t="str">
        <f t="shared" si="44"/>
        <v>Medium Risk</v>
      </c>
      <c r="L450" t="s">
        <v>38</v>
      </c>
      <c r="M450" t="s">
        <v>44</v>
      </c>
      <c r="N450" t="s">
        <v>22</v>
      </c>
      <c r="O450" t="s">
        <v>32</v>
      </c>
      <c r="P450" t="s">
        <v>80</v>
      </c>
      <c r="Q450" t="s">
        <v>81</v>
      </c>
      <c r="R450">
        <v>3</v>
      </c>
      <c r="S450" t="str">
        <f t="shared" si="45"/>
        <v>August</v>
      </c>
      <c r="T450">
        <f t="shared" si="46"/>
        <v>2024</v>
      </c>
      <c r="U450" s="3">
        <f t="shared" si="47"/>
        <v>0.315</v>
      </c>
      <c r="V450" s="3" t="str">
        <f t="shared" si="48"/>
        <v>Low Discount</v>
      </c>
      <c r="W450" s="3">
        <f>AVERAGE(Table1[Gross Margin %])</f>
        <v>0.29963500000000659</v>
      </c>
      <c r="X450" s="3"/>
    </row>
    <row r="451" spans="1:24" x14ac:dyDescent="0.35">
      <c r="A451" t="s">
        <v>947</v>
      </c>
      <c r="B451" t="s">
        <v>948</v>
      </c>
      <c r="C451">
        <v>507.35</v>
      </c>
      <c r="D451" t="s">
        <v>3874</v>
      </c>
      <c r="E451">
        <f t="shared" ref="E451:E514" si="49">IF(AND(O451="Technology", C451&gt;1000), 0.25, IF(O451="Furniture", 0.15, 0.1))</f>
        <v>0.1</v>
      </c>
      <c r="F451">
        <f t="shared" ref="F451:F514" si="50">(C451 - (C451 * E451)) * 0.35</f>
        <v>159.81524999999999</v>
      </c>
      <c r="G451" s="2">
        <v>45543</v>
      </c>
      <c r="H451" s="2">
        <v>45543</v>
      </c>
      <c r="I451" t="s">
        <v>48</v>
      </c>
      <c r="J451" t="s">
        <v>29</v>
      </c>
      <c r="K451" t="str">
        <f t="shared" ref="K451:K514" si="51">IF(L451="Cancelled", "High Risk", IF(AND(L451="In Transit", I451&lt;&gt;"Jumia Express"), "Medium Risk", "Low Risk"))</f>
        <v>Low Risk</v>
      </c>
      <c r="L451" t="s">
        <v>43</v>
      </c>
      <c r="M451" t="s">
        <v>55</v>
      </c>
      <c r="N451" t="s">
        <v>45</v>
      </c>
      <c r="O451" t="s">
        <v>32</v>
      </c>
      <c r="P451" t="s">
        <v>80</v>
      </c>
      <c r="Q451" t="s">
        <v>81</v>
      </c>
      <c r="R451">
        <v>4</v>
      </c>
      <c r="S451" t="str">
        <f t="shared" ref="S451:S514" si="52">TEXT(G451, "mmmm")</f>
        <v>September</v>
      </c>
      <c r="T451">
        <f t="shared" ref="T451:T514" si="53">YEAR(G451)</f>
        <v>2024</v>
      </c>
      <c r="U451" s="3">
        <f t="shared" ref="U451:U514" si="54">F451/C451</f>
        <v>0.31499999999999995</v>
      </c>
      <c r="V451" s="3" t="str">
        <f t="shared" ref="V451:V514" si="55">IF(E451=0, "No Discount", IF(E451&lt;=0.1, "Low Discount", "High Discount"))</f>
        <v>Low Discount</v>
      </c>
      <c r="W451" s="3">
        <f>AVERAGE(Table1[Gross Margin %])</f>
        <v>0.29963500000000659</v>
      </c>
      <c r="X451" s="3"/>
    </row>
    <row r="452" spans="1:24" x14ac:dyDescent="0.35">
      <c r="A452" t="s">
        <v>949</v>
      </c>
      <c r="B452" t="s">
        <v>950</v>
      </c>
      <c r="C452">
        <v>206.51</v>
      </c>
      <c r="D452" t="s">
        <v>3873</v>
      </c>
      <c r="E452">
        <f t="shared" si="49"/>
        <v>0.15</v>
      </c>
      <c r="F452">
        <f t="shared" si="50"/>
        <v>61.436724999999996</v>
      </c>
      <c r="G452" s="2">
        <v>45688</v>
      </c>
      <c r="H452" s="2">
        <v>45688</v>
      </c>
      <c r="I452" t="s">
        <v>86</v>
      </c>
      <c r="J452" t="s">
        <v>19</v>
      </c>
      <c r="K452" t="str">
        <f t="shared" si="51"/>
        <v>Low Risk</v>
      </c>
      <c r="L452" t="s">
        <v>43</v>
      </c>
      <c r="M452" t="s">
        <v>55</v>
      </c>
      <c r="N452" t="s">
        <v>22</v>
      </c>
      <c r="O452" t="s">
        <v>23</v>
      </c>
      <c r="P452" t="s">
        <v>51</v>
      </c>
      <c r="Q452" t="s">
        <v>52</v>
      </c>
      <c r="R452">
        <v>10</v>
      </c>
      <c r="S452" t="str">
        <f t="shared" si="52"/>
        <v>January</v>
      </c>
      <c r="T452">
        <f t="shared" si="53"/>
        <v>2025</v>
      </c>
      <c r="U452" s="3">
        <f t="shared" si="54"/>
        <v>0.29749999999999999</v>
      </c>
      <c r="V452" s="3" t="str">
        <f t="shared" si="55"/>
        <v>High Discount</v>
      </c>
      <c r="W452" s="3">
        <f>AVERAGE(Table1[Gross Margin %])</f>
        <v>0.29963500000000659</v>
      </c>
      <c r="X452" s="3"/>
    </row>
    <row r="453" spans="1:24" x14ac:dyDescent="0.35">
      <c r="A453" t="s">
        <v>951</v>
      </c>
      <c r="B453" t="s">
        <v>952</v>
      </c>
      <c r="C453">
        <v>157.72</v>
      </c>
      <c r="D453" t="s">
        <v>3873</v>
      </c>
      <c r="E453">
        <f t="shared" si="49"/>
        <v>0.15</v>
      </c>
      <c r="F453">
        <f t="shared" si="50"/>
        <v>46.921700000000001</v>
      </c>
      <c r="G453" s="2">
        <v>45567</v>
      </c>
      <c r="H453" s="2">
        <v>45567</v>
      </c>
      <c r="I453" t="s">
        <v>48</v>
      </c>
      <c r="J453" t="s">
        <v>19</v>
      </c>
      <c r="K453" t="str">
        <f t="shared" si="51"/>
        <v>High Risk</v>
      </c>
      <c r="L453" t="s">
        <v>20</v>
      </c>
      <c r="M453" t="s">
        <v>55</v>
      </c>
      <c r="N453" t="s">
        <v>45</v>
      </c>
      <c r="O453" t="s">
        <v>23</v>
      </c>
      <c r="P453" t="s">
        <v>51</v>
      </c>
      <c r="Q453" t="s">
        <v>52</v>
      </c>
      <c r="R453">
        <v>3</v>
      </c>
      <c r="S453" t="str">
        <f t="shared" si="52"/>
        <v>October</v>
      </c>
      <c r="T453">
        <f t="shared" si="53"/>
        <v>2024</v>
      </c>
      <c r="U453" s="3">
        <f t="shared" si="54"/>
        <v>0.29749999999999999</v>
      </c>
      <c r="V453" s="3" t="str">
        <f t="shared" si="55"/>
        <v>High Discount</v>
      </c>
      <c r="W453" s="3">
        <f>AVERAGE(Table1[Gross Margin %])</f>
        <v>0.29963500000000659</v>
      </c>
      <c r="X453" s="3"/>
    </row>
    <row r="454" spans="1:24" x14ac:dyDescent="0.35">
      <c r="A454" t="s">
        <v>953</v>
      </c>
      <c r="B454" t="s">
        <v>954</v>
      </c>
      <c r="C454">
        <v>313.18</v>
      </c>
      <c r="D454" t="s">
        <v>3873</v>
      </c>
      <c r="E454">
        <f t="shared" si="49"/>
        <v>0.1</v>
      </c>
      <c r="F454">
        <f t="shared" si="50"/>
        <v>98.651700000000005</v>
      </c>
      <c r="G454" s="2">
        <v>45541</v>
      </c>
      <c r="H454" s="2">
        <v>45541</v>
      </c>
      <c r="I454" t="s">
        <v>48</v>
      </c>
      <c r="J454" t="s">
        <v>49</v>
      </c>
      <c r="K454" t="str">
        <f t="shared" si="51"/>
        <v>Low Risk</v>
      </c>
      <c r="L454" t="s">
        <v>43</v>
      </c>
      <c r="M454" t="s">
        <v>50</v>
      </c>
      <c r="N454" t="s">
        <v>45</v>
      </c>
      <c r="O454" t="s">
        <v>61</v>
      </c>
      <c r="P454" t="s">
        <v>62</v>
      </c>
      <c r="Q454" t="s">
        <v>63</v>
      </c>
      <c r="R454">
        <v>7</v>
      </c>
      <c r="S454" t="str">
        <f t="shared" si="52"/>
        <v>September</v>
      </c>
      <c r="T454">
        <f t="shared" si="53"/>
        <v>2024</v>
      </c>
      <c r="U454" s="3">
        <f t="shared" si="54"/>
        <v>0.315</v>
      </c>
      <c r="V454" s="3" t="str">
        <f t="shared" si="55"/>
        <v>Low Discount</v>
      </c>
      <c r="W454" s="3">
        <f>AVERAGE(Table1[Gross Margin %])</f>
        <v>0.29963500000000659</v>
      </c>
      <c r="X454" s="3"/>
    </row>
    <row r="455" spans="1:24" x14ac:dyDescent="0.35">
      <c r="A455" t="s">
        <v>955</v>
      </c>
      <c r="B455" t="s">
        <v>956</v>
      </c>
      <c r="C455">
        <v>424.09</v>
      </c>
      <c r="D455" t="s">
        <v>3873</v>
      </c>
      <c r="E455">
        <f t="shared" si="49"/>
        <v>0.15</v>
      </c>
      <c r="F455">
        <f t="shared" si="50"/>
        <v>126.16677499999999</v>
      </c>
      <c r="G455" s="2">
        <v>45490</v>
      </c>
      <c r="H455" s="2">
        <v>45490</v>
      </c>
      <c r="I455" t="s">
        <v>42</v>
      </c>
      <c r="J455" t="s">
        <v>49</v>
      </c>
      <c r="K455" t="str">
        <f t="shared" si="51"/>
        <v>Low Risk</v>
      </c>
      <c r="L455" t="s">
        <v>38</v>
      </c>
      <c r="M455" t="s">
        <v>55</v>
      </c>
      <c r="N455" t="s">
        <v>22</v>
      </c>
      <c r="O455" t="s">
        <v>23</v>
      </c>
      <c r="P455" t="s">
        <v>24</v>
      </c>
      <c r="Q455" t="s">
        <v>25</v>
      </c>
      <c r="R455">
        <v>5</v>
      </c>
      <c r="S455" t="str">
        <f t="shared" si="52"/>
        <v>July</v>
      </c>
      <c r="T455">
        <f t="shared" si="53"/>
        <v>2024</v>
      </c>
      <c r="U455" s="3">
        <f t="shared" si="54"/>
        <v>0.29749999999999999</v>
      </c>
      <c r="V455" s="3" t="str">
        <f t="shared" si="55"/>
        <v>High Discount</v>
      </c>
      <c r="W455" s="3">
        <f>AVERAGE(Table1[Gross Margin %])</f>
        <v>0.29963500000000659</v>
      </c>
      <c r="X455" s="3"/>
    </row>
    <row r="456" spans="1:24" x14ac:dyDescent="0.35">
      <c r="A456" t="s">
        <v>957</v>
      </c>
      <c r="B456" t="s">
        <v>665</v>
      </c>
      <c r="C456">
        <v>1365.79</v>
      </c>
      <c r="D456" t="s">
        <v>3872</v>
      </c>
      <c r="E456">
        <f t="shared" si="49"/>
        <v>0.25</v>
      </c>
      <c r="F456">
        <f t="shared" si="50"/>
        <v>358.51987499999996</v>
      </c>
      <c r="G456" s="2">
        <v>45737</v>
      </c>
      <c r="H456" s="2">
        <v>45737</v>
      </c>
      <c r="I456" t="s">
        <v>28</v>
      </c>
      <c r="J456" t="s">
        <v>29</v>
      </c>
      <c r="K456" t="str">
        <f t="shared" si="51"/>
        <v>Low Risk</v>
      </c>
      <c r="L456" t="s">
        <v>43</v>
      </c>
      <c r="M456" t="s">
        <v>44</v>
      </c>
      <c r="N456" t="s">
        <v>31</v>
      </c>
      <c r="O456" t="s">
        <v>32</v>
      </c>
      <c r="P456" t="s">
        <v>68</v>
      </c>
      <c r="Q456" t="s">
        <v>69</v>
      </c>
      <c r="R456">
        <v>9</v>
      </c>
      <c r="S456" t="str">
        <f t="shared" si="52"/>
        <v>March</v>
      </c>
      <c r="T456">
        <f t="shared" si="53"/>
        <v>2025</v>
      </c>
      <c r="U456" s="3">
        <f t="shared" si="54"/>
        <v>0.26249999999999996</v>
      </c>
      <c r="V456" s="3" t="str">
        <f t="shared" si="55"/>
        <v>High Discount</v>
      </c>
      <c r="W456" s="3">
        <f>AVERAGE(Table1[Gross Margin %])</f>
        <v>0.29963500000000659</v>
      </c>
      <c r="X456" s="3"/>
    </row>
    <row r="457" spans="1:24" x14ac:dyDescent="0.35">
      <c r="A457" t="s">
        <v>958</v>
      </c>
      <c r="B457" t="s">
        <v>959</v>
      </c>
      <c r="C457">
        <v>239.11</v>
      </c>
      <c r="D457" t="s">
        <v>3873</v>
      </c>
      <c r="E457">
        <f t="shared" si="49"/>
        <v>0.15</v>
      </c>
      <c r="F457">
        <f t="shared" si="50"/>
        <v>71.135225000000005</v>
      </c>
      <c r="G457" s="2">
        <v>45745</v>
      </c>
      <c r="H457" s="2">
        <v>45745</v>
      </c>
      <c r="I457" t="s">
        <v>28</v>
      </c>
      <c r="J457" t="s">
        <v>29</v>
      </c>
      <c r="K457" t="str">
        <f t="shared" si="51"/>
        <v>High Risk</v>
      </c>
      <c r="L457" t="s">
        <v>20</v>
      </c>
      <c r="M457" t="s">
        <v>30</v>
      </c>
      <c r="N457" t="s">
        <v>45</v>
      </c>
      <c r="O457" t="s">
        <v>23</v>
      </c>
      <c r="P457" t="s">
        <v>56</v>
      </c>
      <c r="Q457" t="s">
        <v>57</v>
      </c>
      <c r="R457">
        <v>5</v>
      </c>
      <c r="S457" t="str">
        <f t="shared" si="52"/>
        <v>March</v>
      </c>
      <c r="T457">
        <f t="shared" si="53"/>
        <v>2025</v>
      </c>
      <c r="U457" s="3">
        <f t="shared" si="54"/>
        <v>0.29749999999999999</v>
      </c>
      <c r="V457" s="3" t="str">
        <f t="shared" si="55"/>
        <v>High Discount</v>
      </c>
      <c r="W457" s="3">
        <f>AVERAGE(Table1[Gross Margin %])</f>
        <v>0.29963500000000659</v>
      </c>
      <c r="X457" s="3"/>
    </row>
    <row r="458" spans="1:24" x14ac:dyDescent="0.35">
      <c r="A458" t="s">
        <v>960</v>
      </c>
      <c r="B458" t="s">
        <v>961</v>
      </c>
      <c r="C458">
        <v>101.16</v>
      </c>
      <c r="D458" t="s">
        <v>3873</v>
      </c>
      <c r="E458">
        <f t="shared" si="49"/>
        <v>0.1</v>
      </c>
      <c r="F458">
        <f t="shared" si="50"/>
        <v>31.865399999999998</v>
      </c>
      <c r="G458" s="2">
        <v>45563</v>
      </c>
      <c r="H458" s="2">
        <v>45563</v>
      </c>
      <c r="I458" t="s">
        <v>28</v>
      </c>
      <c r="J458" t="s">
        <v>29</v>
      </c>
      <c r="K458" t="str">
        <f t="shared" si="51"/>
        <v>Low Risk</v>
      </c>
      <c r="L458" t="s">
        <v>60</v>
      </c>
      <c r="M458" t="s">
        <v>55</v>
      </c>
      <c r="N458" t="s">
        <v>45</v>
      </c>
      <c r="O458" t="s">
        <v>32</v>
      </c>
      <c r="P458" t="s">
        <v>68</v>
      </c>
      <c r="Q458" t="s">
        <v>69</v>
      </c>
      <c r="R458">
        <v>6</v>
      </c>
      <c r="S458" t="str">
        <f t="shared" si="52"/>
        <v>September</v>
      </c>
      <c r="T458">
        <f t="shared" si="53"/>
        <v>2024</v>
      </c>
      <c r="U458" s="3">
        <f t="shared" si="54"/>
        <v>0.315</v>
      </c>
      <c r="V458" s="3" t="str">
        <f t="shared" si="55"/>
        <v>Low Discount</v>
      </c>
      <c r="W458" s="3">
        <f>AVERAGE(Table1[Gross Margin %])</f>
        <v>0.29963500000000659</v>
      </c>
      <c r="X458" s="3"/>
    </row>
    <row r="459" spans="1:24" x14ac:dyDescent="0.35">
      <c r="A459" t="s">
        <v>962</v>
      </c>
      <c r="B459" t="s">
        <v>963</v>
      </c>
      <c r="C459">
        <v>306.66000000000003</v>
      </c>
      <c r="D459" t="s">
        <v>3873</v>
      </c>
      <c r="E459">
        <f t="shared" si="49"/>
        <v>0.15</v>
      </c>
      <c r="F459">
        <f t="shared" si="50"/>
        <v>91.231349999999992</v>
      </c>
      <c r="G459" s="2">
        <v>45527</v>
      </c>
      <c r="H459" s="2">
        <v>45527</v>
      </c>
      <c r="I459" t="s">
        <v>28</v>
      </c>
      <c r="J459" t="s">
        <v>49</v>
      </c>
      <c r="K459" t="str">
        <f t="shared" si="51"/>
        <v>Medium Risk</v>
      </c>
      <c r="L459" t="s">
        <v>38</v>
      </c>
      <c r="M459" t="s">
        <v>30</v>
      </c>
      <c r="N459" t="s">
        <v>22</v>
      </c>
      <c r="O459" t="s">
        <v>23</v>
      </c>
      <c r="P459" t="s">
        <v>56</v>
      </c>
      <c r="Q459" t="s">
        <v>57</v>
      </c>
      <c r="R459">
        <v>8</v>
      </c>
      <c r="S459" t="str">
        <f t="shared" si="52"/>
        <v>August</v>
      </c>
      <c r="T459">
        <f t="shared" si="53"/>
        <v>2024</v>
      </c>
      <c r="U459" s="3">
        <f t="shared" si="54"/>
        <v>0.29749999999999993</v>
      </c>
      <c r="V459" s="3" t="str">
        <f t="shared" si="55"/>
        <v>High Discount</v>
      </c>
      <c r="W459" s="3">
        <f>AVERAGE(Table1[Gross Margin %])</f>
        <v>0.29963500000000659</v>
      </c>
      <c r="X459" s="3"/>
    </row>
    <row r="460" spans="1:24" x14ac:dyDescent="0.35">
      <c r="A460" t="s">
        <v>964</v>
      </c>
      <c r="B460" t="s">
        <v>965</v>
      </c>
      <c r="C460">
        <v>1473.2</v>
      </c>
      <c r="D460" t="s">
        <v>3872</v>
      </c>
      <c r="E460">
        <f t="shared" si="49"/>
        <v>0.1</v>
      </c>
      <c r="F460">
        <f t="shared" si="50"/>
        <v>464.05799999999999</v>
      </c>
      <c r="G460" s="2">
        <v>45768</v>
      </c>
      <c r="H460" s="2">
        <v>45768</v>
      </c>
      <c r="I460" t="s">
        <v>86</v>
      </c>
      <c r="J460" t="s">
        <v>37</v>
      </c>
      <c r="K460" t="str">
        <f t="shared" si="51"/>
        <v>Medium Risk</v>
      </c>
      <c r="L460" t="s">
        <v>38</v>
      </c>
      <c r="M460" t="s">
        <v>44</v>
      </c>
      <c r="N460" t="s">
        <v>31</v>
      </c>
      <c r="O460" t="s">
        <v>61</v>
      </c>
      <c r="P460" t="s">
        <v>62</v>
      </c>
      <c r="Q460" t="s">
        <v>63</v>
      </c>
      <c r="R460">
        <v>8</v>
      </c>
      <c r="S460" t="str">
        <f t="shared" si="52"/>
        <v>April</v>
      </c>
      <c r="T460">
        <f t="shared" si="53"/>
        <v>2025</v>
      </c>
      <c r="U460" s="3">
        <f t="shared" si="54"/>
        <v>0.315</v>
      </c>
      <c r="V460" s="3" t="str">
        <f t="shared" si="55"/>
        <v>Low Discount</v>
      </c>
      <c r="W460" s="3">
        <f>AVERAGE(Table1[Gross Margin %])</f>
        <v>0.29963500000000659</v>
      </c>
      <c r="X460" s="3"/>
    </row>
    <row r="461" spans="1:24" x14ac:dyDescent="0.35">
      <c r="A461" t="s">
        <v>966</v>
      </c>
      <c r="B461" t="s">
        <v>967</v>
      </c>
      <c r="C461">
        <v>362.86</v>
      </c>
      <c r="D461" t="s">
        <v>3873</v>
      </c>
      <c r="E461">
        <f t="shared" si="49"/>
        <v>0.15</v>
      </c>
      <c r="F461">
        <f t="shared" si="50"/>
        <v>107.95085</v>
      </c>
      <c r="G461" s="2">
        <v>45611</v>
      </c>
      <c r="H461" s="2">
        <v>45611</v>
      </c>
      <c r="I461" t="s">
        <v>86</v>
      </c>
      <c r="J461" t="s">
        <v>29</v>
      </c>
      <c r="K461" t="str">
        <f t="shared" si="51"/>
        <v>Medium Risk</v>
      </c>
      <c r="L461" t="s">
        <v>38</v>
      </c>
      <c r="M461" t="s">
        <v>21</v>
      </c>
      <c r="N461" t="s">
        <v>31</v>
      </c>
      <c r="O461" t="s">
        <v>23</v>
      </c>
      <c r="P461" t="s">
        <v>24</v>
      </c>
      <c r="Q461" t="s">
        <v>25</v>
      </c>
      <c r="R461">
        <v>7</v>
      </c>
      <c r="S461" t="str">
        <f t="shared" si="52"/>
        <v>November</v>
      </c>
      <c r="T461">
        <f t="shared" si="53"/>
        <v>2024</v>
      </c>
      <c r="U461" s="3">
        <f t="shared" si="54"/>
        <v>0.29749999999999999</v>
      </c>
      <c r="V461" s="3" t="str">
        <f t="shared" si="55"/>
        <v>High Discount</v>
      </c>
      <c r="W461" s="3">
        <f>AVERAGE(Table1[Gross Margin %])</f>
        <v>0.29963500000000659</v>
      </c>
      <c r="X461" s="3"/>
    </row>
    <row r="462" spans="1:24" x14ac:dyDescent="0.35">
      <c r="A462" t="s">
        <v>968</v>
      </c>
      <c r="B462" t="s">
        <v>969</v>
      </c>
      <c r="C462">
        <v>1144.58</v>
      </c>
      <c r="D462" t="s">
        <v>3872</v>
      </c>
      <c r="E462">
        <f t="shared" si="49"/>
        <v>0.15</v>
      </c>
      <c r="F462">
        <f t="shared" si="50"/>
        <v>340.51254999999998</v>
      </c>
      <c r="G462" s="2">
        <v>45676</v>
      </c>
      <c r="H462" s="2">
        <v>45676</v>
      </c>
      <c r="I462" t="s">
        <v>28</v>
      </c>
      <c r="J462" t="s">
        <v>19</v>
      </c>
      <c r="K462" t="str">
        <f t="shared" si="51"/>
        <v>High Risk</v>
      </c>
      <c r="L462" t="s">
        <v>20</v>
      </c>
      <c r="M462" t="s">
        <v>30</v>
      </c>
      <c r="N462" t="s">
        <v>22</v>
      </c>
      <c r="O462" t="s">
        <v>23</v>
      </c>
      <c r="P462" t="s">
        <v>56</v>
      </c>
      <c r="Q462" t="s">
        <v>57</v>
      </c>
      <c r="R462">
        <v>3</v>
      </c>
      <c r="S462" t="str">
        <f t="shared" si="52"/>
        <v>January</v>
      </c>
      <c r="T462">
        <f t="shared" si="53"/>
        <v>2025</v>
      </c>
      <c r="U462" s="3">
        <f t="shared" si="54"/>
        <v>0.29749999999999999</v>
      </c>
      <c r="V462" s="3" t="str">
        <f t="shared" si="55"/>
        <v>High Discount</v>
      </c>
      <c r="W462" s="3">
        <f>AVERAGE(Table1[Gross Margin %])</f>
        <v>0.29963500000000659</v>
      </c>
      <c r="X462" s="3"/>
    </row>
    <row r="463" spans="1:24" x14ac:dyDescent="0.35">
      <c r="A463" t="s">
        <v>970</v>
      </c>
      <c r="B463" t="s">
        <v>971</v>
      </c>
      <c r="C463">
        <v>620.37</v>
      </c>
      <c r="D463" t="s">
        <v>3874</v>
      </c>
      <c r="E463">
        <f t="shared" si="49"/>
        <v>0.15</v>
      </c>
      <c r="F463">
        <f t="shared" si="50"/>
        <v>184.56007499999998</v>
      </c>
      <c r="G463" s="2">
        <v>45655</v>
      </c>
      <c r="H463" s="2">
        <v>45655</v>
      </c>
      <c r="I463" t="s">
        <v>42</v>
      </c>
      <c r="J463" t="s">
        <v>37</v>
      </c>
      <c r="K463" t="str">
        <f t="shared" si="51"/>
        <v>Low Risk</v>
      </c>
      <c r="L463" t="s">
        <v>60</v>
      </c>
      <c r="M463" t="s">
        <v>55</v>
      </c>
      <c r="N463" t="s">
        <v>31</v>
      </c>
      <c r="O463" t="s">
        <v>23</v>
      </c>
      <c r="P463" t="s">
        <v>56</v>
      </c>
      <c r="Q463" t="s">
        <v>57</v>
      </c>
      <c r="R463">
        <v>5</v>
      </c>
      <c r="S463" t="str">
        <f t="shared" si="52"/>
        <v>December</v>
      </c>
      <c r="T463">
        <f t="shared" si="53"/>
        <v>2024</v>
      </c>
      <c r="U463" s="3">
        <f t="shared" si="54"/>
        <v>0.29749999999999999</v>
      </c>
      <c r="V463" s="3" t="str">
        <f t="shared" si="55"/>
        <v>High Discount</v>
      </c>
      <c r="W463" s="3">
        <f>AVERAGE(Table1[Gross Margin %])</f>
        <v>0.29963500000000659</v>
      </c>
      <c r="X463" s="3"/>
    </row>
    <row r="464" spans="1:24" x14ac:dyDescent="0.35">
      <c r="A464" t="s">
        <v>972</v>
      </c>
      <c r="B464" t="s">
        <v>973</v>
      </c>
      <c r="C464">
        <v>655.03</v>
      </c>
      <c r="D464" t="s">
        <v>3874</v>
      </c>
      <c r="E464">
        <f t="shared" si="49"/>
        <v>0.1</v>
      </c>
      <c r="F464">
        <f t="shared" si="50"/>
        <v>206.33444999999998</v>
      </c>
      <c r="G464" s="2">
        <v>45591</v>
      </c>
      <c r="H464" s="2">
        <v>45591</v>
      </c>
      <c r="I464" t="s">
        <v>48</v>
      </c>
      <c r="J464" t="s">
        <v>37</v>
      </c>
      <c r="K464" t="str">
        <f t="shared" si="51"/>
        <v>Medium Risk</v>
      </c>
      <c r="L464" t="s">
        <v>38</v>
      </c>
      <c r="M464" t="s">
        <v>39</v>
      </c>
      <c r="N464" t="s">
        <v>31</v>
      </c>
      <c r="O464" t="s">
        <v>32</v>
      </c>
      <c r="P464" t="s">
        <v>68</v>
      </c>
      <c r="Q464" t="s">
        <v>69</v>
      </c>
      <c r="R464">
        <v>6</v>
      </c>
      <c r="S464" t="str">
        <f t="shared" si="52"/>
        <v>October</v>
      </c>
      <c r="T464">
        <f t="shared" si="53"/>
        <v>2024</v>
      </c>
      <c r="U464" s="3">
        <f t="shared" si="54"/>
        <v>0.315</v>
      </c>
      <c r="V464" s="3" t="str">
        <f t="shared" si="55"/>
        <v>Low Discount</v>
      </c>
      <c r="W464" s="3">
        <f>AVERAGE(Table1[Gross Margin %])</f>
        <v>0.29963500000000659</v>
      </c>
      <c r="X464" s="3"/>
    </row>
    <row r="465" spans="1:24" x14ac:dyDescent="0.35">
      <c r="A465" t="s">
        <v>974</v>
      </c>
      <c r="B465" t="s">
        <v>975</v>
      </c>
      <c r="C465">
        <v>1063.5999999999999</v>
      </c>
      <c r="D465" t="s">
        <v>3872</v>
      </c>
      <c r="E465">
        <f t="shared" si="49"/>
        <v>0.15</v>
      </c>
      <c r="F465">
        <f t="shared" si="50"/>
        <v>316.42099999999994</v>
      </c>
      <c r="G465" s="2">
        <v>45455</v>
      </c>
      <c r="H465" s="2">
        <v>45455</v>
      </c>
      <c r="I465" t="s">
        <v>42</v>
      </c>
      <c r="J465" t="s">
        <v>29</v>
      </c>
      <c r="K465" t="str">
        <f t="shared" si="51"/>
        <v>Low Risk</v>
      </c>
      <c r="L465" t="s">
        <v>38</v>
      </c>
      <c r="M465" t="s">
        <v>30</v>
      </c>
      <c r="N465" t="s">
        <v>22</v>
      </c>
      <c r="O465" t="s">
        <v>23</v>
      </c>
      <c r="P465" t="s">
        <v>51</v>
      </c>
      <c r="Q465" t="s">
        <v>52</v>
      </c>
      <c r="R465">
        <v>2</v>
      </c>
      <c r="S465" t="str">
        <f t="shared" si="52"/>
        <v>June</v>
      </c>
      <c r="T465">
        <f t="shared" si="53"/>
        <v>2024</v>
      </c>
      <c r="U465" s="3">
        <f t="shared" si="54"/>
        <v>0.29749999999999999</v>
      </c>
      <c r="V465" s="3" t="str">
        <f t="shared" si="55"/>
        <v>High Discount</v>
      </c>
      <c r="W465" s="3">
        <f>AVERAGE(Table1[Gross Margin %])</f>
        <v>0.29963500000000659</v>
      </c>
      <c r="X465" s="3"/>
    </row>
    <row r="466" spans="1:24" x14ac:dyDescent="0.35">
      <c r="A466" t="s">
        <v>976</v>
      </c>
      <c r="B466" t="s">
        <v>977</v>
      </c>
      <c r="C466">
        <v>234</v>
      </c>
      <c r="D466" t="s">
        <v>3873</v>
      </c>
      <c r="E466">
        <f t="shared" si="49"/>
        <v>0.15</v>
      </c>
      <c r="F466">
        <f t="shared" si="50"/>
        <v>69.614999999999995</v>
      </c>
      <c r="G466" s="2">
        <v>45561</v>
      </c>
      <c r="H466" s="2">
        <v>45561</v>
      </c>
      <c r="I466" t="s">
        <v>18</v>
      </c>
      <c r="J466" t="s">
        <v>29</v>
      </c>
      <c r="K466" t="str">
        <f t="shared" si="51"/>
        <v>Low Risk</v>
      </c>
      <c r="L466" t="s">
        <v>60</v>
      </c>
      <c r="M466" t="s">
        <v>55</v>
      </c>
      <c r="N466" t="s">
        <v>22</v>
      </c>
      <c r="O466" t="s">
        <v>23</v>
      </c>
      <c r="P466" t="s">
        <v>24</v>
      </c>
      <c r="Q466" t="s">
        <v>25</v>
      </c>
      <c r="R466">
        <v>5</v>
      </c>
      <c r="S466" t="str">
        <f t="shared" si="52"/>
        <v>September</v>
      </c>
      <c r="T466">
        <f t="shared" si="53"/>
        <v>2024</v>
      </c>
      <c r="U466" s="3">
        <f t="shared" si="54"/>
        <v>0.29749999999999999</v>
      </c>
      <c r="V466" s="3" t="str">
        <f t="shared" si="55"/>
        <v>High Discount</v>
      </c>
      <c r="W466" s="3">
        <f>AVERAGE(Table1[Gross Margin %])</f>
        <v>0.29963500000000659</v>
      </c>
      <c r="X466" s="3"/>
    </row>
    <row r="467" spans="1:24" x14ac:dyDescent="0.35">
      <c r="A467" t="s">
        <v>978</v>
      </c>
      <c r="B467" t="s">
        <v>979</v>
      </c>
      <c r="C467">
        <v>465.35</v>
      </c>
      <c r="D467" t="s">
        <v>3873</v>
      </c>
      <c r="E467">
        <f t="shared" si="49"/>
        <v>0.1</v>
      </c>
      <c r="F467">
        <f t="shared" si="50"/>
        <v>146.58525</v>
      </c>
      <c r="G467" s="2">
        <v>45536</v>
      </c>
      <c r="H467" s="2">
        <v>45536</v>
      </c>
      <c r="I467" t="s">
        <v>28</v>
      </c>
      <c r="J467" t="s">
        <v>49</v>
      </c>
      <c r="K467" t="str">
        <f t="shared" si="51"/>
        <v>Low Risk</v>
      </c>
      <c r="L467" t="s">
        <v>60</v>
      </c>
      <c r="M467" t="s">
        <v>39</v>
      </c>
      <c r="N467" t="s">
        <v>22</v>
      </c>
      <c r="O467" t="s">
        <v>32</v>
      </c>
      <c r="P467" t="s">
        <v>68</v>
      </c>
      <c r="Q467" t="s">
        <v>69</v>
      </c>
      <c r="R467">
        <v>6</v>
      </c>
      <c r="S467" t="str">
        <f t="shared" si="52"/>
        <v>September</v>
      </c>
      <c r="T467">
        <f t="shared" si="53"/>
        <v>2024</v>
      </c>
      <c r="U467" s="3">
        <f t="shared" si="54"/>
        <v>0.315</v>
      </c>
      <c r="V467" s="3" t="str">
        <f t="shared" si="55"/>
        <v>Low Discount</v>
      </c>
      <c r="W467" s="3">
        <f>AVERAGE(Table1[Gross Margin %])</f>
        <v>0.29963500000000659</v>
      </c>
      <c r="X467" s="3"/>
    </row>
    <row r="468" spans="1:24" x14ac:dyDescent="0.35">
      <c r="A468" t="s">
        <v>980</v>
      </c>
      <c r="B468" t="s">
        <v>675</v>
      </c>
      <c r="C468">
        <v>1137.68</v>
      </c>
      <c r="D468" t="s">
        <v>3872</v>
      </c>
      <c r="E468">
        <f t="shared" si="49"/>
        <v>0.15</v>
      </c>
      <c r="F468">
        <f t="shared" si="50"/>
        <v>338.45979999999997</v>
      </c>
      <c r="G468" s="2">
        <v>45579</v>
      </c>
      <c r="H468" s="2">
        <v>45579</v>
      </c>
      <c r="I468" t="s">
        <v>86</v>
      </c>
      <c r="J468" t="s">
        <v>29</v>
      </c>
      <c r="K468" t="str">
        <f t="shared" si="51"/>
        <v>High Risk</v>
      </c>
      <c r="L468" t="s">
        <v>20</v>
      </c>
      <c r="M468" t="s">
        <v>39</v>
      </c>
      <c r="N468" t="s">
        <v>22</v>
      </c>
      <c r="O468" t="s">
        <v>23</v>
      </c>
      <c r="P468" t="s">
        <v>24</v>
      </c>
      <c r="Q468" t="s">
        <v>25</v>
      </c>
      <c r="R468">
        <v>9</v>
      </c>
      <c r="S468" t="str">
        <f t="shared" si="52"/>
        <v>October</v>
      </c>
      <c r="T468">
        <f t="shared" si="53"/>
        <v>2024</v>
      </c>
      <c r="U468" s="3">
        <f t="shared" si="54"/>
        <v>0.29749999999999999</v>
      </c>
      <c r="V468" s="3" t="str">
        <f t="shared" si="55"/>
        <v>High Discount</v>
      </c>
      <c r="W468" s="3">
        <f>AVERAGE(Table1[Gross Margin %])</f>
        <v>0.29963500000000659</v>
      </c>
      <c r="X468" s="3"/>
    </row>
    <row r="469" spans="1:24" x14ac:dyDescent="0.35">
      <c r="A469" t="s">
        <v>981</v>
      </c>
      <c r="B469" t="s">
        <v>982</v>
      </c>
      <c r="C469">
        <v>122.38</v>
      </c>
      <c r="D469" t="s">
        <v>3873</v>
      </c>
      <c r="E469">
        <f t="shared" si="49"/>
        <v>0.1</v>
      </c>
      <c r="F469">
        <f t="shared" si="50"/>
        <v>38.549699999999994</v>
      </c>
      <c r="G469" s="2">
        <v>45538</v>
      </c>
      <c r="H469" s="2">
        <v>45538</v>
      </c>
      <c r="I469" t="s">
        <v>18</v>
      </c>
      <c r="J469" t="s">
        <v>19</v>
      </c>
      <c r="K469" t="str">
        <f t="shared" si="51"/>
        <v>High Risk</v>
      </c>
      <c r="L469" t="s">
        <v>20</v>
      </c>
      <c r="M469" t="s">
        <v>50</v>
      </c>
      <c r="N469" t="s">
        <v>31</v>
      </c>
      <c r="O469" t="s">
        <v>32</v>
      </c>
      <c r="P469" t="s">
        <v>33</v>
      </c>
      <c r="Q469" t="s">
        <v>34</v>
      </c>
      <c r="R469">
        <v>8</v>
      </c>
      <c r="S469" t="str">
        <f t="shared" si="52"/>
        <v>September</v>
      </c>
      <c r="T469">
        <f t="shared" si="53"/>
        <v>2024</v>
      </c>
      <c r="U469" s="3">
        <f t="shared" si="54"/>
        <v>0.31499999999999995</v>
      </c>
      <c r="V469" s="3" t="str">
        <f t="shared" si="55"/>
        <v>Low Discount</v>
      </c>
      <c r="W469" s="3">
        <f>AVERAGE(Table1[Gross Margin %])</f>
        <v>0.29963500000000659</v>
      </c>
      <c r="X469" s="3"/>
    </row>
    <row r="470" spans="1:24" x14ac:dyDescent="0.35">
      <c r="A470" t="s">
        <v>983</v>
      </c>
      <c r="B470" t="s">
        <v>984</v>
      </c>
      <c r="C470">
        <v>1221.27</v>
      </c>
      <c r="D470" t="s">
        <v>3872</v>
      </c>
      <c r="E470">
        <f t="shared" si="49"/>
        <v>0.15</v>
      </c>
      <c r="F470">
        <f t="shared" si="50"/>
        <v>363.32782500000002</v>
      </c>
      <c r="G470" s="2">
        <v>45481</v>
      </c>
      <c r="H470" s="2">
        <v>45481</v>
      </c>
      <c r="I470" t="s">
        <v>28</v>
      </c>
      <c r="J470" t="s">
        <v>29</v>
      </c>
      <c r="K470" t="str">
        <f t="shared" si="51"/>
        <v>Medium Risk</v>
      </c>
      <c r="L470" t="s">
        <v>38</v>
      </c>
      <c r="M470" t="s">
        <v>55</v>
      </c>
      <c r="N470" t="s">
        <v>22</v>
      </c>
      <c r="O470" t="s">
        <v>23</v>
      </c>
      <c r="P470" t="s">
        <v>51</v>
      </c>
      <c r="Q470" t="s">
        <v>52</v>
      </c>
      <c r="R470">
        <v>3</v>
      </c>
      <c r="S470" t="str">
        <f t="shared" si="52"/>
        <v>July</v>
      </c>
      <c r="T470">
        <f t="shared" si="53"/>
        <v>2024</v>
      </c>
      <c r="U470" s="3">
        <f t="shared" si="54"/>
        <v>0.29750000000000004</v>
      </c>
      <c r="V470" s="3" t="str">
        <f t="shared" si="55"/>
        <v>High Discount</v>
      </c>
      <c r="W470" s="3">
        <f>AVERAGE(Table1[Gross Margin %])</f>
        <v>0.29963500000000659</v>
      </c>
      <c r="X470" s="3"/>
    </row>
    <row r="471" spans="1:24" x14ac:dyDescent="0.35">
      <c r="A471" t="s">
        <v>985</v>
      </c>
      <c r="B471" t="s">
        <v>986</v>
      </c>
      <c r="C471">
        <v>813.7</v>
      </c>
      <c r="D471" t="s">
        <v>3874</v>
      </c>
      <c r="E471">
        <f t="shared" si="49"/>
        <v>0.1</v>
      </c>
      <c r="F471">
        <f t="shared" si="50"/>
        <v>256.31549999999999</v>
      </c>
      <c r="G471" s="2">
        <v>45505</v>
      </c>
      <c r="H471" s="2">
        <v>45505</v>
      </c>
      <c r="I471" t="s">
        <v>28</v>
      </c>
      <c r="J471" t="s">
        <v>49</v>
      </c>
      <c r="K471" t="str">
        <f t="shared" si="51"/>
        <v>Low Risk</v>
      </c>
      <c r="L471" t="s">
        <v>60</v>
      </c>
      <c r="M471" t="s">
        <v>55</v>
      </c>
      <c r="N471" t="s">
        <v>22</v>
      </c>
      <c r="O471" t="s">
        <v>32</v>
      </c>
      <c r="P471" t="s">
        <v>68</v>
      </c>
      <c r="Q471" t="s">
        <v>69</v>
      </c>
      <c r="R471">
        <v>10</v>
      </c>
      <c r="S471" t="str">
        <f t="shared" si="52"/>
        <v>August</v>
      </c>
      <c r="T471">
        <f t="shared" si="53"/>
        <v>2024</v>
      </c>
      <c r="U471" s="3">
        <f t="shared" si="54"/>
        <v>0.31499999999999995</v>
      </c>
      <c r="V471" s="3" t="str">
        <f t="shared" si="55"/>
        <v>Low Discount</v>
      </c>
      <c r="W471" s="3">
        <f>AVERAGE(Table1[Gross Margin %])</f>
        <v>0.29963500000000659</v>
      </c>
      <c r="X471" s="3"/>
    </row>
    <row r="472" spans="1:24" x14ac:dyDescent="0.35">
      <c r="A472" t="s">
        <v>987</v>
      </c>
      <c r="B472" t="s">
        <v>988</v>
      </c>
      <c r="C472">
        <v>1053.1600000000001</v>
      </c>
      <c r="D472" t="s">
        <v>3872</v>
      </c>
      <c r="E472">
        <f t="shared" si="49"/>
        <v>0.25</v>
      </c>
      <c r="F472">
        <f t="shared" si="50"/>
        <v>276.4545</v>
      </c>
      <c r="G472" s="2">
        <v>45630</v>
      </c>
      <c r="H472" s="2">
        <v>45630</v>
      </c>
      <c r="I472" t="s">
        <v>18</v>
      </c>
      <c r="J472" t="s">
        <v>29</v>
      </c>
      <c r="K472" t="str">
        <f t="shared" si="51"/>
        <v>Low Risk</v>
      </c>
      <c r="L472" t="s">
        <v>43</v>
      </c>
      <c r="M472" t="s">
        <v>30</v>
      </c>
      <c r="N472" t="s">
        <v>45</v>
      </c>
      <c r="O472" t="s">
        <v>32</v>
      </c>
      <c r="P472" t="s">
        <v>68</v>
      </c>
      <c r="Q472" t="s">
        <v>69</v>
      </c>
      <c r="R472">
        <v>1</v>
      </c>
      <c r="S472" t="str">
        <f t="shared" si="52"/>
        <v>December</v>
      </c>
      <c r="T472">
        <f t="shared" si="53"/>
        <v>2024</v>
      </c>
      <c r="U472" s="3">
        <f t="shared" si="54"/>
        <v>0.26249999999999996</v>
      </c>
      <c r="V472" s="3" t="str">
        <f t="shared" si="55"/>
        <v>High Discount</v>
      </c>
      <c r="W472" s="3">
        <f>AVERAGE(Table1[Gross Margin %])</f>
        <v>0.29963500000000659</v>
      </c>
      <c r="X472" s="3"/>
    </row>
    <row r="473" spans="1:24" x14ac:dyDescent="0.35">
      <c r="A473" t="s">
        <v>989</v>
      </c>
      <c r="B473" t="s">
        <v>990</v>
      </c>
      <c r="C473">
        <v>846.03</v>
      </c>
      <c r="D473" t="s">
        <v>3874</v>
      </c>
      <c r="E473">
        <f t="shared" si="49"/>
        <v>0.1</v>
      </c>
      <c r="F473">
        <f t="shared" si="50"/>
        <v>266.49944999999997</v>
      </c>
      <c r="G473" s="2">
        <v>45751</v>
      </c>
      <c r="H473" s="2">
        <v>45751</v>
      </c>
      <c r="I473" t="s">
        <v>86</v>
      </c>
      <c r="J473" t="s">
        <v>19</v>
      </c>
      <c r="K473" t="str">
        <f t="shared" si="51"/>
        <v>High Risk</v>
      </c>
      <c r="L473" t="s">
        <v>20</v>
      </c>
      <c r="M473" t="s">
        <v>44</v>
      </c>
      <c r="N473" t="s">
        <v>22</v>
      </c>
      <c r="O473" t="s">
        <v>61</v>
      </c>
      <c r="P473" t="s">
        <v>62</v>
      </c>
      <c r="Q473" t="s">
        <v>63</v>
      </c>
      <c r="R473">
        <v>8</v>
      </c>
      <c r="S473" t="str">
        <f t="shared" si="52"/>
        <v>April</v>
      </c>
      <c r="T473">
        <f t="shared" si="53"/>
        <v>2025</v>
      </c>
      <c r="U473" s="3">
        <f t="shared" si="54"/>
        <v>0.31499999999999995</v>
      </c>
      <c r="V473" s="3" t="str">
        <f t="shared" si="55"/>
        <v>Low Discount</v>
      </c>
      <c r="W473" s="3">
        <f>AVERAGE(Table1[Gross Margin %])</f>
        <v>0.29963500000000659</v>
      </c>
      <c r="X473" s="3"/>
    </row>
    <row r="474" spans="1:24" x14ac:dyDescent="0.35">
      <c r="A474" t="s">
        <v>991</v>
      </c>
      <c r="B474" t="s">
        <v>992</v>
      </c>
      <c r="C474">
        <v>542.08000000000004</v>
      </c>
      <c r="D474" t="s">
        <v>3874</v>
      </c>
      <c r="E474">
        <f t="shared" si="49"/>
        <v>0.15</v>
      </c>
      <c r="F474">
        <f t="shared" si="50"/>
        <v>161.2688</v>
      </c>
      <c r="G474" s="2">
        <v>45527</v>
      </c>
      <c r="H474" s="2">
        <v>45527</v>
      </c>
      <c r="I474" t="s">
        <v>42</v>
      </c>
      <c r="J474" t="s">
        <v>49</v>
      </c>
      <c r="K474" t="str">
        <f t="shared" si="51"/>
        <v>High Risk</v>
      </c>
      <c r="L474" t="s">
        <v>20</v>
      </c>
      <c r="M474" t="s">
        <v>44</v>
      </c>
      <c r="N474" t="s">
        <v>22</v>
      </c>
      <c r="O474" t="s">
        <v>23</v>
      </c>
      <c r="P474" t="s">
        <v>51</v>
      </c>
      <c r="Q474" t="s">
        <v>52</v>
      </c>
      <c r="R474">
        <v>2</v>
      </c>
      <c r="S474" t="str">
        <f t="shared" si="52"/>
        <v>August</v>
      </c>
      <c r="T474">
        <f t="shared" si="53"/>
        <v>2024</v>
      </c>
      <c r="U474" s="3">
        <f t="shared" si="54"/>
        <v>0.29749999999999999</v>
      </c>
      <c r="V474" s="3" t="str">
        <f t="shared" si="55"/>
        <v>High Discount</v>
      </c>
      <c r="W474" s="3">
        <f>AVERAGE(Table1[Gross Margin %])</f>
        <v>0.29963500000000659</v>
      </c>
      <c r="X474" s="3"/>
    </row>
    <row r="475" spans="1:24" x14ac:dyDescent="0.35">
      <c r="A475" t="s">
        <v>993</v>
      </c>
      <c r="B475" t="s">
        <v>994</v>
      </c>
      <c r="C475">
        <v>271.95999999999998</v>
      </c>
      <c r="D475" t="s">
        <v>3873</v>
      </c>
      <c r="E475">
        <f t="shared" si="49"/>
        <v>0.1</v>
      </c>
      <c r="F475">
        <f t="shared" si="50"/>
        <v>85.667399999999986</v>
      </c>
      <c r="G475" s="2">
        <v>45434</v>
      </c>
      <c r="H475" s="2">
        <v>45434</v>
      </c>
      <c r="I475" t="s">
        <v>28</v>
      </c>
      <c r="J475" t="s">
        <v>19</v>
      </c>
      <c r="K475" t="str">
        <f t="shared" si="51"/>
        <v>Low Risk</v>
      </c>
      <c r="L475" t="s">
        <v>43</v>
      </c>
      <c r="M475" t="s">
        <v>21</v>
      </c>
      <c r="N475" t="s">
        <v>22</v>
      </c>
      <c r="O475" t="s">
        <v>32</v>
      </c>
      <c r="P475" t="s">
        <v>80</v>
      </c>
      <c r="Q475" t="s">
        <v>81</v>
      </c>
      <c r="R475">
        <v>8</v>
      </c>
      <c r="S475" t="str">
        <f t="shared" si="52"/>
        <v>May</v>
      </c>
      <c r="T475">
        <f t="shared" si="53"/>
        <v>2024</v>
      </c>
      <c r="U475" s="3">
        <f t="shared" si="54"/>
        <v>0.31499999999999995</v>
      </c>
      <c r="V475" s="3" t="str">
        <f t="shared" si="55"/>
        <v>Low Discount</v>
      </c>
      <c r="W475" s="3">
        <f>AVERAGE(Table1[Gross Margin %])</f>
        <v>0.29963500000000659</v>
      </c>
      <c r="X475" s="3"/>
    </row>
    <row r="476" spans="1:24" x14ac:dyDescent="0.35">
      <c r="A476" t="s">
        <v>995</v>
      </c>
      <c r="B476" t="s">
        <v>996</v>
      </c>
      <c r="C476">
        <v>524.15</v>
      </c>
      <c r="D476" t="s">
        <v>3874</v>
      </c>
      <c r="E476">
        <f t="shared" si="49"/>
        <v>0.1</v>
      </c>
      <c r="F476">
        <f t="shared" si="50"/>
        <v>165.10724999999996</v>
      </c>
      <c r="G476" s="2">
        <v>45766</v>
      </c>
      <c r="H476" s="2">
        <v>45766</v>
      </c>
      <c r="I476" t="s">
        <v>48</v>
      </c>
      <c r="J476" t="s">
        <v>29</v>
      </c>
      <c r="K476" t="str">
        <f t="shared" si="51"/>
        <v>High Risk</v>
      </c>
      <c r="L476" t="s">
        <v>20</v>
      </c>
      <c r="M476" t="s">
        <v>30</v>
      </c>
      <c r="N476" t="s">
        <v>31</v>
      </c>
      <c r="O476" t="s">
        <v>61</v>
      </c>
      <c r="P476" t="s">
        <v>62</v>
      </c>
      <c r="Q476" t="s">
        <v>63</v>
      </c>
      <c r="R476">
        <v>8</v>
      </c>
      <c r="S476" t="str">
        <f t="shared" si="52"/>
        <v>April</v>
      </c>
      <c r="T476">
        <f t="shared" si="53"/>
        <v>2025</v>
      </c>
      <c r="U476" s="3">
        <f t="shared" si="54"/>
        <v>0.31499999999999995</v>
      </c>
      <c r="V476" s="3" t="str">
        <f t="shared" si="55"/>
        <v>Low Discount</v>
      </c>
      <c r="W476" s="3">
        <f>AVERAGE(Table1[Gross Margin %])</f>
        <v>0.29963500000000659</v>
      </c>
      <c r="X476" s="3"/>
    </row>
    <row r="477" spans="1:24" x14ac:dyDescent="0.35">
      <c r="A477" t="s">
        <v>997</v>
      </c>
      <c r="B477" t="s">
        <v>998</v>
      </c>
      <c r="C477">
        <v>1211.94</v>
      </c>
      <c r="D477" t="s">
        <v>3872</v>
      </c>
      <c r="E477">
        <f t="shared" si="49"/>
        <v>0.25</v>
      </c>
      <c r="F477">
        <f t="shared" si="50"/>
        <v>318.13425000000001</v>
      </c>
      <c r="G477" s="2">
        <v>45557</v>
      </c>
      <c r="H477" s="2">
        <v>45557</v>
      </c>
      <c r="I477" t="s">
        <v>86</v>
      </c>
      <c r="J477" t="s">
        <v>37</v>
      </c>
      <c r="K477" t="str">
        <f t="shared" si="51"/>
        <v>Medium Risk</v>
      </c>
      <c r="L477" t="s">
        <v>38</v>
      </c>
      <c r="M477" t="s">
        <v>44</v>
      </c>
      <c r="N477" t="s">
        <v>31</v>
      </c>
      <c r="O477" t="s">
        <v>32</v>
      </c>
      <c r="P477" t="s">
        <v>72</v>
      </c>
      <c r="Q477" t="s">
        <v>73</v>
      </c>
      <c r="R477">
        <v>3</v>
      </c>
      <c r="S477" t="str">
        <f t="shared" si="52"/>
        <v>September</v>
      </c>
      <c r="T477">
        <f t="shared" si="53"/>
        <v>2024</v>
      </c>
      <c r="U477" s="3">
        <f t="shared" si="54"/>
        <v>0.26250000000000001</v>
      </c>
      <c r="V477" s="3" t="str">
        <f t="shared" si="55"/>
        <v>High Discount</v>
      </c>
      <c r="W477" s="3">
        <f>AVERAGE(Table1[Gross Margin %])</f>
        <v>0.29963500000000659</v>
      </c>
      <c r="X477" s="3"/>
    </row>
    <row r="478" spans="1:24" x14ac:dyDescent="0.35">
      <c r="A478" t="s">
        <v>999</v>
      </c>
      <c r="B478" t="s">
        <v>1000</v>
      </c>
      <c r="C478">
        <v>1215.74</v>
      </c>
      <c r="D478" t="s">
        <v>3872</v>
      </c>
      <c r="E478">
        <f t="shared" si="49"/>
        <v>0.25</v>
      </c>
      <c r="F478">
        <f t="shared" si="50"/>
        <v>319.13175000000001</v>
      </c>
      <c r="G478" s="2">
        <v>45742</v>
      </c>
      <c r="H478" s="2">
        <v>45742</v>
      </c>
      <c r="I478" t="s">
        <v>48</v>
      </c>
      <c r="J478" t="s">
        <v>49</v>
      </c>
      <c r="K478" t="str">
        <f t="shared" si="51"/>
        <v>Low Risk</v>
      </c>
      <c r="L478" t="s">
        <v>43</v>
      </c>
      <c r="M478" t="s">
        <v>55</v>
      </c>
      <c r="N478" t="s">
        <v>22</v>
      </c>
      <c r="O478" t="s">
        <v>32</v>
      </c>
      <c r="P478" t="s">
        <v>80</v>
      </c>
      <c r="Q478" t="s">
        <v>81</v>
      </c>
      <c r="R478">
        <v>9</v>
      </c>
      <c r="S478" t="str">
        <f t="shared" si="52"/>
        <v>March</v>
      </c>
      <c r="T478">
        <f t="shared" si="53"/>
        <v>2025</v>
      </c>
      <c r="U478" s="3">
        <f t="shared" si="54"/>
        <v>0.26250000000000001</v>
      </c>
      <c r="V478" s="3" t="str">
        <f t="shared" si="55"/>
        <v>High Discount</v>
      </c>
      <c r="W478" s="3">
        <f>AVERAGE(Table1[Gross Margin %])</f>
        <v>0.29963500000000659</v>
      </c>
      <c r="X478" s="3"/>
    </row>
    <row r="479" spans="1:24" x14ac:dyDescent="0.35">
      <c r="A479" t="s">
        <v>1001</v>
      </c>
      <c r="B479" t="s">
        <v>1002</v>
      </c>
      <c r="C479">
        <v>306.17</v>
      </c>
      <c r="D479" t="s">
        <v>3873</v>
      </c>
      <c r="E479">
        <f t="shared" si="49"/>
        <v>0.15</v>
      </c>
      <c r="F479">
        <f t="shared" si="50"/>
        <v>91.085575000000006</v>
      </c>
      <c r="G479" s="2">
        <v>45466</v>
      </c>
      <c r="H479" s="2">
        <v>45466</v>
      </c>
      <c r="I479" t="s">
        <v>86</v>
      </c>
      <c r="J479" t="s">
        <v>29</v>
      </c>
      <c r="K479" t="str">
        <f t="shared" si="51"/>
        <v>Low Risk</v>
      </c>
      <c r="L479" t="s">
        <v>60</v>
      </c>
      <c r="M479" t="s">
        <v>30</v>
      </c>
      <c r="N479" t="s">
        <v>31</v>
      </c>
      <c r="O479" t="s">
        <v>23</v>
      </c>
      <c r="P479" t="s">
        <v>51</v>
      </c>
      <c r="Q479" t="s">
        <v>52</v>
      </c>
      <c r="R479">
        <v>10</v>
      </c>
      <c r="S479" t="str">
        <f t="shared" si="52"/>
        <v>June</v>
      </c>
      <c r="T479">
        <f t="shared" si="53"/>
        <v>2024</v>
      </c>
      <c r="U479" s="3">
        <f t="shared" si="54"/>
        <v>0.29749999999999999</v>
      </c>
      <c r="V479" s="3" t="str">
        <f t="shared" si="55"/>
        <v>High Discount</v>
      </c>
      <c r="W479" s="3">
        <f>AVERAGE(Table1[Gross Margin %])</f>
        <v>0.29963500000000659</v>
      </c>
      <c r="X479" s="3"/>
    </row>
    <row r="480" spans="1:24" x14ac:dyDescent="0.35">
      <c r="A480" t="s">
        <v>1003</v>
      </c>
      <c r="B480" t="s">
        <v>1004</v>
      </c>
      <c r="C480">
        <v>1105.8900000000001</v>
      </c>
      <c r="D480" t="s">
        <v>3872</v>
      </c>
      <c r="E480">
        <f t="shared" si="49"/>
        <v>0.15</v>
      </c>
      <c r="F480">
        <f t="shared" si="50"/>
        <v>329.002275</v>
      </c>
      <c r="G480" s="2">
        <v>45750</v>
      </c>
      <c r="H480" s="2">
        <v>45750</v>
      </c>
      <c r="I480" t="s">
        <v>42</v>
      </c>
      <c r="J480" t="s">
        <v>19</v>
      </c>
      <c r="K480" t="str">
        <f t="shared" si="51"/>
        <v>Low Risk</v>
      </c>
      <c r="L480" t="s">
        <v>60</v>
      </c>
      <c r="M480" t="s">
        <v>39</v>
      </c>
      <c r="N480" t="s">
        <v>31</v>
      </c>
      <c r="O480" t="s">
        <v>23</v>
      </c>
      <c r="P480" t="s">
        <v>56</v>
      </c>
      <c r="Q480" t="s">
        <v>57</v>
      </c>
      <c r="R480">
        <v>1</v>
      </c>
      <c r="S480" t="str">
        <f t="shared" si="52"/>
        <v>April</v>
      </c>
      <c r="T480">
        <f t="shared" si="53"/>
        <v>2025</v>
      </c>
      <c r="U480" s="3">
        <f t="shared" si="54"/>
        <v>0.29749999999999999</v>
      </c>
      <c r="V480" s="3" t="str">
        <f t="shared" si="55"/>
        <v>High Discount</v>
      </c>
      <c r="W480" s="3">
        <f>AVERAGE(Table1[Gross Margin %])</f>
        <v>0.29963500000000659</v>
      </c>
      <c r="X480" s="3"/>
    </row>
    <row r="481" spans="1:24" x14ac:dyDescent="0.35">
      <c r="A481" t="s">
        <v>1005</v>
      </c>
      <c r="B481" t="s">
        <v>1006</v>
      </c>
      <c r="C481">
        <v>1419.79</v>
      </c>
      <c r="D481" t="s">
        <v>3872</v>
      </c>
      <c r="E481">
        <f t="shared" si="49"/>
        <v>0.25</v>
      </c>
      <c r="F481">
        <f t="shared" si="50"/>
        <v>372.69487499999997</v>
      </c>
      <c r="G481" s="2">
        <v>45500</v>
      </c>
      <c r="H481" s="2">
        <v>45500</v>
      </c>
      <c r="I481" t="s">
        <v>42</v>
      </c>
      <c r="J481" t="s">
        <v>29</v>
      </c>
      <c r="K481" t="str">
        <f t="shared" si="51"/>
        <v>Low Risk</v>
      </c>
      <c r="L481" t="s">
        <v>43</v>
      </c>
      <c r="M481" t="s">
        <v>50</v>
      </c>
      <c r="N481" t="s">
        <v>31</v>
      </c>
      <c r="O481" t="s">
        <v>32</v>
      </c>
      <c r="P481" t="s">
        <v>72</v>
      </c>
      <c r="Q481" t="s">
        <v>73</v>
      </c>
      <c r="R481">
        <v>10</v>
      </c>
      <c r="S481" t="str">
        <f t="shared" si="52"/>
        <v>July</v>
      </c>
      <c r="T481">
        <f t="shared" si="53"/>
        <v>2024</v>
      </c>
      <c r="U481" s="3">
        <f t="shared" si="54"/>
        <v>0.26250000000000001</v>
      </c>
      <c r="V481" s="3" t="str">
        <f t="shared" si="55"/>
        <v>High Discount</v>
      </c>
      <c r="W481" s="3">
        <f>AVERAGE(Table1[Gross Margin %])</f>
        <v>0.29963500000000659</v>
      </c>
      <c r="X481" s="3"/>
    </row>
    <row r="482" spans="1:24" x14ac:dyDescent="0.35">
      <c r="A482" t="s">
        <v>1007</v>
      </c>
      <c r="B482" t="s">
        <v>1008</v>
      </c>
      <c r="C482">
        <v>649.33000000000004</v>
      </c>
      <c r="D482" t="s">
        <v>3874</v>
      </c>
      <c r="E482">
        <f t="shared" si="49"/>
        <v>0.15</v>
      </c>
      <c r="F482">
        <f t="shared" si="50"/>
        <v>193.17567500000001</v>
      </c>
      <c r="G482" s="2">
        <v>45627</v>
      </c>
      <c r="H482" s="2">
        <v>45627</v>
      </c>
      <c r="I482" t="s">
        <v>86</v>
      </c>
      <c r="J482" t="s">
        <v>37</v>
      </c>
      <c r="K482" t="str">
        <f t="shared" si="51"/>
        <v>High Risk</v>
      </c>
      <c r="L482" t="s">
        <v>20</v>
      </c>
      <c r="M482" t="s">
        <v>55</v>
      </c>
      <c r="N482" t="s">
        <v>22</v>
      </c>
      <c r="O482" t="s">
        <v>23</v>
      </c>
      <c r="P482" t="s">
        <v>51</v>
      </c>
      <c r="Q482" t="s">
        <v>52</v>
      </c>
      <c r="R482">
        <v>9</v>
      </c>
      <c r="S482" t="str">
        <f t="shared" si="52"/>
        <v>December</v>
      </c>
      <c r="T482">
        <f t="shared" si="53"/>
        <v>2024</v>
      </c>
      <c r="U482" s="3">
        <f t="shared" si="54"/>
        <v>0.29749999999999999</v>
      </c>
      <c r="V482" s="3" t="str">
        <f t="shared" si="55"/>
        <v>High Discount</v>
      </c>
      <c r="W482" s="3">
        <f>AVERAGE(Table1[Gross Margin %])</f>
        <v>0.29963500000000659</v>
      </c>
      <c r="X482" s="3"/>
    </row>
    <row r="483" spans="1:24" x14ac:dyDescent="0.35">
      <c r="A483" t="s">
        <v>1009</v>
      </c>
      <c r="B483" t="s">
        <v>1010</v>
      </c>
      <c r="C483">
        <v>271.26</v>
      </c>
      <c r="D483" t="s">
        <v>3873</v>
      </c>
      <c r="E483">
        <f t="shared" si="49"/>
        <v>0.15</v>
      </c>
      <c r="F483">
        <f t="shared" si="50"/>
        <v>80.699849999999998</v>
      </c>
      <c r="G483" s="2">
        <v>45432</v>
      </c>
      <c r="H483" s="2">
        <v>45432</v>
      </c>
      <c r="I483" t="s">
        <v>48</v>
      </c>
      <c r="J483" t="s">
        <v>29</v>
      </c>
      <c r="K483" t="str">
        <f t="shared" si="51"/>
        <v>Low Risk</v>
      </c>
      <c r="L483" t="s">
        <v>43</v>
      </c>
      <c r="M483" t="s">
        <v>30</v>
      </c>
      <c r="N483" t="s">
        <v>45</v>
      </c>
      <c r="O483" t="s">
        <v>23</v>
      </c>
      <c r="P483" t="s">
        <v>24</v>
      </c>
      <c r="Q483" t="s">
        <v>25</v>
      </c>
      <c r="R483">
        <v>2</v>
      </c>
      <c r="S483" t="str">
        <f t="shared" si="52"/>
        <v>May</v>
      </c>
      <c r="T483">
        <f t="shared" si="53"/>
        <v>2024</v>
      </c>
      <c r="U483" s="3">
        <f t="shared" si="54"/>
        <v>0.29749999999999999</v>
      </c>
      <c r="V483" s="3" t="str">
        <f t="shared" si="55"/>
        <v>High Discount</v>
      </c>
      <c r="W483" s="3">
        <f>AVERAGE(Table1[Gross Margin %])</f>
        <v>0.29963500000000659</v>
      </c>
      <c r="X483" s="3"/>
    </row>
    <row r="484" spans="1:24" x14ac:dyDescent="0.35">
      <c r="A484" t="s">
        <v>1011</v>
      </c>
      <c r="B484" t="s">
        <v>1012</v>
      </c>
      <c r="C484">
        <v>1110.1300000000001</v>
      </c>
      <c r="D484" t="s">
        <v>3872</v>
      </c>
      <c r="E484">
        <f t="shared" si="49"/>
        <v>0.25</v>
      </c>
      <c r="F484">
        <f t="shared" si="50"/>
        <v>291.40912500000002</v>
      </c>
      <c r="G484" s="2">
        <v>45455</v>
      </c>
      <c r="H484" s="2">
        <v>45455</v>
      </c>
      <c r="I484" t="s">
        <v>42</v>
      </c>
      <c r="J484" t="s">
        <v>37</v>
      </c>
      <c r="K484" t="str">
        <f t="shared" si="51"/>
        <v>Low Risk</v>
      </c>
      <c r="L484" t="s">
        <v>38</v>
      </c>
      <c r="M484" t="s">
        <v>39</v>
      </c>
      <c r="N484" t="s">
        <v>31</v>
      </c>
      <c r="O484" t="s">
        <v>32</v>
      </c>
      <c r="P484" t="s">
        <v>72</v>
      </c>
      <c r="Q484" t="s">
        <v>73</v>
      </c>
      <c r="R484">
        <v>7</v>
      </c>
      <c r="S484" t="str">
        <f t="shared" si="52"/>
        <v>June</v>
      </c>
      <c r="T484">
        <f t="shared" si="53"/>
        <v>2024</v>
      </c>
      <c r="U484" s="3">
        <f t="shared" si="54"/>
        <v>0.26250000000000001</v>
      </c>
      <c r="V484" s="3" t="str">
        <f t="shared" si="55"/>
        <v>High Discount</v>
      </c>
      <c r="W484" s="3">
        <f>AVERAGE(Table1[Gross Margin %])</f>
        <v>0.29963500000000659</v>
      </c>
      <c r="X484" s="3"/>
    </row>
    <row r="485" spans="1:24" x14ac:dyDescent="0.35">
      <c r="A485" t="s">
        <v>1013</v>
      </c>
      <c r="B485" t="s">
        <v>1014</v>
      </c>
      <c r="C485">
        <v>710.54</v>
      </c>
      <c r="D485" t="s">
        <v>3874</v>
      </c>
      <c r="E485">
        <f t="shared" si="49"/>
        <v>0.1</v>
      </c>
      <c r="F485">
        <f t="shared" si="50"/>
        <v>223.8201</v>
      </c>
      <c r="G485" s="2">
        <v>45782</v>
      </c>
      <c r="H485" s="2">
        <v>45782</v>
      </c>
      <c r="I485" t="s">
        <v>48</v>
      </c>
      <c r="J485" t="s">
        <v>37</v>
      </c>
      <c r="K485" t="str">
        <f t="shared" si="51"/>
        <v>Medium Risk</v>
      </c>
      <c r="L485" t="s">
        <v>38</v>
      </c>
      <c r="M485" t="s">
        <v>39</v>
      </c>
      <c r="N485" t="s">
        <v>31</v>
      </c>
      <c r="O485" t="s">
        <v>32</v>
      </c>
      <c r="P485" t="s">
        <v>68</v>
      </c>
      <c r="Q485" t="s">
        <v>69</v>
      </c>
      <c r="R485">
        <v>5</v>
      </c>
      <c r="S485" t="str">
        <f t="shared" si="52"/>
        <v>May</v>
      </c>
      <c r="T485">
        <f t="shared" si="53"/>
        <v>2025</v>
      </c>
      <c r="U485" s="3">
        <f t="shared" si="54"/>
        <v>0.315</v>
      </c>
      <c r="V485" s="3" t="str">
        <f t="shared" si="55"/>
        <v>Low Discount</v>
      </c>
      <c r="W485" s="3">
        <f>AVERAGE(Table1[Gross Margin %])</f>
        <v>0.29963500000000659</v>
      </c>
      <c r="X485" s="3"/>
    </row>
    <row r="486" spans="1:24" x14ac:dyDescent="0.35">
      <c r="A486" t="s">
        <v>1015</v>
      </c>
      <c r="B486" t="s">
        <v>1016</v>
      </c>
      <c r="C486">
        <v>174.52</v>
      </c>
      <c r="D486" t="s">
        <v>3873</v>
      </c>
      <c r="E486">
        <f t="shared" si="49"/>
        <v>0.1</v>
      </c>
      <c r="F486">
        <f t="shared" si="50"/>
        <v>54.973800000000004</v>
      </c>
      <c r="G486" s="2">
        <v>45568</v>
      </c>
      <c r="H486" s="2">
        <v>45568</v>
      </c>
      <c r="I486" t="s">
        <v>86</v>
      </c>
      <c r="J486" t="s">
        <v>49</v>
      </c>
      <c r="K486" t="str">
        <f t="shared" si="51"/>
        <v>Low Risk</v>
      </c>
      <c r="L486" t="s">
        <v>60</v>
      </c>
      <c r="M486" t="s">
        <v>30</v>
      </c>
      <c r="N486" t="s">
        <v>22</v>
      </c>
      <c r="O486" t="s">
        <v>61</v>
      </c>
      <c r="P486" t="s">
        <v>62</v>
      </c>
      <c r="Q486" t="s">
        <v>63</v>
      </c>
      <c r="R486">
        <v>2</v>
      </c>
      <c r="S486" t="str">
        <f t="shared" si="52"/>
        <v>October</v>
      </c>
      <c r="T486">
        <f t="shared" si="53"/>
        <v>2024</v>
      </c>
      <c r="U486" s="3">
        <f t="shared" si="54"/>
        <v>0.315</v>
      </c>
      <c r="V486" s="3" t="str">
        <f t="shared" si="55"/>
        <v>Low Discount</v>
      </c>
      <c r="W486" s="3">
        <f>AVERAGE(Table1[Gross Margin %])</f>
        <v>0.29963500000000659</v>
      </c>
      <c r="X486" s="3"/>
    </row>
    <row r="487" spans="1:24" x14ac:dyDescent="0.35">
      <c r="A487" t="s">
        <v>1017</v>
      </c>
      <c r="B487" t="s">
        <v>1018</v>
      </c>
      <c r="C487">
        <v>310.39999999999998</v>
      </c>
      <c r="D487" t="s">
        <v>3873</v>
      </c>
      <c r="E487">
        <f t="shared" si="49"/>
        <v>0.1</v>
      </c>
      <c r="F487">
        <f t="shared" si="50"/>
        <v>97.775999999999982</v>
      </c>
      <c r="G487" s="2">
        <v>45583</v>
      </c>
      <c r="H487" s="2">
        <v>45583</v>
      </c>
      <c r="I487" t="s">
        <v>48</v>
      </c>
      <c r="J487" t="s">
        <v>49</v>
      </c>
      <c r="K487" t="str">
        <f t="shared" si="51"/>
        <v>Low Risk</v>
      </c>
      <c r="L487" t="s">
        <v>60</v>
      </c>
      <c r="M487" t="s">
        <v>50</v>
      </c>
      <c r="N487" t="s">
        <v>31</v>
      </c>
      <c r="O487" t="s">
        <v>32</v>
      </c>
      <c r="P487" t="s">
        <v>33</v>
      </c>
      <c r="Q487" t="s">
        <v>34</v>
      </c>
      <c r="R487">
        <v>2</v>
      </c>
      <c r="S487" t="str">
        <f t="shared" si="52"/>
        <v>October</v>
      </c>
      <c r="T487">
        <f t="shared" si="53"/>
        <v>2024</v>
      </c>
      <c r="U487" s="3">
        <f t="shared" si="54"/>
        <v>0.31499999999999995</v>
      </c>
      <c r="V487" s="3" t="str">
        <f t="shared" si="55"/>
        <v>Low Discount</v>
      </c>
      <c r="W487" s="3">
        <f>AVERAGE(Table1[Gross Margin %])</f>
        <v>0.29963500000000659</v>
      </c>
      <c r="X487" s="3"/>
    </row>
    <row r="488" spans="1:24" x14ac:dyDescent="0.35">
      <c r="A488" t="s">
        <v>1019</v>
      </c>
      <c r="B488" t="s">
        <v>872</v>
      </c>
      <c r="C488">
        <v>929.05</v>
      </c>
      <c r="D488" t="s">
        <v>3874</v>
      </c>
      <c r="E488">
        <f t="shared" si="49"/>
        <v>0.1</v>
      </c>
      <c r="F488">
        <f t="shared" si="50"/>
        <v>292.65074999999996</v>
      </c>
      <c r="G488" s="2">
        <v>45678</v>
      </c>
      <c r="H488" s="2">
        <v>45678</v>
      </c>
      <c r="I488" t="s">
        <v>48</v>
      </c>
      <c r="J488" t="s">
        <v>19</v>
      </c>
      <c r="K488" t="str">
        <f t="shared" si="51"/>
        <v>High Risk</v>
      </c>
      <c r="L488" t="s">
        <v>20</v>
      </c>
      <c r="M488" t="s">
        <v>55</v>
      </c>
      <c r="N488" t="s">
        <v>31</v>
      </c>
      <c r="O488" t="s">
        <v>32</v>
      </c>
      <c r="P488" t="s">
        <v>72</v>
      </c>
      <c r="Q488" t="s">
        <v>73</v>
      </c>
      <c r="R488">
        <v>4</v>
      </c>
      <c r="S488" t="str">
        <f t="shared" si="52"/>
        <v>January</v>
      </c>
      <c r="T488">
        <f t="shared" si="53"/>
        <v>2025</v>
      </c>
      <c r="U488" s="3">
        <f t="shared" si="54"/>
        <v>0.31499999999999995</v>
      </c>
      <c r="V488" s="3" t="str">
        <f t="shared" si="55"/>
        <v>Low Discount</v>
      </c>
      <c r="W488" s="3">
        <f>AVERAGE(Table1[Gross Margin %])</f>
        <v>0.29963500000000659</v>
      </c>
      <c r="X488" s="3"/>
    </row>
    <row r="489" spans="1:24" x14ac:dyDescent="0.35">
      <c r="A489" t="s">
        <v>1020</v>
      </c>
      <c r="B489" t="s">
        <v>1021</v>
      </c>
      <c r="C489">
        <v>497.5</v>
      </c>
      <c r="D489" t="s">
        <v>3873</v>
      </c>
      <c r="E489">
        <f t="shared" si="49"/>
        <v>0.1</v>
      </c>
      <c r="F489">
        <f t="shared" si="50"/>
        <v>156.71249999999998</v>
      </c>
      <c r="G489" s="2">
        <v>45464</v>
      </c>
      <c r="H489" s="2">
        <v>45464</v>
      </c>
      <c r="I489" t="s">
        <v>18</v>
      </c>
      <c r="J489" t="s">
        <v>19</v>
      </c>
      <c r="K489" t="str">
        <f t="shared" si="51"/>
        <v>Low Risk</v>
      </c>
      <c r="L489" t="s">
        <v>43</v>
      </c>
      <c r="M489" t="s">
        <v>30</v>
      </c>
      <c r="N489" t="s">
        <v>22</v>
      </c>
      <c r="O489" t="s">
        <v>32</v>
      </c>
      <c r="P489" t="s">
        <v>33</v>
      </c>
      <c r="Q489" t="s">
        <v>34</v>
      </c>
      <c r="R489">
        <v>9</v>
      </c>
      <c r="S489" t="str">
        <f t="shared" si="52"/>
        <v>June</v>
      </c>
      <c r="T489">
        <f t="shared" si="53"/>
        <v>2024</v>
      </c>
      <c r="U489" s="3">
        <f t="shared" si="54"/>
        <v>0.31499999999999995</v>
      </c>
      <c r="V489" s="3" t="str">
        <f t="shared" si="55"/>
        <v>Low Discount</v>
      </c>
      <c r="W489" s="3">
        <f>AVERAGE(Table1[Gross Margin %])</f>
        <v>0.29963500000000659</v>
      </c>
      <c r="X489" s="3"/>
    </row>
    <row r="490" spans="1:24" x14ac:dyDescent="0.35">
      <c r="A490" t="s">
        <v>1022</v>
      </c>
      <c r="B490" t="s">
        <v>1023</v>
      </c>
      <c r="C490">
        <v>1291.49</v>
      </c>
      <c r="D490" t="s">
        <v>3872</v>
      </c>
      <c r="E490">
        <f t="shared" si="49"/>
        <v>0.25</v>
      </c>
      <c r="F490">
        <f t="shared" si="50"/>
        <v>339.01612499999999</v>
      </c>
      <c r="G490" s="2">
        <v>45669</v>
      </c>
      <c r="H490" s="2">
        <v>45669</v>
      </c>
      <c r="I490" t="s">
        <v>28</v>
      </c>
      <c r="J490" t="s">
        <v>37</v>
      </c>
      <c r="K490" t="str">
        <f t="shared" si="51"/>
        <v>Low Risk</v>
      </c>
      <c r="L490" t="s">
        <v>43</v>
      </c>
      <c r="M490" t="s">
        <v>39</v>
      </c>
      <c r="N490" t="s">
        <v>31</v>
      </c>
      <c r="O490" t="s">
        <v>32</v>
      </c>
      <c r="P490" t="s">
        <v>72</v>
      </c>
      <c r="Q490" t="s">
        <v>73</v>
      </c>
      <c r="R490">
        <v>10</v>
      </c>
      <c r="S490" t="str">
        <f t="shared" si="52"/>
        <v>January</v>
      </c>
      <c r="T490">
        <f t="shared" si="53"/>
        <v>2025</v>
      </c>
      <c r="U490" s="3">
        <f t="shared" si="54"/>
        <v>0.26250000000000001</v>
      </c>
      <c r="V490" s="3" t="str">
        <f t="shared" si="55"/>
        <v>High Discount</v>
      </c>
      <c r="W490" s="3">
        <f>AVERAGE(Table1[Gross Margin %])</f>
        <v>0.29963500000000659</v>
      </c>
      <c r="X490" s="3"/>
    </row>
    <row r="491" spans="1:24" x14ac:dyDescent="0.35">
      <c r="A491" t="s">
        <v>1024</v>
      </c>
      <c r="B491" t="s">
        <v>1025</v>
      </c>
      <c r="C491">
        <v>1468.51</v>
      </c>
      <c r="D491" t="s">
        <v>3872</v>
      </c>
      <c r="E491">
        <f t="shared" si="49"/>
        <v>0.25</v>
      </c>
      <c r="F491">
        <f t="shared" si="50"/>
        <v>385.48387499999995</v>
      </c>
      <c r="G491" s="2">
        <v>45755</v>
      </c>
      <c r="H491" s="2">
        <v>45755</v>
      </c>
      <c r="I491" t="s">
        <v>48</v>
      </c>
      <c r="J491" t="s">
        <v>49</v>
      </c>
      <c r="K491" t="str">
        <f t="shared" si="51"/>
        <v>Low Risk</v>
      </c>
      <c r="L491" t="s">
        <v>60</v>
      </c>
      <c r="M491" t="s">
        <v>55</v>
      </c>
      <c r="N491" t="s">
        <v>22</v>
      </c>
      <c r="O491" t="s">
        <v>32</v>
      </c>
      <c r="P491" t="s">
        <v>72</v>
      </c>
      <c r="Q491" t="s">
        <v>73</v>
      </c>
      <c r="R491">
        <v>9</v>
      </c>
      <c r="S491" t="str">
        <f t="shared" si="52"/>
        <v>April</v>
      </c>
      <c r="T491">
        <f t="shared" si="53"/>
        <v>2025</v>
      </c>
      <c r="U491" s="3">
        <f t="shared" si="54"/>
        <v>0.26249999999999996</v>
      </c>
      <c r="V491" s="3" t="str">
        <f t="shared" si="55"/>
        <v>High Discount</v>
      </c>
      <c r="W491" s="3">
        <f>AVERAGE(Table1[Gross Margin %])</f>
        <v>0.29963500000000659</v>
      </c>
      <c r="X491" s="3"/>
    </row>
    <row r="492" spans="1:24" x14ac:dyDescent="0.35">
      <c r="A492" t="s">
        <v>1026</v>
      </c>
      <c r="B492" t="s">
        <v>1027</v>
      </c>
      <c r="C492">
        <v>308.58999999999997</v>
      </c>
      <c r="D492" t="s">
        <v>3873</v>
      </c>
      <c r="E492">
        <f t="shared" si="49"/>
        <v>0.1</v>
      </c>
      <c r="F492">
        <f t="shared" si="50"/>
        <v>97.205849999999998</v>
      </c>
      <c r="G492" s="2">
        <v>45579</v>
      </c>
      <c r="H492" s="2">
        <v>45579</v>
      </c>
      <c r="I492" t="s">
        <v>18</v>
      </c>
      <c r="J492" t="s">
        <v>29</v>
      </c>
      <c r="K492" t="str">
        <f t="shared" si="51"/>
        <v>Low Risk</v>
      </c>
      <c r="L492" t="s">
        <v>60</v>
      </c>
      <c r="M492" t="s">
        <v>50</v>
      </c>
      <c r="N492" t="s">
        <v>22</v>
      </c>
      <c r="O492" t="s">
        <v>32</v>
      </c>
      <c r="P492" t="s">
        <v>33</v>
      </c>
      <c r="Q492" t="s">
        <v>34</v>
      </c>
      <c r="R492">
        <v>2</v>
      </c>
      <c r="S492" t="str">
        <f t="shared" si="52"/>
        <v>October</v>
      </c>
      <c r="T492">
        <f t="shared" si="53"/>
        <v>2024</v>
      </c>
      <c r="U492" s="3">
        <f t="shared" si="54"/>
        <v>0.315</v>
      </c>
      <c r="V492" s="3" t="str">
        <f t="shared" si="55"/>
        <v>Low Discount</v>
      </c>
      <c r="W492" s="3">
        <f>AVERAGE(Table1[Gross Margin %])</f>
        <v>0.29963500000000659</v>
      </c>
      <c r="X492" s="3"/>
    </row>
    <row r="493" spans="1:24" x14ac:dyDescent="0.35">
      <c r="A493" t="s">
        <v>1028</v>
      </c>
      <c r="B493" t="s">
        <v>1029</v>
      </c>
      <c r="C493">
        <v>37.340000000000003</v>
      </c>
      <c r="D493" t="s">
        <v>3873</v>
      </c>
      <c r="E493">
        <f t="shared" si="49"/>
        <v>0.15</v>
      </c>
      <c r="F493">
        <f t="shared" si="50"/>
        <v>11.108650000000001</v>
      </c>
      <c r="G493" s="2">
        <v>45690</v>
      </c>
      <c r="H493" s="2">
        <v>45690</v>
      </c>
      <c r="I493" t="s">
        <v>28</v>
      </c>
      <c r="J493" t="s">
        <v>19</v>
      </c>
      <c r="K493" t="str">
        <f t="shared" si="51"/>
        <v>Medium Risk</v>
      </c>
      <c r="L493" t="s">
        <v>38</v>
      </c>
      <c r="M493" t="s">
        <v>39</v>
      </c>
      <c r="N493" t="s">
        <v>31</v>
      </c>
      <c r="O493" t="s">
        <v>23</v>
      </c>
      <c r="P493" t="s">
        <v>24</v>
      </c>
      <c r="Q493" t="s">
        <v>25</v>
      </c>
      <c r="R493">
        <v>3</v>
      </c>
      <c r="S493" t="str">
        <f t="shared" si="52"/>
        <v>February</v>
      </c>
      <c r="T493">
        <f t="shared" si="53"/>
        <v>2025</v>
      </c>
      <c r="U493" s="3">
        <f t="shared" si="54"/>
        <v>0.29749999999999999</v>
      </c>
      <c r="V493" s="3" t="str">
        <f t="shared" si="55"/>
        <v>High Discount</v>
      </c>
      <c r="W493" s="3">
        <f>AVERAGE(Table1[Gross Margin %])</f>
        <v>0.29963500000000659</v>
      </c>
      <c r="X493" s="3"/>
    </row>
    <row r="494" spans="1:24" x14ac:dyDescent="0.35">
      <c r="A494" t="s">
        <v>1030</v>
      </c>
      <c r="B494" t="s">
        <v>1031</v>
      </c>
      <c r="C494">
        <v>464.85</v>
      </c>
      <c r="D494" t="s">
        <v>3873</v>
      </c>
      <c r="E494">
        <f t="shared" si="49"/>
        <v>0.1</v>
      </c>
      <c r="F494">
        <f t="shared" si="50"/>
        <v>146.42775</v>
      </c>
      <c r="G494" s="2">
        <v>45618</v>
      </c>
      <c r="H494" s="2">
        <v>45618</v>
      </c>
      <c r="I494" t="s">
        <v>48</v>
      </c>
      <c r="J494" t="s">
        <v>49</v>
      </c>
      <c r="K494" t="str">
        <f t="shared" si="51"/>
        <v>Medium Risk</v>
      </c>
      <c r="L494" t="s">
        <v>38</v>
      </c>
      <c r="M494" t="s">
        <v>50</v>
      </c>
      <c r="N494" t="s">
        <v>22</v>
      </c>
      <c r="O494" t="s">
        <v>32</v>
      </c>
      <c r="P494" t="s">
        <v>33</v>
      </c>
      <c r="Q494" t="s">
        <v>34</v>
      </c>
      <c r="R494">
        <v>2</v>
      </c>
      <c r="S494" t="str">
        <f t="shared" si="52"/>
        <v>November</v>
      </c>
      <c r="T494">
        <f t="shared" si="53"/>
        <v>2024</v>
      </c>
      <c r="U494" s="3">
        <f t="shared" si="54"/>
        <v>0.315</v>
      </c>
      <c r="V494" s="3" t="str">
        <f t="shared" si="55"/>
        <v>Low Discount</v>
      </c>
      <c r="W494" s="3">
        <f>AVERAGE(Table1[Gross Margin %])</f>
        <v>0.29963500000000659</v>
      </c>
      <c r="X494" s="3"/>
    </row>
    <row r="495" spans="1:24" x14ac:dyDescent="0.35">
      <c r="A495" t="s">
        <v>1032</v>
      </c>
      <c r="B495" t="s">
        <v>1033</v>
      </c>
      <c r="C495">
        <v>540.27</v>
      </c>
      <c r="D495" t="s">
        <v>3874</v>
      </c>
      <c r="E495">
        <f t="shared" si="49"/>
        <v>0.15</v>
      </c>
      <c r="F495">
        <f t="shared" si="50"/>
        <v>160.73032499999999</v>
      </c>
      <c r="G495" s="2">
        <v>45779</v>
      </c>
      <c r="H495" s="2">
        <v>45779</v>
      </c>
      <c r="I495" t="s">
        <v>48</v>
      </c>
      <c r="J495" t="s">
        <v>19</v>
      </c>
      <c r="K495" t="str">
        <f t="shared" si="51"/>
        <v>Medium Risk</v>
      </c>
      <c r="L495" t="s">
        <v>38</v>
      </c>
      <c r="M495" t="s">
        <v>30</v>
      </c>
      <c r="N495" t="s">
        <v>45</v>
      </c>
      <c r="O495" t="s">
        <v>23</v>
      </c>
      <c r="P495" t="s">
        <v>56</v>
      </c>
      <c r="Q495" t="s">
        <v>57</v>
      </c>
      <c r="R495">
        <v>2</v>
      </c>
      <c r="S495" t="str">
        <f t="shared" si="52"/>
        <v>May</v>
      </c>
      <c r="T495">
        <f t="shared" si="53"/>
        <v>2025</v>
      </c>
      <c r="U495" s="3">
        <f t="shared" si="54"/>
        <v>0.29749999999999999</v>
      </c>
      <c r="V495" s="3" t="str">
        <f t="shared" si="55"/>
        <v>High Discount</v>
      </c>
      <c r="W495" s="3">
        <f>AVERAGE(Table1[Gross Margin %])</f>
        <v>0.29963500000000659</v>
      </c>
      <c r="X495" s="3"/>
    </row>
    <row r="496" spans="1:24" x14ac:dyDescent="0.35">
      <c r="A496" t="s">
        <v>1034</v>
      </c>
      <c r="B496" t="s">
        <v>1035</v>
      </c>
      <c r="C496">
        <v>1377.1</v>
      </c>
      <c r="D496" t="s">
        <v>3872</v>
      </c>
      <c r="E496">
        <f t="shared" si="49"/>
        <v>0.15</v>
      </c>
      <c r="F496">
        <f t="shared" si="50"/>
        <v>409.68724999999995</v>
      </c>
      <c r="G496" s="2">
        <v>45721</v>
      </c>
      <c r="H496" s="2">
        <v>45721</v>
      </c>
      <c r="I496" t="s">
        <v>28</v>
      </c>
      <c r="J496" t="s">
        <v>37</v>
      </c>
      <c r="K496" t="str">
        <f t="shared" si="51"/>
        <v>Low Risk</v>
      </c>
      <c r="L496" t="s">
        <v>60</v>
      </c>
      <c r="M496" t="s">
        <v>50</v>
      </c>
      <c r="N496" t="s">
        <v>45</v>
      </c>
      <c r="O496" t="s">
        <v>23</v>
      </c>
      <c r="P496" t="s">
        <v>51</v>
      </c>
      <c r="Q496" t="s">
        <v>52</v>
      </c>
      <c r="R496">
        <v>5</v>
      </c>
      <c r="S496" t="str">
        <f t="shared" si="52"/>
        <v>March</v>
      </c>
      <c r="T496">
        <f t="shared" si="53"/>
        <v>2025</v>
      </c>
      <c r="U496" s="3">
        <f t="shared" si="54"/>
        <v>0.29749999999999999</v>
      </c>
      <c r="V496" s="3" t="str">
        <f t="shared" si="55"/>
        <v>High Discount</v>
      </c>
      <c r="W496" s="3">
        <f>AVERAGE(Table1[Gross Margin %])</f>
        <v>0.29963500000000659</v>
      </c>
      <c r="X496" s="3"/>
    </row>
    <row r="497" spans="1:24" x14ac:dyDescent="0.35">
      <c r="A497" t="s">
        <v>1036</v>
      </c>
      <c r="B497" t="s">
        <v>1037</v>
      </c>
      <c r="C497">
        <v>657.75</v>
      </c>
      <c r="D497" t="s">
        <v>3874</v>
      </c>
      <c r="E497">
        <f t="shared" si="49"/>
        <v>0.15</v>
      </c>
      <c r="F497">
        <f t="shared" si="50"/>
        <v>195.68062499999999</v>
      </c>
      <c r="G497" s="2">
        <v>45691</v>
      </c>
      <c r="H497" s="2">
        <v>45691</v>
      </c>
      <c r="I497" t="s">
        <v>42</v>
      </c>
      <c r="J497" t="s">
        <v>29</v>
      </c>
      <c r="K497" t="str">
        <f t="shared" si="51"/>
        <v>Low Risk</v>
      </c>
      <c r="L497" t="s">
        <v>43</v>
      </c>
      <c r="M497" t="s">
        <v>30</v>
      </c>
      <c r="N497" t="s">
        <v>45</v>
      </c>
      <c r="O497" t="s">
        <v>23</v>
      </c>
      <c r="P497" t="s">
        <v>51</v>
      </c>
      <c r="Q497" t="s">
        <v>52</v>
      </c>
      <c r="R497">
        <v>8</v>
      </c>
      <c r="S497" t="str">
        <f t="shared" si="52"/>
        <v>February</v>
      </c>
      <c r="T497">
        <f t="shared" si="53"/>
        <v>2025</v>
      </c>
      <c r="U497" s="3">
        <f t="shared" si="54"/>
        <v>0.29749999999999999</v>
      </c>
      <c r="V497" s="3" t="str">
        <f t="shared" si="55"/>
        <v>High Discount</v>
      </c>
      <c r="W497" s="3">
        <f>AVERAGE(Table1[Gross Margin %])</f>
        <v>0.29963500000000659</v>
      </c>
      <c r="X497" s="3"/>
    </row>
    <row r="498" spans="1:24" x14ac:dyDescent="0.35">
      <c r="A498" t="s">
        <v>1038</v>
      </c>
      <c r="B498" t="s">
        <v>1039</v>
      </c>
      <c r="C498">
        <v>604.5</v>
      </c>
      <c r="D498" t="s">
        <v>3874</v>
      </c>
      <c r="E498">
        <f t="shared" si="49"/>
        <v>0.15</v>
      </c>
      <c r="F498">
        <f t="shared" si="50"/>
        <v>179.83875</v>
      </c>
      <c r="G498" s="2">
        <v>45487</v>
      </c>
      <c r="H498" s="2">
        <v>45487</v>
      </c>
      <c r="I498" t="s">
        <v>86</v>
      </c>
      <c r="J498" t="s">
        <v>49</v>
      </c>
      <c r="K498" t="str">
        <f t="shared" si="51"/>
        <v>Low Risk</v>
      </c>
      <c r="L498" t="s">
        <v>60</v>
      </c>
      <c r="M498" t="s">
        <v>39</v>
      </c>
      <c r="N498" t="s">
        <v>22</v>
      </c>
      <c r="O498" t="s">
        <v>23</v>
      </c>
      <c r="P498" t="s">
        <v>56</v>
      </c>
      <c r="Q498" t="s">
        <v>57</v>
      </c>
      <c r="R498">
        <v>9</v>
      </c>
      <c r="S498" t="str">
        <f t="shared" si="52"/>
        <v>July</v>
      </c>
      <c r="T498">
        <f t="shared" si="53"/>
        <v>2024</v>
      </c>
      <c r="U498" s="3">
        <f t="shared" si="54"/>
        <v>0.29749999999999999</v>
      </c>
      <c r="V498" s="3" t="str">
        <f t="shared" si="55"/>
        <v>High Discount</v>
      </c>
      <c r="W498" s="3">
        <f>AVERAGE(Table1[Gross Margin %])</f>
        <v>0.29963500000000659</v>
      </c>
      <c r="X498" s="3"/>
    </row>
    <row r="499" spans="1:24" x14ac:dyDescent="0.35">
      <c r="A499" t="s">
        <v>1040</v>
      </c>
      <c r="B499" t="s">
        <v>1041</v>
      </c>
      <c r="C499">
        <v>352.8</v>
      </c>
      <c r="D499" t="s">
        <v>3873</v>
      </c>
      <c r="E499">
        <f t="shared" si="49"/>
        <v>0.1</v>
      </c>
      <c r="F499">
        <f t="shared" si="50"/>
        <v>111.13199999999999</v>
      </c>
      <c r="G499" s="2">
        <v>45737</v>
      </c>
      <c r="H499" s="2">
        <v>45737</v>
      </c>
      <c r="I499" t="s">
        <v>28</v>
      </c>
      <c r="J499" t="s">
        <v>37</v>
      </c>
      <c r="K499" t="str">
        <f t="shared" si="51"/>
        <v>Low Risk</v>
      </c>
      <c r="L499" t="s">
        <v>60</v>
      </c>
      <c r="M499" t="s">
        <v>55</v>
      </c>
      <c r="N499" t="s">
        <v>45</v>
      </c>
      <c r="O499" t="s">
        <v>61</v>
      </c>
      <c r="P499" t="s">
        <v>62</v>
      </c>
      <c r="Q499" t="s">
        <v>63</v>
      </c>
      <c r="R499">
        <v>10</v>
      </c>
      <c r="S499" t="str">
        <f t="shared" si="52"/>
        <v>March</v>
      </c>
      <c r="T499">
        <f t="shared" si="53"/>
        <v>2025</v>
      </c>
      <c r="U499" s="3">
        <f t="shared" si="54"/>
        <v>0.31499999999999995</v>
      </c>
      <c r="V499" s="3" t="str">
        <f t="shared" si="55"/>
        <v>Low Discount</v>
      </c>
      <c r="W499" s="3">
        <f>AVERAGE(Table1[Gross Margin %])</f>
        <v>0.29963500000000659</v>
      </c>
      <c r="X499" s="3"/>
    </row>
    <row r="500" spans="1:24" x14ac:dyDescent="0.35">
      <c r="A500" t="s">
        <v>1042</v>
      </c>
      <c r="B500" t="s">
        <v>1043</v>
      </c>
      <c r="C500">
        <v>1036.2</v>
      </c>
      <c r="D500" t="s">
        <v>3872</v>
      </c>
      <c r="E500">
        <f t="shared" si="49"/>
        <v>0.15</v>
      </c>
      <c r="F500">
        <f t="shared" si="50"/>
        <v>308.26949999999999</v>
      </c>
      <c r="G500" s="2">
        <v>45536</v>
      </c>
      <c r="H500" s="2">
        <v>45536</v>
      </c>
      <c r="I500" t="s">
        <v>42</v>
      </c>
      <c r="J500" t="s">
        <v>49</v>
      </c>
      <c r="K500" t="str">
        <f t="shared" si="51"/>
        <v>High Risk</v>
      </c>
      <c r="L500" t="s">
        <v>20</v>
      </c>
      <c r="M500" t="s">
        <v>39</v>
      </c>
      <c r="N500" t="s">
        <v>31</v>
      </c>
      <c r="O500" t="s">
        <v>23</v>
      </c>
      <c r="P500" t="s">
        <v>24</v>
      </c>
      <c r="Q500" t="s">
        <v>25</v>
      </c>
      <c r="R500">
        <v>2</v>
      </c>
      <c r="S500" t="str">
        <f t="shared" si="52"/>
        <v>September</v>
      </c>
      <c r="T500">
        <f t="shared" si="53"/>
        <v>2024</v>
      </c>
      <c r="U500" s="3">
        <f t="shared" si="54"/>
        <v>0.29749999999999999</v>
      </c>
      <c r="V500" s="3" t="str">
        <f t="shared" si="55"/>
        <v>High Discount</v>
      </c>
      <c r="W500" s="3">
        <f>AVERAGE(Table1[Gross Margin %])</f>
        <v>0.29963500000000659</v>
      </c>
      <c r="X500" s="3"/>
    </row>
    <row r="501" spans="1:24" x14ac:dyDescent="0.35">
      <c r="A501" t="s">
        <v>1044</v>
      </c>
      <c r="B501" t="s">
        <v>1045</v>
      </c>
      <c r="C501">
        <v>428.95</v>
      </c>
      <c r="D501" t="s">
        <v>3873</v>
      </c>
      <c r="E501">
        <f t="shared" si="49"/>
        <v>0.15</v>
      </c>
      <c r="F501">
        <f t="shared" si="50"/>
        <v>127.61262499999998</v>
      </c>
      <c r="G501" s="2">
        <v>45471</v>
      </c>
      <c r="H501" s="2">
        <v>45471</v>
      </c>
      <c r="I501" t="s">
        <v>42</v>
      </c>
      <c r="J501" t="s">
        <v>19</v>
      </c>
      <c r="K501" t="str">
        <f t="shared" si="51"/>
        <v>Low Risk</v>
      </c>
      <c r="L501" t="s">
        <v>43</v>
      </c>
      <c r="M501" t="s">
        <v>21</v>
      </c>
      <c r="N501" t="s">
        <v>45</v>
      </c>
      <c r="O501" t="s">
        <v>23</v>
      </c>
      <c r="P501" t="s">
        <v>56</v>
      </c>
      <c r="Q501" t="s">
        <v>57</v>
      </c>
      <c r="R501">
        <v>2</v>
      </c>
      <c r="S501" t="str">
        <f t="shared" si="52"/>
        <v>June</v>
      </c>
      <c r="T501">
        <f t="shared" si="53"/>
        <v>2024</v>
      </c>
      <c r="U501" s="3">
        <f t="shared" si="54"/>
        <v>0.29749999999999999</v>
      </c>
      <c r="V501" s="3" t="str">
        <f t="shared" si="55"/>
        <v>High Discount</v>
      </c>
      <c r="W501" s="3">
        <f>AVERAGE(Table1[Gross Margin %])</f>
        <v>0.29963500000000659</v>
      </c>
      <c r="X501" s="3"/>
    </row>
    <row r="502" spans="1:24" x14ac:dyDescent="0.35">
      <c r="A502" t="s">
        <v>1046</v>
      </c>
      <c r="B502" t="s">
        <v>1047</v>
      </c>
      <c r="C502">
        <v>1417.04</v>
      </c>
      <c r="D502" t="s">
        <v>3872</v>
      </c>
      <c r="E502">
        <f t="shared" si="49"/>
        <v>0.1</v>
      </c>
      <c r="F502">
        <f t="shared" si="50"/>
        <v>446.36759999999998</v>
      </c>
      <c r="G502" s="2">
        <v>45780</v>
      </c>
      <c r="H502" s="2">
        <v>45780</v>
      </c>
      <c r="I502" t="s">
        <v>42</v>
      </c>
      <c r="J502" t="s">
        <v>29</v>
      </c>
      <c r="K502" t="str">
        <f t="shared" si="51"/>
        <v>High Risk</v>
      </c>
      <c r="L502" t="s">
        <v>20</v>
      </c>
      <c r="M502" t="s">
        <v>55</v>
      </c>
      <c r="N502" t="s">
        <v>31</v>
      </c>
      <c r="O502" t="s">
        <v>61</v>
      </c>
      <c r="P502" t="s">
        <v>62</v>
      </c>
      <c r="Q502" t="s">
        <v>63</v>
      </c>
      <c r="R502">
        <v>4</v>
      </c>
      <c r="S502" t="str">
        <f t="shared" si="52"/>
        <v>May</v>
      </c>
      <c r="T502">
        <f t="shared" si="53"/>
        <v>2025</v>
      </c>
      <c r="U502" s="3">
        <f t="shared" si="54"/>
        <v>0.315</v>
      </c>
      <c r="V502" s="3" t="str">
        <f t="shared" si="55"/>
        <v>Low Discount</v>
      </c>
      <c r="W502" s="3">
        <f>AVERAGE(Table1[Gross Margin %])</f>
        <v>0.29963500000000659</v>
      </c>
      <c r="X502" s="3"/>
    </row>
    <row r="503" spans="1:24" x14ac:dyDescent="0.35">
      <c r="A503" t="s">
        <v>1048</v>
      </c>
      <c r="B503" t="s">
        <v>1049</v>
      </c>
      <c r="C503">
        <v>301.77999999999997</v>
      </c>
      <c r="D503" t="s">
        <v>3873</v>
      </c>
      <c r="E503">
        <f t="shared" si="49"/>
        <v>0.15</v>
      </c>
      <c r="F503">
        <f t="shared" si="50"/>
        <v>89.779549999999986</v>
      </c>
      <c r="G503" s="2">
        <v>45756</v>
      </c>
      <c r="H503" s="2">
        <v>45756</v>
      </c>
      <c r="I503" t="s">
        <v>28</v>
      </c>
      <c r="J503" t="s">
        <v>29</v>
      </c>
      <c r="K503" t="str">
        <f t="shared" si="51"/>
        <v>Low Risk</v>
      </c>
      <c r="L503" t="s">
        <v>60</v>
      </c>
      <c r="M503" t="s">
        <v>30</v>
      </c>
      <c r="N503" t="s">
        <v>22</v>
      </c>
      <c r="O503" t="s">
        <v>23</v>
      </c>
      <c r="P503" t="s">
        <v>56</v>
      </c>
      <c r="Q503" t="s">
        <v>57</v>
      </c>
      <c r="R503">
        <v>7</v>
      </c>
      <c r="S503" t="str">
        <f t="shared" si="52"/>
        <v>April</v>
      </c>
      <c r="T503">
        <f t="shared" si="53"/>
        <v>2025</v>
      </c>
      <c r="U503" s="3">
        <f t="shared" si="54"/>
        <v>0.29749999999999999</v>
      </c>
      <c r="V503" s="3" t="str">
        <f t="shared" si="55"/>
        <v>High Discount</v>
      </c>
      <c r="W503" s="3">
        <f>AVERAGE(Table1[Gross Margin %])</f>
        <v>0.29963500000000659</v>
      </c>
      <c r="X503" s="3"/>
    </row>
    <row r="504" spans="1:24" x14ac:dyDescent="0.35">
      <c r="A504" t="s">
        <v>1050</v>
      </c>
      <c r="B504" t="s">
        <v>1051</v>
      </c>
      <c r="C504">
        <v>1033.22</v>
      </c>
      <c r="D504" t="s">
        <v>3872</v>
      </c>
      <c r="E504">
        <f t="shared" si="49"/>
        <v>0.15</v>
      </c>
      <c r="F504">
        <f t="shared" si="50"/>
        <v>307.38294999999999</v>
      </c>
      <c r="G504" s="2">
        <v>45594</v>
      </c>
      <c r="H504" s="2">
        <v>45594</v>
      </c>
      <c r="I504" t="s">
        <v>86</v>
      </c>
      <c r="J504" t="s">
        <v>49</v>
      </c>
      <c r="K504" t="str">
        <f t="shared" si="51"/>
        <v>Low Risk</v>
      </c>
      <c r="L504" t="s">
        <v>60</v>
      </c>
      <c r="M504" t="s">
        <v>44</v>
      </c>
      <c r="N504" t="s">
        <v>31</v>
      </c>
      <c r="O504" t="s">
        <v>23</v>
      </c>
      <c r="P504" t="s">
        <v>24</v>
      </c>
      <c r="Q504" t="s">
        <v>25</v>
      </c>
      <c r="R504">
        <v>9</v>
      </c>
      <c r="S504" t="str">
        <f t="shared" si="52"/>
        <v>October</v>
      </c>
      <c r="T504">
        <f t="shared" si="53"/>
        <v>2024</v>
      </c>
      <c r="U504" s="3">
        <f t="shared" si="54"/>
        <v>0.29749999999999999</v>
      </c>
      <c r="V504" s="3" t="str">
        <f t="shared" si="55"/>
        <v>High Discount</v>
      </c>
      <c r="W504" s="3">
        <f>AVERAGE(Table1[Gross Margin %])</f>
        <v>0.29963500000000659</v>
      </c>
      <c r="X504" s="3"/>
    </row>
    <row r="505" spans="1:24" x14ac:dyDescent="0.35">
      <c r="A505" t="s">
        <v>1052</v>
      </c>
      <c r="B505" t="s">
        <v>1053</v>
      </c>
      <c r="C505">
        <v>1365.23</v>
      </c>
      <c r="D505" t="s">
        <v>3872</v>
      </c>
      <c r="E505">
        <f t="shared" si="49"/>
        <v>0.25</v>
      </c>
      <c r="F505">
        <f t="shared" si="50"/>
        <v>358.37287499999996</v>
      </c>
      <c r="G505" s="2">
        <v>45479</v>
      </c>
      <c r="H505" s="2">
        <v>45479</v>
      </c>
      <c r="I505" t="s">
        <v>28</v>
      </c>
      <c r="J505" t="s">
        <v>37</v>
      </c>
      <c r="K505" t="str">
        <f t="shared" si="51"/>
        <v>Medium Risk</v>
      </c>
      <c r="L505" t="s">
        <v>38</v>
      </c>
      <c r="M505" t="s">
        <v>30</v>
      </c>
      <c r="N505" t="s">
        <v>22</v>
      </c>
      <c r="O505" t="s">
        <v>32</v>
      </c>
      <c r="P505" t="s">
        <v>33</v>
      </c>
      <c r="Q505" t="s">
        <v>34</v>
      </c>
      <c r="R505">
        <v>5</v>
      </c>
      <c r="S505" t="str">
        <f t="shared" si="52"/>
        <v>July</v>
      </c>
      <c r="T505">
        <f t="shared" si="53"/>
        <v>2024</v>
      </c>
      <c r="U505" s="3">
        <f t="shared" si="54"/>
        <v>0.26249999999999996</v>
      </c>
      <c r="V505" s="3" t="str">
        <f t="shared" si="55"/>
        <v>High Discount</v>
      </c>
      <c r="W505" s="3">
        <f>AVERAGE(Table1[Gross Margin %])</f>
        <v>0.29963500000000659</v>
      </c>
      <c r="X505" s="3"/>
    </row>
    <row r="506" spans="1:24" x14ac:dyDescent="0.35">
      <c r="A506" t="s">
        <v>1054</v>
      </c>
      <c r="B506" t="s">
        <v>1055</v>
      </c>
      <c r="C506">
        <v>467.69</v>
      </c>
      <c r="D506" t="s">
        <v>3873</v>
      </c>
      <c r="E506">
        <f t="shared" si="49"/>
        <v>0.1</v>
      </c>
      <c r="F506">
        <f t="shared" si="50"/>
        <v>147.32235</v>
      </c>
      <c r="G506" s="2">
        <v>45788</v>
      </c>
      <c r="H506" s="2">
        <v>45788</v>
      </c>
      <c r="I506" t="s">
        <v>86</v>
      </c>
      <c r="J506" t="s">
        <v>49</v>
      </c>
      <c r="K506" t="str">
        <f t="shared" si="51"/>
        <v>Medium Risk</v>
      </c>
      <c r="L506" t="s">
        <v>38</v>
      </c>
      <c r="M506" t="s">
        <v>21</v>
      </c>
      <c r="N506" t="s">
        <v>22</v>
      </c>
      <c r="O506" t="s">
        <v>61</v>
      </c>
      <c r="P506" t="s">
        <v>62</v>
      </c>
      <c r="Q506" t="s">
        <v>63</v>
      </c>
      <c r="R506">
        <v>9</v>
      </c>
      <c r="S506" t="str">
        <f t="shared" si="52"/>
        <v>May</v>
      </c>
      <c r="T506">
        <f t="shared" si="53"/>
        <v>2025</v>
      </c>
      <c r="U506" s="3">
        <f t="shared" si="54"/>
        <v>0.315</v>
      </c>
      <c r="V506" s="3" t="str">
        <f t="shared" si="55"/>
        <v>Low Discount</v>
      </c>
      <c r="W506" s="3">
        <f>AVERAGE(Table1[Gross Margin %])</f>
        <v>0.29963500000000659</v>
      </c>
      <c r="X506" s="3"/>
    </row>
    <row r="507" spans="1:24" x14ac:dyDescent="0.35">
      <c r="A507" t="s">
        <v>1056</v>
      </c>
      <c r="B507" t="s">
        <v>1057</v>
      </c>
      <c r="C507">
        <v>378.49</v>
      </c>
      <c r="D507" t="s">
        <v>3873</v>
      </c>
      <c r="E507">
        <f t="shared" si="49"/>
        <v>0.15</v>
      </c>
      <c r="F507">
        <f t="shared" si="50"/>
        <v>112.60077499999998</v>
      </c>
      <c r="G507" s="2">
        <v>45780</v>
      </c>
      <c r="H507" s="2">
        <v>45780</v>
      </c>
      <c r="I507" t="s">
        <v>86</v>
      </c>
      <c r="J507" t="s">
        <v>29</v>
      </c>
      <c r="K507" t="str">
        <f t="shared" si="51"/>
        <v>Low Risk</v>
      </c>
      <c r="L507" t="s">
        <v>43</v>
      </c>
      <c r="M507" t="s">
        <v>55</v>
      </c>
      <c r="N507" t="s">
        <v>45</v>
      </c>
      <c r="O507" t="s">
        <v>23</v>
      </c>
      <c r="P507" t="s">
        <v>56</v>
      </c>
      <c r="Q507" t="s">
        <v>57</v>
      </c>
      <c r="R507">
        <v>9</v>
      </c>
      <c r="S507" t="str">
        <f t="shared" si="52"/>
        <v>May</v>
      </c>
      <c r="T507">
        <f t="shared" si="53"/>
        <v>2025</v>
      </c>
      <c r="U507" s="3">
        <f t="shared" si="54"/>
        <v>0.29749999999999993</v>
      </c>
      <c r="V507" s="3" t="str">
        <f t="shared" si="55"/>
        <v>High Discount</v>
      </c>
      <c r="W507" s="3">
        <f>AVERAGE(Table1[Gross Margin %])</f>
        <v>0.29963500000000659</v>
      </c>
      <c r="X507" s="3"/>
    </row>
    <row r="508" spans="1:24" x14ac:dyDescent="0.35">
      <c r="A508" t="s">
        <v>1058</v>
      </c>
      <c r="B508" t="s">
        <v>1059</v>
      </c>
      <c r="C508">
        <v>164.18</v>
      </c>
      <c r="D508" t="s">
        <v>3873</v>
      </c>
      <c r="E508">
        <f t="shared" si="49"/>
        <v>0.1</v>
      </c>
      <c r="F508">
        <f t="shared" si="50"/>
        <v>51.716699999999996</v>
      </c>
      <c r="G508" s="2">
        <v>45500</v>
      </c>
      <c r="H508" s="2">
        <v>45500</v>
      </c>
      <c r="I508" t="s">
        <v>86</v>
      </c>
      <c r="J508" t="s">
        <v>49</v>
      </c>
      <c r="K508" t="str">
        <f t="shared" si="51"/>
        <v>High Risk</v>
      </c>
      <c r="L508" t="s">
        <v>20</v>
      </c>
      <c r="M508" t="s">
        <v>50</v>
      </c>
      <c r="N508" t="s">
        <v>31</v>
      </c>
      <c r="O508" t="s">
        <v>61</v>
      </c>
      <c r="P508" t="s">
        <v>62</v>
      </c>
      <c r="Q508" t="s">
        <v>63</v>
      </c>
      <c r="R508">
        <v>10</v>
      </c>
      <c r="S508" t="str">
        <f t="shared" si="52"/>
        <v>July</v>
      </c>
      <c r="T508">
        <f t="shared" si="53"/>
        <v>2024</v>
      </c>
      <c r="U508" s="3">
        <f t="shared" si="54"/>
        <v>0.31499999999999995</v>
      </c>
      <c r="V508" s="3" t="str">
        <f t="shared" si="55"/>
        <v>Low Discount</v>
      </c>
      <c r="W508" s="3">
        <f>AVERAGE(Table1[Gross Margin %])</f>
        <v>0.29963500000000659</v>
      </c>
      <c r="X508" s="3"/>
    </row>
    <row r="509" spans="1:24" x14ac:dyDescent="0.35">
      <c r="A509" t="s">
        <v>1060</v>
      </c>
      <c r="B509" t="s">
        <v>1061</v>
      </c>
      <c r="C509">
        <v>1466.95</v>
      </c>
      <c r="D509" t="s">
        <v>3872</v>
      </c>
      <c r="E509">
        <f t="shared" si="49"/>
        <v>0.15</v>
      </c>
      <c r="F509">
        <f t="shared" si="50"/>
        <v>436.41762499999999</v>
      </c>
      <c r="G509" s="2">
        <v>45776</v>
      </c>
      <c r="H509" s="2">
        <v>45776</v>
      </c>
      <c r="I509" t="s">
        <v>48</v>
      </c>
      <c r="J509" t="s">
        <v>29</v>
      </c>
      <c r="K509" t="str">
        <f t="shared" si="51"/>
        <v>Medium Risk</v>
      </c>
      <c r="L509" t="s">
        <v>38</v>
      </c>
      <c r="M509" t="s">
        <v>39</v>
      </c>
      <c r="N509" t="s">
        <v>45</v>
      </c>
      <c r="O509" t="s">
        <v>23</v>
      </c>
      <c r="P509" t="s">
        <v>24</v>
      </c>
      <c r="Q509" t="s">
        <v>25</v>
      </c>
      <c r="R509">
        <v>2</v>
      </c>
      <c r="S509" t="str">
        <f t="shared" si="52"/>
        <v>April</v>
      </c>
      <c r="T509">
        <f t="shared" si="53"/>
        <v>2025</v>
      </c>
      <c r="U509" s="3">
        <f t="shared" si="54"/>
        <v>0.29749999999999999</v>
      </c>
      <c r="V509" s="3" t="str">
        <f t="shared" si="55"/>
        <v>High Discount</v>
      </c>
      <c r="W509" s="3">
        <f>AVERAGE(Table1[Gross Margin %])</f>
        <v>0.29963500000000659</v>
      </c>
      <c r="X509" s="3"/>
    </row>
    <row r="510" spans="1:24" x14ac:dyDescent="0.35">
      <c r="A510" t="s">
        <v>1062</v>
      </c>
      <c r="B510" t="s">
        <v>1063</v>
      </c>
      <c r="C510">
        <v>228.02</v>
      </c>
      <c r="D510" t="s">
        <v>3873</v>
      </c>
      <c r="E510">
        <f t="shared" si="49"/>
        <v>0.1</v>
      </c>
      <c r="F510">
        <f t="shared" si="50"/>
        <v>71.826300000000003</v>
      </c>
      <c r="G510" s="2">
        <v>45538</v>
      </c>
      <c r="H510" s="2">
        <v>45538</v>
      </c>
      <c r="I510" t="s">
        <v>48</v>
      </c>
      <c r="J510" t="s">
        <v>19</v>
      </c>
      <c r="K510" t="str">
        <f t="shared" si="51"/>
        <v>Medium Risk</v>
      </c>
      <c r="L510" t="s">
        <v>38</v>
      </c>
      <c r="M510" t="s">
        <v>50</v>
      </c>
      <c r="N510" t="s">
        <v>31</v>
      </c>
      <c r="O510" t="s">
        <v>32</v>
      </c>
      <c r="P510" t="s">
        <v>33</v>
      </c>
      <c r="Q510" t="s">
        <v>34</v>
      </c>
      <c r="R510">
        <v>7</v>
      </c>
      <c r="S510" t="str">
        <f t="shared" si="52"/>
        <v>September</v>
      </c>
      <c r="T510">
        <f t="shared" si="53"/>
        <v>2024</v>
      </c>
      <c r="U510" s="3">
        <f t="shared" si="54"/>
        <v>0.315</v>
      </c>
      <c r="V510" s="3" t="str">
        <f t="shared" si="55"/>
        <v>Low Discount</v>
      </c>
      <c r="W510" s="3">
        <f>AVERAGE(Table1[Gross Margin %])</f>
        <v>0.29963500000000659</v>
      </c>
      <c r="X510" s="3"/>
    </row>
    <row r="511" spans="1:24" x14ac:dyDescent="0.35">
      <c r="A511" t="s">
        <v>1064</v>
      </c>
      <c r="B511" t="s">
        <v>1065</v>
      </c>
      <c r="C511">
        <v>1139.05</v>
      </c>
      <c r="D511" t="s">
        <v>3872</v>
      </c>
      <c r="E511">
        <f t="shared" si="49"/>
        <v>0.15</v>
      </c>
      <c r="F511">
        <f t="shared" si="50"/>
        <v>338.86737499999998</v>
      </c>
      <c r="G511" s="2">
        <v>45555</v>
      </c>
      <c r="H511" s="2">
        <v>45555</v>
      </c>
      <c r="I511" t="s">
        <v>42</v>
      </c>
      <c r="J511" t="s">
        <v>49</v>
      </c>
      <c r="K511" t="str">
        <f t="shared" si="51"/>
        <v>High Risk</v>
      </c>
      <c r="L511" t="s">
        <v>20</v>
      </c>
      <c r="M511" t="s">
        <v>30</v>
      </c>
      <c r="N511" t="s">
        <v>22</v>
      </c>
      <c r="O511" t="s">
        <v>23</v>
      </c>
      <c r="P511" t="s">
        <v>56</v>
      </c>
      <c r="Q511" t="s">
        <v>57</v>
      </c>
      <c r="R511">
        <v>10</v>
      </c>
      <c r="S511" t="str">
        <f t="shared" si="52"/>
        <v>September</v>
      </c>
      <c r="T511">
        <f t="shared" si="53"/>
        <v>2024</v>
      </c>
      <c r="U511" s="3">
        <f t="shared" si="54"/>
        <v>0.29749999999999999</v>
      </c>
      <c r="V511" s="3" t="str">
        <f t="shared" si="55"/>
        <v>High Discount</v>
      </c>
      <c r="W511" s="3">
        <f>AVERAGE(Table1[Gross Margin %])</f>
        <v>0.29963500000000659</v>
      </c>
      <c r="X511" s="3"/>
    </row>
    <row r="512" spans="1:24" x14ac:dyDescent="0.35">
      <c r="A512" t="s">
        <v>1066</v>
      </c>
      <c r="B512" t="s">
        <v>1067</v>
      </c>
      <c r="C512">
        <v>816.65</v>
      </c>
      <c r="D512" t="s">
        <v>3874</v>
      </c>
      <c r="E512">
        <f t="shared" si="49"/>
        <v>0.1</v>
      </c>
      <c r="F512">
        <f t="shared" si="50"/>
        <v>257.24475000000001</v>
      </c>
      <c r="G512" s="2">
        <v>45700</v>
      </c>
      <c r="H512" s="2">
        <v>45700</v>
      </c>
      <c r="I512" t="s">
        <v>42</v>
      </c>
      <c r="J512" t="s">
        <v>49</v>
      </c>
      <c r="K512" t="str">
        <f t="shared" si="51"/>
        <v>High Risk</v>
      </c>
      <c r="L512" t="s">
        <v>20</v>
      </c>
      <c r="M512" t="s">
        <v>50</v>
      </c>
      <c r="N512" t="s">
        <v>31</v>
      </c>
      <c r="O512" t="s">
        <v>32</v>
      </c>
      <c r="P512" t="s">
        <v>72</v>
      </c>
      <c r="Q512" t="s">
        <v>73</v>
      </c>
      <c r="R512">
        <v>9</v>
      </c>
      <c r="S512" t="str">
        <f t="shared" si="52"/>
        <v>February</v>
      </c>
      <c r="T512">
        <f t="shared" si="53"/>
        <v>2025</v>
      </c>
      <c r="U512" s="3">
        <f t="shared" si="54"/>
        <v>0.315</v>
      </c>
      <c r="V512" s="3" t="str">
        <f t="shared" si="55"/>
        <v>Low Discount</v>
      </c>
      <c r="W512" s="3">
        <f>AVERAGE(Table1[Gross Margin %])</f>
        <v>0.29963500000000659</v>
      </c>
      <c r="X512" s="3"/>
    </row>
    <row r="513" spans="1:24" x14ac:dyDescent="0.35">
      <c r="A513" t="s">
        <v>1068</v>
      </c>
      <c r="B513" t="s">
        <v>1069</v>
      </c>
      <c r="C513">
        <v>1244.01</v>
      </c>
      <c r="D513" t="s">
        <v>3872</v>
      </c>
      <c r="E513">
        <f t="shared" si="49"/>
        <v>0.25</v>
      </c>
      <c r="F513">
        <f t="shared" si="50"/>
        <v>326.55262499999998</v>
      </c>
      <c r="G513" s="2">
        <v>45646</v>
      </c>
      <c r="H513" s="2">
        <v>45646</v>
      </c>
      <c r="I513" t="s">
        <v>86</v>
      </c>
      <c r="J513" t="s">
        <v>29</v>
      </c>
      <c r="K513" t="str">
        <f t="shared" si="51"/>
        <v>Low Risk</v>
      </c>
      <c r="L513" t="s">
        <v>43</v>
      </c>
      <c r="M513" t="s">
        <v>44</v>
      </c>
      <c r="N513" t="s">
        <v>45</v>
      </c>
      <c r="O513" t="s">
        <v>32</v>
      </c>
      <c r="P513" t="s">
        <v>80</v>
      </c>
      <c r="Q513" t="s">
        <v>81</v>
      </c>
      <c r="R513">
        <v>2</v>
      </c>
      <c r="S513" t="str">
        <f t="shared" si="52"/>
        <v>December</v>
      </c>
      <c r="T513">
        <f t="shared" si="53"/>
        <v>2024</v>
      </c>
      <c r="U513" s="3">
        <f t="shared" si="54"/>
        <v>0.26250000000000001</v>
      </c>
      <c r="V513" s="3" t="str">
        <f t="shared" si="55"/>
        <v>High Discount</v>
      </c>
      <c r="W513" s="3">
        <f>AVERAGE(Table1[Gross Margin %])</f>
        <v>0.29963500000000659</v>
      </c>
      <c r="X513" s="3"/>
    </row>
    <row r="514" spans="1:24" x14ac:dyDescent="0.35">
      <c r="A514" t="s">
        <v>1070</v>
      </c>
      <c r="B514" t="s">
        <v>1071</v>
      </c>
      <c r="C514">
        <v>1226.81</v>
      </c>
      <c r="D514" t="s">
        <v>3872</v>
      </c>
      <c r="E514">
        <f t="shared" si="49"/>
        <v>0.25</v>
      </c>
      <c r="F514">
        <f t="shared" si="50"/>
        <v>322.03762499999999</v>
      </c>
      <c r="G514" s="2">
        <v>45534</v>
      </c>
      <c r="H514" s="2">
        <v>45534</v>
      </c>
      <c r="I514" t="s">
        <v>42</v>
      </c>
      <c r="J514" t="s">
        <v>49</v>
      </c>
      <c r="K514" t="str">
        <f t="shared" si="51"/>
        <v>High Risk</v>
      </c>
      <c r="L514" t="s">
        <v>20</v>
      </c>
      <c r="M514" t="s">
        <v>50</v>
      </c>
      <c r="N514" t="s">
        <v>22</v>
      </c>
      <c r="O514" t="s">
        <v>32</v>
      </c>
      <c r="P514" t="s">
        <v>33</v>
      </c>
      <c r="Q514" t="s">
        <v>34</v>
      </c>
      <c r="R514">
        <v>4</v>
      </c>
      <c r="S514" t="str">
        <f t="shared" si="52"/>
        <v>August</v>
      </c>
      <c r="T514">
        <f t="shared" si="53"/>
        <v>2024</v>
      </c>
      <c r="U514" s="3">
        <f t="shared" si="54"/>
        <v>0.26250000000000001</v>
      </c>
      <c r="V514" s="3" t="str">
        <f t="shared" si="55"/>
        <v>High Discount</v>
      </c>
      <c r="W514" s="3">
        <f>AVERAGE(Table1[Gross Margin %])</f>
        <v>0.29963500000000659</v>
      </c>
      <c r="X514" s="3"/>
    </row>
    <row r="515" spans="1:24" x14ac:dyDescent="0.35">
      <c r="A515" t="s">
        <v>1072</v>
      </c>
      <c r="B515" t="s">
        <v>1073</v>
      </c>
      <c r="C515">
        <v>984.74</v>
      </c>
      <c r="D515" t="s">
        <v>3874</v>
      </c>
      <c r="E515">
        <f t="shared" ref="E515:E578" si="56">IF(AND(O515="Technology", C515&gt;1000), 0.25, IF(O515="Furniture", 0.15, 0.1))</f>
        <v>0.1</v>
      </c>
      <c r="F515">
        <f t="shared" ref="F515:F578" si="57">(C515 - (C515 * E515)) * 0.35</f>
        <v>310.19309999999996</v>
      </c>
      <c r="G515" s="2">
        <v>45620</v>
      </c>
      <c r="H515" s="2">
        <v>45620</v>
      </c>
      <c r="I515" t="s">
        <v>18</v>
      </c>
      <c r="J515" t="s">
        <v>37</v>
      </c>
      <c r="K515" t="str">
        <f t="shared" ref="K515:K578" si="58">IF(L515="Cancelled", "High Risk", IF(AND(L515="In Transit", I515&lt;&gt;"Jumia Express"), "Medium Risk", "Low Risk"))</f>
        <v>High Risk</v>
      </c>
      <c r="L515" t="s">
        <v>20</v>
      </c>
      <c r="M515" t="s">
        <v>50</v>
      </c>
      <c r="N515" t="s">
        <v>31</v>
      </c>
      <c r="O515" t="s">
        <v>32</v>
      </c>
      <c r="P515" t="s">
        <v>80</v>
      </c>
      <c r="Q515" t="s">
        <v>81</v>
      </c>
      <c r="R515">
        <v>8</v>
      </c>
      <c r="S515" t="str">
        <f t="shared" ref="S515:S578" si="59">TEXT(G515, "mmmm")</f>
        <v>November</v>
      </c>
      <c r="T515">
        <f t="shared" ref="T515:T578" si="60">YEAR(G515)</f>
        <v>2024</v>
      </c>
      <c r="U515" s="3">
        <f t="shared" ref="U515:U578" si="61">F515/C515</f>
        <v>0.31499999999999995</v>
      </c>
      <c r="V515" s="3" t="str">
        <f t="shared" ref="V515:V578" si="62">IF(E515=0, "No Discount", IF(E515&lt;=0.1, "Low Discount", "High Discount"))</f>
        <v>Low Discount</v>
      </c>
      <c r="W515" s="3">
        <f>AVERAGE(Table1[Gross Margin %])</f>
        <v>0.29963500000000659</v>
      </c>
      <c r="X515" s="3"/>
    </row>
    <row r="516" spans="1:24" x14ac:dyDescent="0.35">
      <c r="A516" t="s">
        <v>1074</v>
      </c>
      <c r="B516" t="s">
        <v>548</v>
      </c>
      <c r="C516">
        <v>1234.05</v>
      </c>
      <c r="D516" t="s">
        <v>3872</v>
      </c>
      <c r="E516">
        <f t="shared" si="56"/>
        <v>0.25</v>
      </c>
      <c r="F516">
        <f t="shared" si="57"/>
        <v>323.93812499999996</v>
      </c>
      <c r="G516" s="2">
        <v>45571</v>
      </c>
      <c r="H516" s="2">
        <v>45571</v>
      </c>
      <c r="I516" t="s">
        <v>42</v>
      </c>
      <c r="J516" t="s">
        <v>37</v>
      </c>
      <c r="K516" t="str">
        <f t="shared" si="58"/>
        <v>Low Risk</v>
      </c>
      <c r="L516" t="s">
        <v>60</v>
      </c>
      <c r="M516" t="s">
        <v>55</v>
      </c>
      <c r="N516" t="s">
        <v>31</v>
      </c>
      <c r="O516" t="s">
        <v>32</v>
      </c>
      <c r="P516" t="s">
        <v>72</v>
      </c>
      <c r="Q516" t="s">
        <v>73</v>
      </c>
      <c r="R516">
        <v>4</v>
      </c>
      <c r="S516" t="str">
        <f t="shared" si="59"/>
        <v>October</v>
      </c>
      <c r="T516">
        <f t="shared" si="60"/>
        <v>2024</v>
      </c>
      <c r="U516" s="3">
        <f t="shared" si="61"/>
        <v>0.26249999999999996</v>
      </c>
      <c r="V516" s="3" t="str">
        <f t="shared" si="62"/>
        <v>High Discount</v>
      </c>
      <c r="W516" s="3">
        <f>AVERAGE(Table1[Gross Margin %])</f>
        <v>0.29963500000000659</v>
      </c>
      <c r="X516" s="3"/>
    </row>
    <row r="517" spans="1:24" x14ac:dyDescent="0.35">
      <c r="A517" t="s">
        <v>1075</v>
      </c>
      <c r="B517" t="s">
        <v>1076</v>
      </c>
      <c r="C517">
        <v>1350.08</v>
      </c>
      <c r="D517" t="s">
        <v>3872</v>
      </c>
      <c r="E517">
        <f t="shared" si="56"/>
        <v>0.15</v>
      </c>
      <c r="F517">
        <f t="shared" si="57"/>
        <v>401.64879999999999</v>
      </c>
      <c r="G517" s="2">
        <v>45743</v>
      </c>
      <c r="H517" s="2">
        <v>45743</v>
      </c>
      <c r="I517" t="s">
        <v>86</v>
      </c>
      <c r="J517" t="s">
        <v>37</v>
      </c>
      <c r="K517" t="str">
        <f t="shared" si="58"/>
        <v>High Risk</v>
      </c>
      <c r="L517" t="s">
        <v>20</v>
      </c>
      <c r="M517" t="s">
        <v>39</v>
      </c>
      <c r="N517" t="s">
        <v>45</v>
      </c>
      <c r="O517" t="s">
        <v>23</v>
      </c>
      <c r="P517" t="s">
        <v>56</v>
      </c>
      <c r="Q517" t="s">
        <v>57</v>
      </c>
      <c r="R517">
        <v>8</v>
      </c>
      <c r="S517" t="str">
        <f t="shared" si="59"/>
        <v>March</v>
      </c>
      <c r="T517">
        <f t="shared" si="60"/>
        <v>2025</v>
      </c>
      <c r="U517" s="3">
        <f t="shared" si="61"/>
        <v>0.29749999999999999</v>
      </c>
      <c r="V517" s="3" t="str">
        <f t="shared" si="62"/>
        <v>High Discount</v>
      </c>
      <c r="W517" s="3">
        <f>AVERAGE(Table1[Gross Margin %])</f>
        <v>0.29963500000000659</v>
      </c>
      <c r="X517" s="3"/>
    </row>
    <row r="518" spans="1:24" x14ac:dyDescent="0.35">
      <c r="A518" t="s">
        <v>1077</v>
      </c>
      <c r="B518" t="s">
        <v>1078</v>
      </c>
      <c r="C518">
        <v>55.29</v>
      </c>
      <c r="D518" t="s">
        <v>3873</v>
      </c>
      <c r="E518">
        <f t="shared" si="56"/>
        <v>0.15</v>
      </c>
      <c r="F518">
        <f t="shared" si="57"/>
        <v>16.448774999999998</v>
      </c>
      <c r="G518" s="2">
        <v>45653</v>
      </c>
      <c r="H518" s="2">
        <v>45653</v>
      </c>
      <c r="I518" t="s">
        <v>86</v>
      </c>
      <c r="J518" t="s">
        <v>37</v>
      </c>
      <c r="K518" t="str">
        <f t="shared" si="58"/>
        <v>Low Risk</v>
      </c>
      <c r="L518" t="s">
        <v>43</v>
      </c>
      <c r="M518" t="s">
        <v>21</v>
      </c>
      <c r="N518" t="s">
        <v>31</v>
      </c>
      <c r="O518" t="s">
        <v>23</v>
      </c>
      <c r="P518" t="s">
        <v>51</v>
      </c>
      <c r="Q518" t="s">
        <v>52</v>
      </c>
      <c r="R518">
        <v>5</v>
      </c>
      <c r="S518" t="str">
        <f t="shared" si="59"/>
        <v>December</v>
      </c>
      <c r="T518">
        <f t="shared" si="60"/>
        <v>2024</v>
      </c>
      <c r="U518" s="3">
        <f t="shared" si="61"/>
        <v>0.29749999999999999</v>
      </c>
      <c r="V518" s="3" t="str">
        <f t="shared" si="62"/>
        <v>High Discount</v>
      </c>
      <c r="W518" s="3">
        <f>AVERAGE(Table1[Gross Margin %])</f>
        <v>0.29963500000000659</v>
      </c>
      <c r="X518" s="3"/>
    </row>
    <row r="519" spans="1:24" x14ac:dyDescent="0.35">
      <c r="A519" t="s">
        <v>1079</v>
      </c>
      <c r="B519" t="s">
        <v>1080</v>
      </c>
      <c r="C519">
        <v>759.35</v>
      </c>
      <c r="D519" t="s">
        <v>3874</v>
      </c>
      <c r="E519">
        <f t="shared" si="56"/>
        <v>0.1</v>
      </c>
      <c r="F519">
        <f t="shared" si="57"/>
        <v>239.19524999999996</v>
      </c>
      <c r="G519" s="2">
        <v>45590</v>
      </c>
      <c r="H519" s="2">
        <v>45590</v>
      </c>
      <c r="I519" t="s">
        <v>86</v>
      </c>
      <c r="J519" t="s">
        <v>37</v>
      </c>
      <c r="K519" t="str">
        <f t="shared" si="58"/>
        <v>High Risk</v>
      </c>
      <c r="L519" t="s">
        <v>20</v>
      </c>
      <c r="M519" t="s">
        <v>55</v>
      </c>
      <c r="N519" t="s">
        <v>45</v>
      </c>
      <c r="O519" t="s">
        <v>32</v>
      </c>
      <c r="P519" t="s">
        <v>68</v>
      </c>
      <c r="Q519" t="s">
        <v>69</v>
      </c>
      <c r="R519">
        <v>3</v>
      </c>
      <c r="S519" t="str">
        <f t="shared" si="59"/>
        <v>October</v>
      </c>
      <c r="T519">
        <f t="shared" si="60"/>
        <v>2024</v>
      </c>
      <c r="U519" s="3">
        <f t="shared" si="61"/>
        <v>0.31499999999999995</v>
      </c>
      <c r="V519" s="3" t="str">
        <f t="shared" si="62"/>
        <v>Low Discount</v>
      </c>
      <c r="W519" s="3">
        <f>AVERAGE(Table1[Gross Margin %])</f>
        <v>0.29963500000000659</v>
      </c>
      <c r="X519" s="3"/>
    </row>
    <row r="520" spans="1:24" x14ac:dyDescent="0.35">
      <c r="A520" t="s">
        <v>1081</v>
      </c>
      <c r="B520" t="s">
        <v>1082</v>
      </c>
      <c r="C520">
        <v>546.91999999999996</v>
      </c>
      <c r="D520" t="s">
        <v>3874</v>
      </c>
      <c r="E520">
        <f t="shared" si="56"/>
        <v>0.15</v>
      </c>
      <c r="F520">
        <f t="shared" si="57"/>
        <v>162.70869999999996</v>
      </c>
      <c r="G520" s="2">
        <v>45609</v>
      </c>
      <c r="H520" s="2">
        <v>45609</v>
      </c>
      <c r="I520" t="s">
        <v>42</v>
      </c>
      <c r="J520" t="s">
        <v>29</v>
      </c>
      <c r="K520" t="str">
        <f t="shared" si="58"/>
        <v>Low Risk</v>
      </c>
      <c r="L520" t="s">
        <v>60</v>
      </c>
      <c r="M520" t="s">
        <v>44</v>
      </c>
      <c r="N520" t="s">
        <v>31</v>
      </c>
      <c r="O520" t="s">
        <v>23</v>
      </c>
      <c r="P520" t="s">
        <v>24</v>
      </c>
      <c r="Q520" t="s">
        <v>25</v>
      </c>
      <c r="R520">
        <v>1</v>
      </c>
      <c r="S520" t="str">
        <f t="shared" si="59"/>
        <v>November</v>
      </c>
      <c r="T520">
        <f t="shared" si="60"/>
        <v>2024</v>
      </c>
      <c r="U520" s="3">
        <f t="shared" si="61"/>
        <v>0.29749999999999993</v>
      </c>
      <c r="V520" s="3" t="str">
        <f t="shared" si="62"/>
        <v>High Discount</v>
      </c>
      <c r="W520" s="3">
        <f>AVERAGE(Table1[Gross Margin %])</f>
        <v>0.29963500000000659</v>
      </c>
      <c r="X520" s="3"/>
    </row>
    <row r="521" spans="1:24" x14ac:dyDescent="0.35">
      <c r="A521" t="s">
        <v>1083</v>
      </c>
      <c r="B521" t="s">
        <v>1084</v>
      </c>
      <c r="C521">
        <v>123.94</v>
      </c>
      <c r="D521" t="s">
        <v>3873</v>
      </c>
      <c r="E521">
        <f t="shared" si="56"/>
        <v>0.1</v>
      </c>
      <c r="F521">
        <f t="shared" si="57"/>
        <v>39.041099999999993</v>
      </c>
      <c r="G521" s="2">
        <v>45646</v>
      </c>
      <c r="H521" s="2">
        <v>45646</v>
      </c>
      <c r="I521" t="s">
        <v>86</v>
      </c>
      <c r="J521" t="s">
        <v>19</v>
      </c>
      <c r="K521" t="str">
        <f t="shared" si="58"/>
        <v>Medium Risk</v>
      </c>
      <c r="L521" t="s">
        <v>38</v>
      </c>
      <c r="M521" t="s">
        <v>21</v>
      </c>
      <c r="N521" t="s">
        <v>31</v>
      </c>
      <c r="O521" t="s">
        <v>32</v>
      </c>
      <c r="P521" t="s">
        <v>72</v>
      </c>
      <c r="Q521" t="s">
        <v>73</v>
      </c>
      <c r="R521">
        <v>7</v>
      </c>
      <c r="S521" t="str">
        <f t="shared" si="59"/>
        <v>December</v>
      </c>
      <c r="T521">
        <f t="shared" si="60"/>
        <v>2024</v>
      </c>
      <c r="U521" s="3">
        <f t="shared" si="61"/>
        <v>0.31499999999999995</v>
      </c>
      <c r="V521" s="3" t="str">
        <f t="shared" si="62"/>
        <v>Low Discount</v>
      </c>
      <c r="W521" s="3">
        <f>AVERAGE(Table1[Gross Margin %])</f>
        <v>0.29963500000000659</v>
      </c>
      <c r="X521" s="3"/>
    </row>
    <row r="522" spans="1:24" x14ac:dyDescent="0.35">
      <c r="A522" t="s">
        <v>1085</v>
      </c>
      <c r="B522" t="s">
        <v>1086</v>
      </c>
      <c r="C522">
        <v>1333.03</v>
      </c>
      <c r="D522" t="s">
        <v>3872</v>
      </c>
      <c r="E522">
        <f t="shared" si="56"/>
        <v>0.15</v>
      </c>
      <c r="F522">
        <f t="shared" si="57"/>
        <v>396.57642499999997</v>
      </c>
      <c r="G522" s="2">
        <v>45645</v>
      </c>
      <c r="H522" s="2">
        <v>45645</v>
      </c>
      <c r="I522" t="s">
        <v>86</v>
      </c>
      <c r="J522" t="s">
        <v>37</v>
      </c>
      <c r="K522" t="str">
        <f t="shared" si="58"/>
        <v>Low Risk</v>
      </c>
      <c r="L522" t="s">
        <v>60</v>
      </c>
      <c r="M522" t="s">
        <v>30</v>
      </c>
      <c r="N522" t="s">
        <v>31</v>
      </c>
      <c r="O522" t="s">
        <v>23</v>
      </c>
      <c r="P522" t="s">
        <v>51</v>
      </c>
      <c r="Q522" t="s">
        <v>52</v>
      </c>
      <c r="R522">
        <v>2</v>
      </c>
      <c r="S522" t="str">
        <f t="shared" si="59"/>
        <v>December</v>
      </c>
      <c r="T522">
        <f t="shared" si="60"/>
        <v>2024</v>
      </c>
      <c r="U522" s="3">
        <f t="shared" si="61"/>
        <v>0.29749999999999999</v>
      </c>
      <c r="V522" s="3" t="str">
        <f t="shared" si="62"/>
        <v>High Discount</v>
      </c>
      <c r="W522" s="3">
        <f>AVERAGE(Table1[Gross Margin %])</f>
        <v>0.29963500000000659</v>
      </c>
      <c r="X522" s="3"/>
    </row>
    <row r="523" spans="1:24" x14ac:dyDescent="0.35">
      <c r="A523" t="s">
        <v>1087</v>
      </c>
      <c r="B523" t="s">
        <v>1088</v>
      </c>
      <c r="C523">
        <v>1019.23</v>
      </c>
      <c r="D523" t="s">
        <v>3872</v>
      </c>
      <c r="E523">
        <f t="shared" si="56"/>
        <v>0.15</v>
      </c>
      <c r="F523">
        <f t="shared" si="57"/>
        <v>303.22092499999997</v>
      </c>
      <c r="G523" s="2">
        <v>45445</v>
      </c>
      <c r="H523" s="2">
        <v>45445</v>
      </c>
      <c r="I523" t="s">
        <v>28</v>
      </c>
      <c r="J523" t="s">
        <v>29</v>
      </c>
      <c r="K523" t="str">
        <f t="shared" si="58"/>
        <v>Low Risk</v>
      </c>
      <c r="L523" t="s">
        <v>43</v>
      </c>
      <c r="M523" t="s">
        <v>44</v>
      </c>
      <c r="N523" t="s">
        <v>22</v>
      </c>
      <c r="O523" t="s">
        <v>23</v>
      </c>
      <c r="P523" t="s">
        <v>56</v>
      </c>
      <c r="Q523" t="s">
        <v>57</v>
      </c>
      <c r="R523">
        <v>4</v>
      </c>
      <c r="S523" t="str">
        <f t="shared" si="59"/>
        <v>June</v>
      </c>
      <c r="T523">
        <f t="shared" si="60"/>
        <v>2024</v>
      </c>
      <c r="U523" s="3">
        <f t="shared" si="61"/>
        <v>0.29749999999999999</v>
      </c>
      <c r="V523" s="3" t="str">
        <f t="shared" si="62"/>
        <v>High Discount</v>
      </c>
      <c r="W523" s="3">
        <f>AVERAGE(Table1[Gross Margin %])</f>
        <v>0.29963500000000659</v>
      </c>
      <c r="X523" s="3"/>
    </row>
    <row r="524" spans="1:24" x14ac:dyDescent="0.35">
      <c r="A524" t="s">
        <v>1089</v>
      </c>
      <c r="B524" t="s">
        <v>1090</v>
      </c>
      <c r="C524">
        <v>1376.52</v>
      </c>
      <c r="D524" t="s">
        <v>3872</v>
      </c>
      <c r="E524">
        <f t="shared" si="56"/>
        <v>0.25</v>
      </c>
      <c r="F524">
        <f t="shared" si="57"/>
        <v>361.33649999999994</v>
      </c>
      <c r="G524" s="2">
        <v>45655</v>
      </c>
      <c r="H524" s="2">
        <v>45655</v>
      </c>
      <c r="I524" t="s">
        <v>48</v>
      </c>
      <c r="J524" t="s">
        <v>37</v>
      </c>
      <c r="K524" t="str">
        <f t="shared" si="58"/>
        <v>High Risk</v>
      </c>
      <c r="L524" t="s">
        <v>20</v>
      </c>
      <c r="M524" t="s">
        <v>39</v>
      </c>
      <c r="N524" t="s">
        <v>31</v>
      </c>
      <c r="O524" t="s">
        <v>32</v>
      </c>
      <c r="P524" t="s">
        <v>80</v>
      </c>
      <c r="Q524" t="s">
        <v>81</v>
      </c>
      <c r="R524">
        <v>4</v>
      </c>
      <c r="S524" t="str">
        <f t="shared" si="59"/>
        <v>December</v>
      </c>
      <c r="T524">
        <f t="shared" si="60"/>
        <v>2024</v>
      </c>
      <c r="U524" s="3">
        <f t="shared" si="61"/>
        <v>0.26249999999999996</v>
      </c>
      <c r="V524" s="3" t="str">
        <f t="shared" si="62"/>
        <v>High Discount</v>
      </c>
      <c r="W524" s="3">
        <f>AVERAGE(Table1[Gross Margin %])</f>
        <v>0.29963500000000659</v>
      </c>
      <c r="X524" s="3"/>
    </row>
    <row r="525" spans="1:24" x14ac:dyDescent="0.35">
      <c r="A525" t="s">
        <v>1091</v>
      </c>
      <c r="B525" t="s">
        <v>1092</v>
      </c>
      <c r="C525">
        <v>938.96</v>
      </c>
      <c r="D525" t="s">
        <v>3874</v>
      </c>
      <c r="E525">
        <f t="shared" si="56"/>
        <v>0.15</v>
      </c>
      <c r="F525">
        <f t="shared" si="57"/>
        <v>279.34059999999999</v>
      </c>
      <c r="G525" s="2">
        <v>45454</v>
      </c>
      <c r="H525" s="2">
        <v>45454</v>
      </c>
      <c r="I525" t="s">
        <v>18</v>
      </c>
      <c r="J525" t="s">
        <v>49</v>
      </c>
      <c r="K525" t="str">
        <f t="shared" si="58"/>
        <v>Low Risk</v>
      </c>
      <c r="L525" t="s">
        <v>60</v>
      </c>
      <c r="M525" t="s">
        <v>55</v>
      </c>
      <c r="N525" t="s">
        <v>31</v>
      </c>
      <c r="O525" t="s">
        <v>23</v>
      </c>
      <c r="P525" t="s">
        <v>56</v>
      </c>
      <c r="Q525" t="s">
        <v>57</v>
      </c>
      <c r="R525">
        <v>5</v>
      </c>
      <c r="S525" t="str">
        <f t="shared" si="59"/>
        <v>June</v>
      </c>
      <c r="T525">
        <f t="shared" si="60"/>
        <v>2024</v>
      </c>
      <c r="U525" s="3">
        <f t="shared" si="61"/>
        <v>0.29749999999999999</v>
      </c>
      <c r="V525" s="3" t="str">
        <f t="shared" si="62"/>
        <v>High Discount</v>
      </c>
      <c r="W525" s="3">
        <f>AVERAGE(Table1[Gross Margin %])</f>
        <v>0.29963500000000659</v>
      </c>
      <c r="X525" s="3"/>
    </row>
    <row r="526" spans="1:24" x14ac:dyDescent="0.35">
      <c r="A526" t="s">
        <v>1093</v>
      </c>
      <c r="B526" t="s">
        <v>1094</v>
      </c>
      <c r="C526">
        <v>901.64</v>
      </c>
      <c r="D526" t="s">
        <v>3874</v>
      </c>
      <c r="E526">
        <f t="shared" si="56"/>
        <v>0.15</v>
      </c>
      <c r="F526">
        <f t="shared" si="57"/>
        <v>268.23789999999997</v>
      </c>
      <c r="G526" s="2">
        <v>45715</v>
      </c>
      <c r="H526" s="2">
        <v>45715</v>
      </c>
      <c r="I526" t="s">
        <v>86</v>
      </c>
      <c r="J526" t="s">
        <v>19</v>
      </c>
      <c r="K526" t="str">
        <f t="shared" si="58"/>
        <v>High Risk</v>
      </c>
      <c r="L526" t="s">
        <v>20</v>
      </c>
      <c r="M526" t="s">
        <v>21</v>
      </c>
      <c r="N526" t="s">
        <v>22</v>
      </c>
      <c r="O526" t="s">
        <v>23</v>
      </c>
      <c r="P526" t="s">
        <v>24</v>
      </c>
      <c r="Q526" t="s">
        <v>25</v>
      </c>
      <c r="R526">
        <v>7</v>
      </c>
      <c r="S526" t="str">
        <f t="shared" si="59"/>
        <v>February</v>
      </c>
      <c r="T526">
        <f t="shared" si="60"/>
        <v>2025</v>
      </c>
      <c r="U526" s="3">
        <f t="shared" si="61"/>
        <v>0.29749999999999999</v>
      </c>
      <c r="V526" s="3" t="str">
        <f t="shared" si="62"/>
        <v>High Discount</v>
      </c>
      <c r="W526" s="3">
        <f>AVERAGE(Table1[Gross Margin %])</f>
        <v>0.29963500000000659</v>
      </c>
      <c r="X526" s="3"/>
    </row>
    <row r="527" spans="1:24" x14ac:dyDescent="0.35">
      <c r="A527" t="s">
        <v>1095</v>
      </c>
      <c r="B527" t="s">
        <v>1096</v>
      </c>
      <c r="C527">
        <v>952.41</v>
      </c>
      <c r="D527" t="s">
        <v>3874</v>
      </c>
      <c r="E527">
        <f t="shared" si="56"/>
        <v>0.15</v>
      </c>
      <c r="F527">
        <f t="shared" si="57"/>
        <v>283.34197499999999</v>
      </c>
      <c r="G527" s="2">
        <v>45739</v>
      </c>
      <c r="H527" s="2">
        <v>45739</v>
      </c>
      <c r="I527" t="s">
        <v>18</v>
      </c>
      <c r="J527" t="s">
        <v>49</v>
      </c>
      <c r="K527" t="str">
        <f t="shared" si="58"/>
        <v>Medium Risk</v>
      </c>
      <c r="L527" t="s">
        <v>38</v>
      </c>
      <c r="M527" t="s">
        <v>55</v>
      </c>
      <c r="N527" t="s">
        <v>22</v>
      </c>
      <c r="O527" t="s">
        <v>23</v>
      </c>
      <c r="P527" t="s">
        <v>56</v>
      </c>
      <c r="Q527" t="s">
        <v>57</v>
      </c>
      <c r="R527">
        <v>9</v>
      </c>
      <c r="S527" t="str">
        <f t="shared" si="59"/>
        <v>March</v>
      </c>
      <c r="T527">
        <f t="shared" si="60"/>
        <v>2025</v>
      </c>
      <c r="U527" s="3">
        <f t="shared" si="61"/>
        <v>0.29749999999999999</v>
      </c>
      <c r="V527" s="3" t="str">
        <f t="shared" si="62"/>
        <v>High Discount</v>
      </c>
      <c r="W527" s="3">
        <f>AVERAGE(Table1[Gross Margin %])</f>
        <v>0.29963500000000659</v>
      </c>
      <c r="X527" s="3"/>
    </row>
    <row r="528" spans="1:24" x14ac:dyDescent="0.35">
      <c r="A528" t="s">
        <v>1097</v>
      </c>
      <c r="B528" t="s">
        <v>1098</v>
      </c>
      <c r="C528">
        <v>295.36</v>
      </c>
      <c r="D528" t="s">
        <v>3873</v>
      </c>
      <c r="E528">
        <f t="shared" si="56"/>
        <v>0.15</v>
      </c>
      <c r="F528">
        <f t="shared" si="57"/>
        <v>87.869600000000005</v>
      </c>
      <c r="G528" s="2">
        <v>45551</v>
      </c>
      <c r="H528" s="2">
        <v>45551</v>
      </c>
      <c r="I528" t="s">
        <v>18</v>
      </c>
      <c r="J528" t="s">
        <v>49</v>
      </c>
      <c r="K528" t="str">
        <f t="shared" si="58"/>
        <v>High Risk</v>
      </c>
      <c r="L528" t="s">
        <v>20</v>
      </c>
      <c r="M528" t="s">
        <v>30</v>
      </c>
      <c r="N528" t="s">
        <v>31</v>
      </c>
      <c r="O528" t="s">
        <v>23</v>
      </c>
      <c r="P528" t="s">
        <v>56</v>
      </c>
      <c r="Q528" t="s">
        <v>57</v>
      </c>
      <c r="R528">
        <v>4</v>
      </c>
      <c r="S528" t="str">
        <f t="shared" si="59"/>
        <v>September</v>
      </c>
      <c r="T528">
        <f t="shared" si="60"/>
        <v>2024</v>
      </c>
      <c r="U528" s="3">
        <f t="shared" si="61"/>
        <v>0.29749999999999999</v>
      </c>
      <c r="V528" s="3" t="str">
        <f t="shared" si="62"/>
        <v>High Discount</v>
      </c>
      <c r="W528" s="3">
        <f>AVERAGE(Table1[Gross Margin %])</f>
        <v>0.29963500000000659</v>
      </c>
      <c r="X528" s="3"/>
    </row>
    <row r="529" spans="1:24" x14ac:dyDescent="0.35">
      <c r="A529" t="s">
        <v>1099</v>
      </c>
      <c r="B529" t="s">
        <v>1100</v>
      </c>
      <c r="C529">
        <v>935.74</v>
      </c>
      <c r="D529" t="s">
        <v>3874</v>
      </c>
      <c r="E529">
        <f t="shared" si="56"/>
        <v>0.1</v>
      </c>
      <c r="F529">
        <f t="shared" si="57"/>
        <v>294.75809999999996</v>
      </c>
      <c r="G529" s="2">
        <v>45705</v>
      </c>
      <c r="H529" s="2">
        <v>45705</v>
      </c>
      <c r="I529" t="s">
        <v>86</v>
      </c>
      <c r="J529" t="s">
        <v>49</v>
      </c>
      <c r="K529" t="str">
        <f t="shared" si="58"/>
        <v>Low Risk</v>
      </c>
      <c r="L529" t="s">
        <v>60</v>
      </c>
      <c r="M529" t="s">
        <v>30</v>
      </c>
      <c r="N529" t="s">
        <v>45</v>
      </c>
      <c r="O529" t="s">
        <v>32</v>
      </c>
      <c r="P529" t="s">
        <v>80</v>
      </c>
      <c r="Q529" t="s">
        <v>81</v>
      </c>
      <c r="R529">
        <v>4</v>
      </c>
      <c r="S529" t="str">
        <f t="shared" si="59"/>
        <v>February</v>
      </c>
      <c r="T529">
        <f t="shared" si="60"/>
        <v>2025</v>
      </c>
      <c r="U529" s="3">
        <f t="shared" si="61"/>
        <v>0.31499999999999995</v>
      </c>
      <c r="V529" s="3" t="str">
        <f t="shared" si="62"/>
        <v>Low Discount</v>
      </c>
      <c r="W529" s="3">
        <f>AVERAGE(Table1[Gross Margin %])</f>
        <v>0.29963500000000659</v>
      </c>
      <c r="X529" s="3"/>
    </row>
    <row r="530" spans="1:24" x14ac:dyDescent="0.35">
      <c r="A530" t="s">
        <v>1101</v>
      </c>
      <c r="B530" t="s">
        <v>1102</v>
      </c>
      <c r="C530">
        <v>1234.3499999999999</v>
      </c>
      <c r="D530" t="s">
        <v>3872</v>
      </c>
      <c r="E530">
        <f t="shared" si="56"/>
        <v>0.25</v>
      </c>
      <c r="F530">
        <f t="shared" si="57"/>
        <v>324.01687499999997</v>
      </c>
      <c r="G530" s="2">
        <v>45496</v>
      </c>
      <c r="H530" s="2">
        <v>45496</v>
      </c>
      <c r="I530" t="s">
        <v>18</v>
      </c>
      <c r="J530" t="s">
        <v>29</v>
      </c>
      <c r="K530" t="str">
        <f t="shared" si="58"/>
        <v>High Risk</v>
      </c>
      <c r="L530" t="s">
        <v>20</v>
      </c>
      <c r="M530" t="s">
        <v>50</v>
      </c>
      <c r="N530" t="s">
        <v>22</v>
      </c>
      <c r="O530" t="s">
        <v>32</v>
      </c>
      <c r="P530" t="s">
        <v>68</v>
      </c>
      <c r="Q530" t="s">
        <v>69</v>
      </c>
      <c r="R530">
        <v>5</v>
      </c>
      <c r="S530" t="str">
        <f t="shared" si="59"/>
        <v>July</v>
      </c>
      <c r="T530">
        <f t="shared" si="60"/>
        <v>2024</v>
      </c>
      <c r="U530" s="3">
        <f t="shared" si="61"/>
        <v>0.26250000000000001</v>
      </c>
      <c r="V530" s="3" t="str">
        <f t="shared" si="62"/>
        <v>High Discount</v>
      </c>
      <c r="W530" s="3">
        <f>AVERAGE(Table1[Gross Margin %])</f>
        <v>0.29963500000000659</v>
      </c>
      <c r="X530" s="3"/>
    </row>
    <row r="531" spans="1:24" x14ac:dyDescent="0.35">
      <c r="A531" t="s">
        <v>1103</v>
      </c>
      <c r="B531" t="s">
        <v>1104</v>
      </c>
      <c r="C531">
        <v>539.47</v>
      </c>
      <c r="D531" t="s">
        <v>3874</v>
      </c>
      <c r="E531">
        <f t="shared" si="56"/>
        <v>0.15</v>
      </c>
      <c r="F531">
        <f t="shared" si="57"/>
        <v>160.49232499999999</v>
      </c>
      <c r="G531" s="2">
        <v>45600</v>
      </c>
      <c r="H531" s="2">
        <v>45600</v>
      </c>
      <c r="I531" t="s">
        <v>42</v>
      </c>
      <c r="J531" t="s">
        <v>37</v>
      </c>
      <c r="K531" t="str">
        <f t="shared" si="58"/>
        <v>Low Risk</v>
      </c>
      <c r="L531" t="s">
        <v>60</v>
      </c>
      <c r="M531" t="s">
        <v>44</v>
      </c>
      <c r="N531" t="s">
        <v>31</v>
      </c>
      <c r="O531" t="s">
        <v>23</v>
      </c>
      <c r="P531" t="s">
        <v>56</v>
      </c>
      <c r="Q531" t="s">
        <v>57</v>
      </c>
      <c r="R531">
        <v>2</v>
      </c>
      <c r="S531" t="str">
        <f t="shared" si="59"/>
        <v>November</v>
      </c>
      <c r="T531">
        <f t="shared" si="60"/>
        <v>2024</v>
      </c>
      <c r="U531" s="3">
        <f t="shared" si="61"/>
        <v>0.29749999999999999</v>
      </c>
      <c r="V531" s="3" t="str">
        <f t="shared" si="62"/>
        <v>High Discount</v>
      </c>
      <c r="W531" s="3">
        <f>AVERAGE(Table1[Gross Margin %])</f>
        <v>0.29963500000000659</v>
      </c>
      <c r="X531" s="3"/>
    </row>
    <row r="532" spans="1:24" x14ac:dyDescent="0.35">
      <c r="A532" t="s">
        <v>1105</v>
      </c>
      <c r="B532" t="s">
        <v>1106</v>
      </c>
      <c r="C532">
        <v>144.93</v>
      </c>
      <c r="D532" t="s">
        <v>3873</v>
      </c>
      <c r="E532">
        <f t="shared" si="56"/>
        <v>0.15</v>
      </c>
      <c r="F532">
        <f t="shared" si="57"/>
        <v>43.116675000000001</v>
      </c>
      <c r="G532" s="2">
        <v>45726</v>
      </c>
      <c r="H532" s="2">
        <v>45726</v>
      </c>
      <c r="I532" t="s">
        <v>28</v>
      </c>
      <c r="J532" t="s">
        <v>29</v>
      </c>
      <c r="K532" t="str">
        <f t="shared" si="58"/>
        <v>Low Risk</v>
      </c>
      <c r="L532" t="s">
        <v>60</v>
      </c>
      <c r="M532" t="s">
        <v>55</v>
      </c>
      <c r="N532" t="s">
        <v>22</v>
      </c>
      <c r="O532" t="s">
        <v>23</v>
      </c>
      <c r="P532" t="s">
        <v>24</v>
      </c>
      <c r="Q532" t="s">
        <v>25</v>
      </c>
      <c r="R532">
        <v>9</v>
      </c>
      <c r="S532" t="str">
        <f t="shared" si="59"/>
        <v>March</v>
      </c>
      <c r="T532">
        <f t="shared" si="60"/>
        <v>2025</v>
      </c>
      <c r="U532" s="3">
        <f t="shared" si="61"/>
        <v>0.29749999999999999</v>
      </c>
      <c r="V532" s="3" t="str">
        <f t="shared" si="62"/>
        <v>High Discount</v>
      </c>
      <c r="W532" s="3">
        <f>AVERAGE(Table1[Gross Margin %])</f>
        <v>0.29963500000000659</v>
      </c>
      <c r="X532" s="3"/>
    </row>
    <row r="533" spans="1:24" x14ac:dyDescent="0.35">
      <c r="A533" t="s">
        <v>1107</v>
      </c>
      <c r="B533" t="s">
        <v>1108</v>
      </c>
      <c r="C533">
        <v>678.19</v>
      </c>
      <c r="D533" t="s">
        <v>3874</v>
      </c>
      <c r="E533">
        <f t="shared" si="56"/>
        <v>0.15</v>
      </c>
      <c r="F533">
        <f t="shared" si="57"/>
        <v>201.76152499999998</v>
      </c>
      <c r="G533" s="2">
        <v>45492</v>
      </c>
      <c r="H533" s="2">
        <v>45492</v>
      </c>
      <c r="I533" t="s">
        <v>48</v>
      </c>
      <c r="J533" t="s">
        <v>29</v>
      </c>
      <c r="K533" t="str">
        <f t="shared" si="58"/>
        <v>Low Risk</v>
      </c>
      <c r="L533" t="s">
        <v>60</v>
      </c>
      <c r="M533" t="s">
        <v>39</v>
      </c>
      <c r="N533" t="s">
        <v>22</v>
      </c>
      <c r="O533" t="s">
        <v>23</v>
      </c>
      <c r="P533" t="s">
        <v>56</v>
      </c>
      <c r="Q533" t="s">
        <v>57</v>
      </c>
      <c r="R533">
        <v>7</v>
      </c>
      <c r="S533" t="str">
        <f t="shared" si="59"/>
        <v>July</v>
      </c>
      <c r="T533">
        <f t="shared" si="60"/>
        <v>2024</v>
      </c>
      <c r="U533" s="3">
        <f t="shared" si="61"/>
        <v>0.29749999999999993</v>
      </c>
      <c r="V533" s="3" t="str">
        <f t="shared" si="62"/>
        <v>High Discount</v>
      </c>
      <c r="W533" s="3">
        <f>AVERAGE(Table1[Gross Margin %])</f>
        <v>0.29963500000000659</v>
      </c>
      <c r="X533" s="3"/>
    </row>
    <row r="534" spans="1:24" x14ac:dyDescent="0.35">
      <c r="A534" t="s">
        <v>1109</v>
      </c>
      <c r="B534" t="s">
        <v>936</v>
      </c>
      <c r="C534">
        <v>1349.86</v>
      </c>
      <c r="D534" t="s">
        <v>3872</v>
      </c>
      <c r="E534">
        <f t="shared" si="56"/>
        <v>0.25</v>
      </c>
      <c r="F534">
        <f t="shared" si="57"/>
        <v>354.33824999999996</v>
      </c>
      <c r="G534" s="2">
        <v>45638</v>
      </c>
      <c r="H534" s="2">
        <v>45638</v>
      </c>
      <c r="I534" t="s">
        <v>48</v>
      </c>
      <c r="J534" t="s">
        <v>49</v>
      </c>
      <c r="K534" t="str">
        <f t="shared" si="58"/>
        <v>Medium Risk</v>
      </c>
      <c r="L534" t="s">
        <v>38</v>
      </c>
      <c r="M534" t="s">
        <v>50</v>
      </c>
      <c r="N534" t="s">
        <v>31</v>
      </c>
      <c r="O534" t="s">
        <v>32</v>
      </c>
      <c r="P534" t="s">
        <v>80</v>
      </c>
      <c r="Q534" t="s">
        <v>81</v>
      </c>
      <c r="R534">
        <v>4</v>
      </c>
      <c r="S534" t="str">
        <f t="shared" si="59"/>
        <v>December</v>
      </c>
      <c r="T534">
        <f t="shared" si="60"/>
        <v>2024</v>
      </c>
      <c r="U534" s="3">
        <f t="shared" si="61"/>
        <v>0.26250000000000001</v>
      </c>
      <c r="V534" s="3" t="str">
        <f t="shared" si="62"/>
        <v>High Discount</v>
      </c>
      <c r="W534" s="3">
        <f>AVERAGE(Table1[Gross Margin %])</f>
        <v>0.29963500000000659</v>
      </c>
      <c r="X534" s="3"/>
    </row>
    <row r="535" spans="1:24" x14ac:dyDescent="0.35">
      <c r="A535" t="s">
        <v>1110</v>
      </c>
      <c r="B535" t="s">
        <v>1111</v>
      </c>
      <c r="C535">
        <v>560.72</v>
      </c>
      <c r="D535" t="s">
        <v>3874</v>
      </c>
      <c r="E535">
        <f t="shared" si="56"/>
        <v>0.1</v>
      </c>
      <c r="F535">
        <f t="shared" si="57"/>
        <v>176.6268</v>
      </c>
      <c r="G535" s="2">
        <v>45723</v>
      </c>
      <c r="H535" s="2">
        <v>45723</v>
      </c>
      <c r="I535" t="s">
        <v>42</v>
      </c>
      <c r="J535" t="s">
        <v>49</v>
      </c>
      <c r="K535" t="str">
        <f t="shared" si="58"/>
        <v>Low Risk</v>
      </c>
      <c r="L535" t="s">
        <v>43</v>
      </c>
      <c r="M535" t="s">
        <v>21</v>
      </c>
      <c r="N535" t="s">
        <v>31</v>
      </c>
      <c r="O535" t="s">
        <v>32</v>
      </c>
      <c r="P535" t="s">
        <v>80</v>
      </c>
      <c r="Q535" t="s">
        <v>81</v>
      </c>
      <c r="R535">
        <v>6</v>
      </c>
      <c r="S535" t="str">
        <f t="shared" si="59"/>
        <v>March</v>
      </c>
      <c r="T535">
        <f t="shared" si="60"/>
        <v>2025</v>
      </c>
      <c r="U535" s="3">
        <f t="shared" si="61"/>
        <v>0.315</v>
      </c>
      <c r="V535" s="3" t="str">
        <f t="shared" si="62"/>
        <v>Low Discount</v>
      </c>
      <c r="W535" s="3">
        <f>AVERAGE(Table1[Gross Margin %])</f>
        <v>0.29963500000000659</v>
      </c>
      <c r="X535" s="3"/>
    </row>
    <row r="536" spans="1:24" x14ac:dyDescent="0.35">
      <c r="A536" t="s">
        <v>1112</v>
      </c>
      <c r="B536" t="s">
        <v>1113</v>
      </c>
      <c r="C536">
        <v>577.28</v>
      </c>
      <c r="D536" t="s">
        <v>3874</v>
      </c>
      <c r="E536">
        <f t="shared" si="56"/>
        <v>0.1</v>
      </c>
      <c r="F536">
        <f t="shared" si="57"/>
        <v>181.8432</v>
      </c>
      <c r="G536" s="2">
        <v>45476</v>
      </c>
      <c r="H536" s="2">
        <v>45476</v>
      </c>
      <c r="I536" t="s">
        <v>42</v>
      </c>
      <c r="J536" t="s">
        <v>29</v>
      </c>
      <c r="K536" t="str">
        <f t="shared" si="58"/>
        <v>Low Risk</v>
      </c>
      <c r="L536" t="s">
        <v>60</v>
      </c>
      <c r="M536" t="s">
        <v>44</v>
      </c>
      <c r="N536" t="s">
        <v>22</v>
      </c>
      <c r="O536" t="s">
        <v>32</v>
      </c>
      <c r="P536" t="s">
        <v>72</v>
      </c>
      <c r="Q536" t="s">
        <v>73</v>
      </c>
      <c r="R536">
        <v>1</v>
      </c>
      <c r="S536" t="str">
        <f t="shared" si="59"/>
        <v>July</v>
      </c>
      <c r="T536">
        <f t="shared" si="60"/>
        <v>2024</v>
      </c>
      <c r="U536" s="3">
        <f t="shared" si="61"/>
        <v>0.315</v>
      </c>
      <c r="V536" s="3" t="str">
        <f t="shared" si="62"/>
        <v>Low Discount</v>
      </c>
      <c r="W536" s="3">
        <f>AVERAGE(Table1[Gross Margin %])</f>
        <v>0.29963500000000659</v>
      </c>
      <c r="X536" s="3"/>
    </row>
    <row r="537" spans="1:24" x14ac:dyDescent="0.35">
      <c r="A537" t="s">
        <v>1114</v>
      </c>
      <c r="B537" t="s">
        <v>1115</v>
      </c>
      <c r="C537">
        <v>1246.6500000000001</v>
      </c>
      <c r="D537" t="s">
        <v>3872</v>
      </c>
      <c r="E537">
        <f t="shared" si="56"/>
        <v>0.15</v>
      </c>
      <c r="F537">
        <f t="shared" si="57"/>
        <v>370.87837500000001</v>
      </c>
      <c r="G537" s="2">
        <v>45700</v>
      </c>
      <c r="H537" s="2">
        <v>45700</v>
      </c>
      <c r="I537" t="s">
        <v>28</v>
      </c>
      <c r="J537" t="s">
        <v>19</v>
      </c>
      <c r="K537" t="str">
        <f t="shared" si="58"/>
        <v>Low Risk</v>
      </c>
      <c r="L537" t="s">
        <v>43</v>
      </c>
      <c r="M537" t="s">
        <v>50</v>
      </c>
      <c r="N537" t="s">
        <v>22</v>
      </c>
      <c r="O537" t="s">
        <v>23</v>
      </c>
      <c r="P537" t="s">
        <v>51</v>
      </c>
      <c r="Q537" t="s">
        <v>52</v>
      </c>
      <c r="R537">
        <v>1</v>
      </c>
      <c r="S537" t="str">
        <f t="shared" si="59"/>
        <v>February</v>
      </c>
      <c r="T537">
        <f t="shared" si="60"/>
        <v>2025</v>
      </c>
      <c r="U537" s="3">
        <f t="shared" si="61"/>
        <v>0.29749999999999999</v>
      </c>
      <c r="V537" s="3" t="str">
        <f t="shared" si="62"/>
        <v>High Discount</v>
      </c>
      <c r="W537" s="3">
        <f>AVERAGE(Table1[Gross Margin %])</f>
        <v>0.29963500000000659</v>
      </c>
      <c r="X537" s="3"/>
    </row>
    <row r="538" spans="1:24" x14ac:dyDescent="0.35">
      <c r="A538" t="s">
        <v>1116</v>
      </c>
      <c r="B538" t="s">
        <v>1117</v>
      </c>
      <c r="C538">
        <v>871.51</v>
      </c>
      <c r="D538" t="s">
        <v>3874</v>
      </c>
      <c r="E538">
        <f t="shared" si="56"/>
        <v>0.1</v>
      </c>
      <c r="F538">
        <f t="shared" si="57"/>
        <v>274.52564999999993</v>
      </c>
      <c r="G538" s="2">
        <v>45558</v>
      </c>
      <c r="H538" s="2">
        <v>45558</v>
      </c>
      <c r="I538" t="s">
        <v>28</v>
      </c>
      <c r="J538" t="s">
        <v>49</v>
      </c>
      <c r="K538" t="str">
        <f t="shared" si="58"/>
        <v>High Risk</v>
      </c>
      <c r="L538" t="s">
        <v>20</v>
      </c>
      <c r="M538" t="s">
        <v>39</v>
      </c>
      <c r="N538" t="s">
        <v>22</v>
      </c>
      <c r="O538" t="s">
        <v>32</v>
      </c>
      <c r="P538" t="s">
        <v>80</v>
      </c>
      <c r="Q538" t="s">
        <v>81</v>
      </c>
      <c r="R538">
        <v>3</v>
      </c>
      <c r="S538" t="str">
        <f t="shared" si="59"/>
        <v>September</v>
      </c>
      <c r="T538">
        <f t="shared" si="60"/>
        <v>2024</v>
      </c>
      <c r="U538" s="3">
        <f t="shared" si="61"/>
        <v>0.31499999999999995</v>
      </c>
      <c r="V538" s="3" t="str">
        <f t="shared" si="62"/>
        <v>Low Discount</v>
      </c>
      <c r="W538" s="3">
        <f>AVERAGE(Table1[Gross Margin %])</f>
        <v>0.29963500000000659</v>
      </c>
      <c r="X538" s="3"/>
    </row>
    <row r="539" spans="1:24" x14ac:dyDescent="0.35">
      <c r="A539" t="s">
        <v>1118</v>
      </c>
      <c r="B539" t="s">
        <v>1119</v>
      </c>
      <c r="C539">
        <v>825.42</v>
      </c>
      <c r="D539" t="s">
        <v>3874</v>
      </c>
      <c r="E539">
        <f t="shared" si="56"/>
        <v>0.1</v>
      </c>
      <c r="F539">
        <f t="shared" si="57"/>
        <v>260.00729999999999</v>
      </c>
      <c r="G539" s="2">
        <v>45741</v>
      </c>
      <c r="H539" s="2">
        <v>45741</v>
      </c>
      <c r="I539" t="s">
        <v>28</v>
      </c>
      <c r="J539" t="s">
        <v>49</v>
      </c>
      <c r="K539" t="str">
        <f t="shared" si="58"/>
        <v>Low Risk</v>
      </c>
      <c r="L539" t="s">
        <v>60</v>
      </c>
      <c r="M539" t="s">
        <v>55</v>
      </c>
      <c r="N539" t="s">
        <v>22</v>
      </c>
      <c r="O539" t="s">
        <v>61</v>
      </c>
      <c r="P539" t="s">
        <v>62</v>
      </c>
      <c r="Q539" t="s">
        <v>63</v>
      </c>
      <c r="R539">
        <v>10</v>
      </c>
      <c r="S539" t="str">
        <f t="shared" si="59"/>
        <v>March</v>
      </c>
      <c r="T539">
        <f t="shared" si="60"/>
        <v>2025</v>
      </c>
      <c r="U539" s="3">
        <f t="shared" si="61"/>
        <v>0.315</v>
      </c>
      <c r="V539" s="3" t="str">
        <f t="shared" si="62"/>
        <v>Low Discount</v>
      </c>
      <c r="W539" s="3">
        <f>AVERAGE(Table1[Gross Margin %])</f>
        <v>0.29963500000000659</v>
      </c>
      <c r="X539" s="3"/>
    </row>
    <row r="540" spans="1:24" x14ac:dyDescent="0.35">
      <c r="A540" t="s">
        <v>1120</v>
      </c>
      <c r="B540" t="s">
        <v>1121</v>
      </c>
      <c r="C540">
        <v>930.08</v>
      </c>
      <c r="D540" t="s">
        <v>3874</v>
      </c>
      <c r="E540">
        <f t="shared" si="56"/>
        <v>0.1</v>
      </c>
      <c r="F540">
        <f t="shared" si="57"/>
        <v>292.97519999999997</v>
      </c>
      <c r="G540" s="2">
        <v>45634</v>
      </c>
      <c r="H540" s="2">
        <v>45634</v>
      </c>
      <c r="I540" t="s">
        <v>48</v>
      </c>
      <c r="J540" t="s">
        <v>49</v>
      </c>
      <c r="K540" t="str">
        <f t="shared" si="58"/>
        <v>Low Risk</v>
      </c>
      <c r="L540" t="s">
        <v>60</v>
      </c>
      <c r="M540" t="s">
        <v>39</v>
      </c>
      <c r="N540" t="s">
        <v>45</v>
      </c>
      <c r="O540" t="s">
        <v>32</v>
      </c>
      <c r="P540" t="s">
        <v>33</v>
      </c>
      <c r="Q540" t="s">
        <v>34</v>
      </c>
      <c r="R540">
        <v>3</v>
      </c>
      <c r="S540" t="str">
        <f t="shared" si="59"/>
        <v>December</v>
      </c>
      <c r="T540">
        <f t="shared" si="60"/>
        <v>2024</v>
      </c>
      <c r="U540" s="3">
        <f t="shared" si="61"/>
        <v>0.31499999999999995</v>
      </c>
      <c r="V540" s="3" t="str">
        <f t="shared" si="62"/>
        <v>Low Discount</v>
      </c>
      <c r="W540" s="3">
        <f>AVERAGE(Table1[Gross Margin %])</f>
        <v>0.29963500000000659</v>
      </c>
      <c r="X540" s="3"/>
    </row>
    <row r="541" spans="1:24" x14ac:dyDescent="0.35">
      <c r="A541" t="s">
        <v>1122</v>
      </c>
      <c r="B541" t="s">
        <v>1123</v>
      </c>
      <c r="C541">
        <v>50.38</v>
      </c>
      <c r="D541" t="s">
        <v>3873</v>
      </c>
      <c r="E541">
        <f t="shared" si="56"/>
        <v>0.1</v>
      </c>
      <c r="F541">
        <f t="shared" si="57"/>
        <v>15.869699999999998</v>
      </c>
      <c r="G541" s="2">
        <v>45591</v>
      </c>
      <c r="H541" s="2">
        <v>45591</v>
      </c>
      <c r="I541" t="s">
        <v>28</v>
      </c>
      <c r="J541" t="s">
        <v>37</v>
      </c>
      <c r="K541" t="str">
        <f t="shared" si="58"/>
        <v>Low Risk</v>
      </c>
      <c r="L541" t="s">
        <v>43</v>
      </c>
      <c r="M541" t="s">
        <v>21</v>
      </c>
      <c r="N541" t="s">
        <v>22</v>
      </c>
      <c r="O541" t="s">
        <v>32</v>
      </c>
      <c r="P541" t="s">
        <v>68</v>
      </c>
      <c r="Q541" t="s">
        <v>69</v>
      </c>
      <c r="R541">
        <v>5</v>
      </c>
      <c r="S541" t="str">
        <f t="shared" si="59"/>
        <v>October</v>
      </c>
      <c r="T541">
        <f t="shared" si="60"/>
        <v>2024</v>
      </c>
      <c r="U541" s="3">
        <f t="shared" si="61"/>
        <v>0.31499999999999995</v>
      </c>
      <c r="V541" s="3" t="str">
        <f t="shared" si="62"/>
        <v>Low Discount</v>
      </c>
      <c r="W541" s="3">
        <f>AVERAGE(Table1[Gross Margin %])</f>
        <v>0.29963500000000659</v>
      </c>
      <c r="X541" s="3"/>
    </row>
    <row r="542" spans="1:24" x14ac:dyDescent="0.35">
      <c r="A542" t="s">
        <v>1124</v>
      </c>
      <c r="B542" t="s">
        <v>1125</v>
      </c>
      <c r="C542">
        <v>1271.8800000000001</v>
      </c>
      <c r="D542" t="s">
        <v>3872</v>
      </c>
      <c r="E542">
        <f t="shared" si="56"/>
        <v>0.25</v>
      </c>
      <c r="F542">
        <f t="shared" si="57"/>
        <v>333.86849999999998</v>
      </c>
      <c r="G542" s="2">
        <v>45663</v>
      </c>
      <c r="H542" s="2">
        <v>45663</v>
      </c>
      <c r="I542" t="s">
        <v>28</v>
      </c>
      <c r="J542" t="s">
        <v>49</v>
      </c>
      <c r="K542" t="str">
        <f t="shared" si="58"/>
        <v>Low Risk</v>
      </c>
      <c r="L542" t="s">
        <v>60</v>
      </c>
      <c r="M542" t="s">
        <v>55</v>
      </c>
      <c r="N542" t="s">
        <v>31</v>
      </c>
      <c r="O542" t="s">
        <v>32</v>
      </c>
      <c r="P542" t="s">
        <v>68</v>
      </c>
      <c r="Q542" t="s">
        <v>69</v>
      </c>
      <c r="R542">
        <v>2</v>
      </c>
      <c r="S542" t="str">
        <f t="shared" si="59"/>
        <v>January</v>
      </c>
      <c r="T542">
        <f t="shared" si="60"/>
        <v>2025</v>
      </c>
      <c r="U542" s="3">
        <f t="shared" si="61"/>
        <v>0.26249999999999996</v>
      </c>
      <c r="V542" s="3" t="str">
        <f t="shared" si="62"/>
        <v>High Discount</v>
      </c>
      <c r="W542" s="3">
        <f>AVERAGE(Table1[Gross Margin %])</f>
        <v>0.29963500000000659</v>
      </c>
      <c r="X542" s="3"/>
    </row>
    <row r="543" spans="1:24" x14ac:dyDescent="0.35">
      <c r="A543" t="s">
        <v>1126</v>
      </c>
      <c r="B543" t="s">
        <v>1127</v>
      </c>
      <c r="C543">
        <v>88.19</v>
      </c>
      <c r="D543" t="s">
        <v>3873</v>
      </c>
      <c r="E543">
        <f t="shared" si="56"/>
        <v>0.1</v>
      </c>
      <c r="F543">
        <f t="shared" si="57"/>
        <v>27.779849999999996</v>
      </c>
      <c r="G543" s="2">
        <v>45512</v>
      </c>
      <c r="H543" s="2">
        <v>45512</v>
      </c>
      <c r="I543" t="s">
        <v>42</v>
      </c>
      <c r="J543" t="s">
        <v>49</v>
      </c>
      <c r="K543" t="str">
        <f t="shared" si="58"/>
        <v>Low Risk</v>
      </c>
      <c r="L543" t="s">
        <v>38</v>
      </c>
      <c r="M543" t="s">
        <v>30</v>
      </c>
      <c r="N543" t="s">
        <v>31</v>
      </c>
      <c r="O543" t="s">
        <v>61</v>
      </c>
      <c r="P543" t="s">
        <v>62</v>
      </c>
      <c r="Q543" t="s">
        <v>63</v>
      </c>
      <c r="R543">
        <v>6</v>
      </c>
      <c r="S543" t="str">
        <f t="shared" si="59"/>
        <v>August</v>
      </c>
      <c r="T543">
        <f t="shared" si="60"/>
        <v>2024</v>
      </c>
      <c r="U543" s="3">
        <f t="shared" si="61"/>
        <v>0.31499999999999995</v>
      </c>
      <c r="V543" s="3" t="str">
        <f t="shared" si="62"/>
        <v>Low Discount</v>
      </c>
      <c r="W543" s="3">
        <f>AVERAGE(Table1[Gross Margin %])</f>
        <v>0.29963500000000659</v>
      </c>
      <c r="X543" s="3"/>
    </row>
    <row r="544" spans="1:24" x14ac:dyDescent="0.35">
      <c r="A544" t="s">
        <v>1128</v>
      </c>
      <c r="B544" t="s">
        <v>1129</v>
      </c>
      <c r="C544">
        <v>1339.84</v>
      </c>
      <c r="D544" t="s">
        <v>3872</v>
      </c>
      <c r="E544">
        <f t="shared" si="56"/>
        <v>0.1</v>
      </c>
      <c r="F544">
        <f t="shared" si="57"/>
        <v>422.0496</v>
      </c>
      <c r="G544" s="2">
        <v>45730</v>
      </c>
      <c r="H544" s="2">
        <v>45730</v>
      </c>
      <c r="I544" t="s">
        <v>28</v>
      </c>
      <c r="J544" t="s">
        <v>29</v>
      </c>
      <c r="K544" t="str">
        <f t="shared" si="58"/>
        <v>Low Risk</v>
      </c>
      <c r="L544" t="s">
        <v>43</v>
      </c>
      <c r="M544" t="s">
        <v>50</v>
      </c>
      <c r="N544" t="s">
        <v>22</v>
      </c>
      <c r="O544" t="s">
        <v>61</v>
      </c>
      <c r="P544" t="s">
        <v>62</v>
      </c>
      <c r="Q544" t="s">
        <v>63</v>
      </c>
      <c r="R544">
        <v>5</v>
      </c>
      <c r="S544" t="str">
        <f t="shared" si="59"/>
        <v>March</v>
      </c>
      <c r="T544">
        <f t="shared" si="60"/>
        <v>2025</v>
      </c>
      <c r="U544" s="3">
        <f t="shared" si="61"/>
        <v>0.315</v>
      </c>
      <c r="V544" s="3" t="str">
        <f t="shared" si="62"/>
        <v>Low Discount</v>
      </c>
      <c r="W544" s="3">
        <f>AVERAGE(Table1[Gross Margin %])</f>
        <v>0.29963500000000659</v>
      </c>
      <c r="X544" s="3"/>
    </row>
    <row r="545" spans="1:24" x14ac:dyDescent="0.35">
      <c r="A545" t="s">
        <v>1130</v>
      </c>
      <c r="B545" t="s">
        <v>1131</v>
      </c>
      <c r="C545">
        <v>522.20000000000005</v>
      </c>
      <c r="D545" t="s">
        <v>3874</v>
      </c>
      <c r="E545">
        <f t="shared" si="56"/>
        <v>0.15</v>
      </c>
      <c r="F545">
        <f t="shared" si="57"/>
        <v>155.3545</v>
      </c>
      <c r="G545" s="2">
        <v>45446</v>
      </c>
      <c r="H545" s="2">
        <v>45446</v>
      </c>
      <c r="I545" t="s">
        <v>86</v>
      </c>
      <c r="J545" t="s">
        <v>37</v>
      </c>
      <c r="K545" t="str">
        <f t="shared" si="58"/>
        <v>Medium Risk</v>
      </c>
      <c r="L545" t="s">
        <v>38</v>
      </c>
      <c r="M545" t="s">
        <v>30</v>
      </c>
      <c r="N545" t="s">
        <v>31</v>
      </c>
      <c r="O545" t="s">
        <v>23</v>
      </c>
      <c r="P545" t="s">
        <v>56</v>
      </c>
      <c r="Q545" t="s">
        <v>57</v>
      </c>
      <c r="R545">
        <v>2</v>
      </c>
      <c r="S545" t="str">
        <f t="shared" si="59"/>
        <v>June</v>
      </c>
      <c r="T545">
        <f t="shared" si="60"/>
        <v>2024</v>
      </c>
      <c r="U545" s="3">
        <f t="shared" si="61"/>
        <v>0.29749999999999999</v>
      </c>
      <c r="V545" s="3" t="str">
        <f t="shared" si="62"/>
        <v>High Discount</v>
      </c>
      <c r="W545" s="3">
        <f>AVERAGE(Table1[Gross Margin %])</f>
        <v>0.29963500000000659</v>
      </c>
      <c r="X545" s="3"/>
    </row>
    <row r="546" spans="1:24" x14ac:dyDescent="0.35">
      <c r="A546" t="s">
        <v>1132</v>
      </c>
      <c r="B546" t="s">
        <v>1133</v>
      </c>
      <c r="C546">
        <v>1314.82</v>
      </c>
      <c r="D546" t="s">
        <v>3872</v>
      </c>
      <c r="E546">
        <f t="shared" si="56"/>
        <v>0.15</v>
      </c>
      <c r="F546">
        <f t="shared" si="57"/>
        <v>391.15894999999995</v>
      </c>
      <c r="G546" s="2">
        <v>45538</v>
      </c>
      <c r="H546" s="2">
        <v>45538</v>
      </c>
      <c r="I546" t="s">
        <v>86</v>
      </c>
      <c r="J546" t="s">
        <v>29</v>
      </c>
      <c r="K546" t="str">
        <f t="shared" si="58"/>
        <v>Medium Risk</v>
      </c>
      <c r="L546" t="s">
        <v>38</v>
      </c>
      <c r="M546" t="s">
        <v>21</v>
      </c>
      <c r="N546" t="s">
        <v>45</v>
      </c>
      <c r="O546" t="s">
        <v>23</v>
      </c>
      <c r="P546" t="s">
        <v>56</v>
      </c>
      <c r="Q546" t="s">
        <v>57</v>
      </c>
      <c r="R546">
        <v>8</v>
      </c>
      <c r="S546" t="str">
        <f t="shared" si="59"/>
        <v>September</v>
      </c>
      <c r="T546">
        <f t="shared" si="60"/>
        <v>2024</v>
      </c>
      <c r="U546" s="3">
        <f t="shared" si="61"/>
        <v>0.29749999999999999</v>
      </c>
      <c r="V546" s="3" t="str">
        <f t="shared" si="62"/>
        <v>High Discount</v>
      </c>
      <c r="W546" s="3">
        <f>AVERAGE(Table1[Gross Margin %])</f>
        <v>0.29963500000000659</v>
      </c>
      <c r="X546" s="3"/>
    </row>
    <row r="547" spans="1:24" x14ac:dyDescent="0.35">
      <c r="A547" t="s">
        <v>1134</v>
      </c>
      <c r="B547" t="s">
        <v>1135</v>
      </c>
      <c r="C547">
        <v>1132.96</v>
      </c>
      <c r="D547" t="s">
        <v>3872</v>
      </c>
      <c r="E547">
        <f t="shared" si="56"/>
        <v>0.15</v>
      </c>
      <c r="F547">
        <f t="shared" si="57"/>
        <v>337.05560000000003</v>
      </c>
      <c r="G547" s="2">
        <v>45607</v>
      </c>
      <c r="H547" s="2">
        <v>45607</v>
      </c>
      <c r="I547" t="s">
        <v>42</v>
      </c>
      <c r="J547" t="s">
        <v>49</v>
      </c>
      <c r="K547" t="str">
        <f t="shared" si="58"/>
        <v>Low Risk</v>
      </c>
      <c r="L547" t="s">
        <v>60</v>
      </c>
      <c r="M547" t="s">
        <v>50</v>
      </c>
      <c r="N547" t="s">
        <v>45</v>
      </c>
      <c r="O547" t="s">
        <v>23</v>
      </c>
      <c r="P547" t="s">
        <v>56</v>
      </c>
      <c r="Q547" t="s">
        <v>57</v>
      </c>
      <c r="R547">
        <v>7</v>
      </c>
      <c r="S547" t="str">
        <f t="shared" si="59"/>
        <v>November</v>
      </c>
      <c r="T547">
        <f t="shared" si="60"/>
        <v>2024</v>
      </c>
      <c r="U547" s="3">
        <f t="shared" si="61"/>
        <v>0.29749999999999999</v>
      </c>
      <c r="V547" s="3" t="str">
        <f t="shared" si="62"/>
        <v>High Discount</v>
      </c>
      <c r="W547" s="3">
        <f>AVERAGE(Table1[Gross Margin %])</f>
        <v>0.29963500000000659</v>
      </c>
      <c r="X547" s="3"/>
    </row>
    <row r="548" spans="1:24" x14ac:dyDescent="0.35">
      <c r="A548" t="s">
        <v>1136</v>
      </c>
      <c r="B548" t="s">
        <v>1137</v>
      </c>
      <c r="C548">
        <v>978.17</v>
      </c>
      <c r="D548" t="s">
        <v>3874</v>
      </c>
      <c r="E548">
        <f t="shared" si="56"/>
        <v>0.15</v>
      </c>
      <c r="F548">
        <f t="shared" si="57"/>
        <v>291.00557499999996</v>
      </c>
      <c r="G548" s="2">
        <v>45692</v>
      </c>
      <c r="H548" s="2">
        <v>45692</v>
      </c>
      <c r="I548" t="s">
        <v>28</v>
      </c>
      <c r="J548" t="s">
        <v>37</v>
      </c>
      <c r="K548" t="str">
        <f t="shared" si="58"/>
        <v>Medium Risk</v>
      </c>
      <c r="L548" t="s">
        <v>38</v>
      </c>
      <c r="M548" t="s">
        <v>55</v>
      </c>
      <c r="N548" t="s">
        <v>31</v>
      </c>
      <c r="O548" t="s">
        <v>23</v>
      </c>
      <c r="P548" t="s">
        <v>24</v>
      </c>
      <c r="Q548" t="s">
        <v>25</v>
      </c>
      <c r="R548">
        <v>3</v>
      </c>
      <c r="S548" t="str">
        <f t="shared" si="59"/>
        <v>February</v>
      </c>
      <c r="T548">
        <f t="shared" si="60"/>
        <v>2025</v>
      </c>
      <c r="U548" s="3">
        <f t="shared" si="61"/>
        <v>0.29749999999999999</v>
      </c>
      <c r="V548" s="3" t="str">
        <f t="shared" si="62"/>
        <v>High Discount</v>
      </c>
      <c r="W548" s="3">
        <f>AVERAGE(Table1[Gross Margin %])</f>
        <v>0.29963500000000659</v>
      </c>
      <c r="X548" s="3"/>
    </row>
    <row r="549" spans="1:24" x14ac:dyDescent="0.35">
      <c r="A549" t="s">
        <v>1138</v>
      </c>
      <c r="B549" t="s">
        <v>130</v>
      </c>
      <c r="C549">
        <v>1331.45</v>
      </c>
      <c r="D549" t="s">
        <v>3872</v>
      </c>
      <c r="E549">
        <f t="shared" si="56"/>
        <v>0.1</v>
      </c>
      <c r="F549">
        <f t="shared" si="57"/>
        <v>419.40674999999999</v>
      </c>
      <c r="G549" s="2">
        <v>45671</v>
      </c>
      <c r="H549" s="2">
        <v>45671</v>
      </c>
      <c r="I549" t="s">
        <v>18</v>
      </c>
      <c r="J549" t="s">
        <v>37</v>
      </c>
      <c r="K549" t="str">
        <f t="shared" si="58"/>
        <v>Low Risk</v>
      </c>
      <c r="L549" t="s">
        <v>43</v>
      </c>
      <c r="M549" t="s">
        <v>50</v>
      </c>
      <c r="N549" t="s">
        <v>31</v>
      </c>
      <c r="O549" t="s">
        <v>61</v>
      </c>
      <c r="P549" t="s">
        <v>62</v>
      </c>
      <c r="Q549" t="s">
        <v>63</v>
      </c>
      <c r="R549">
        <v>9</v>
      </c>
      <c r="S549" t="str">
        <f t="shared" si="59"/>
        <v>January</v>
      </c>
      <c r="T549">
        <f t="shared" si="60"/>
        <v>2025</v>
      </c>
      <c r="U549" s="3">
        <f t="shared" si="61"/>
        <v>0.315</v>
      </c>
      <c r="V549" s="3" t="str">
        <f t="shared" si="62"/>
        <v>Low Discount</v>
      </c>
      <c r="W549" s="3">
        <f>AVERAGE(Table1[Gross Margin %])</f>
        <v>0.29963500000000659</v>
      </c>
      <c r="X549" s="3"/>
    </row>
    <row r="550" spans="1:24" x14ac:dyDescent="0.35">
      <c r="A550" t="s">
        <v>1139</v>
      </c>
      <c r="B550" t="s">
        <v>1140</v>
      </c>
      <c r="C550">
        <v>1281.24</v>
      </c>
      <c r="D550" t="s">
        <v>3872</v>
      </c>
      <c r="E550">
        <f t="shared" si="56"/>
        <v>0.25</v>
      </c>
      <c r="F550">
        <f t="shared" si="57"/>
        <v>336.32549999999998</v>
      </c>
      <c r="G550" s="2">
        <v>45774</v>
      </c>
      <c r="H550" s="2">
        <v>45774</v>
      </c>
      <c r="I550" t="s">
        <v>42</v>
      </c>
      <c r="J550" t="s">
        <v>37</v>
      </c>
      <c r="K550" t="str">
        <f t="shared" si="58"/>
        <v>Low Risk</v>
      </c>
      <c r="L550" t="s">
        <v>60</v>
      </c>
      <c r="M550" t="s">
        <v>30</v>
      </c>
      <c r="N550" t="s">
        <v>31</v>
      </c>
      <c r="O550" t="s">
        <v>32</v>
      </c>
      <c r="P550" t="s">
        <v>33</v>
      </c>
      <c r="Q550" t="s">
        <v>34</v>
      </c>
      <c r="R550">
        <v>8</v>
      </c>
      <c r="S550" t="str">
        <f t="shared" si="59"/>
        <v>April</v>
      </c>
      <c r="T550">
        <f t="shared" si="60"/>
        <v>2025</v>
      </c>
      <c r="U550" s="3">
        <f t="shared" si="61"/>
        <v>0.26249999999999996</v>
      </c>
      <c r="V550" s="3" t="str">
        <f t="shared" si="62"/>
        <v>High Discount</v>
      </c>
      <c r="W550" s="3">
        <f>AVERAGE(Table1[Gross Margin %])</f>
        <v>0.29963500000000659</v>
      </c>
      <c r="X550" s="3"/>
    </row>
    <row r="551" spans="1:24" x14ac:dyDescent="0.35">
      <c r="A551" t="s">
        <v>1141</v>
      </c>
      <c r="B551" t="s">
        <v>1142</v>
      </c>
      <c r="C551">
        <v>30.9</v>
      </c>
      <c r="D551" t="s">
        <v>3873</v>
      </c>
      <c r="E551">
        <f t="shared" si="56"/>
        <v>0.1</v>
      </c>
      <c r="F551">
        <f t="shared" si="57"/>
        <v>9.7334999999999994</v>
      </c>
      <c r="G551" s="2">
        <v>45567</v>
      </c>
      <c r="H551" s="2">
        <v>45567</v>
      </c>
      <c r="I551" t="s">
        <v>48</v>
      </c>
      <c r="J551" t="s">
        <v>29</v>
      </c>
      <c r="K551" t="str">
        <f t="shared" si="58"/>
        <v>Medium Risk</v>
      </c>
      <c r="L551" t="s">
        <v>38</v>
      </c>
      <c r="M551" t="s">
        <v>44</v>
      </c>
      <c r="N551" t="s">
        <v>45</v>
      </c>
      <c r="O551" t="s">
        <v>32</v>
      </c>
      <c r="P551" t="s">
        <v>33</v>
      </c>
      <c r="Q551" t="s">
        <v>34</v>
      </c>
      <c r="R551">
        <v>7</v>
      </c>
      <c r="S551" t="str">
        <f t="shared" si="59"/>
        <v>October</v>
      </c>
      <c r="T551">
        <f t="shared" si="60"/>
        <v>2024</v>
      </c>
      <c r="U551" s="3">
        <f t="shared" si="61"/>
        <v>0.315</v>
      </c>
      <c r="V551" s="3" t="str">
        <f t="shared" si="62"/>
        <v>Low Discount</v>
      </c>
      <c r="W551" s="3">
        <f>AVERAGE(Table1[Gross Margin %])</f>
        <v>0.29963500000000659</v>
      </c>
      <c r="X551" s="3"/>
    </row>
    <row r="552" spans="1:24" x14ac:dyDescent="0.35">
      <c r="A552" t="s">
        <v>1143</v>
      </c>
      <c r="B552" t="s">
        <v>1144</v>
      </c>
      <c r="C552">
        <v>316.32</v>
      </c>
      <c r="D552" t="s">
        <v>3873</v>
      </c>
      <c r="E552">
        <f t="shared" si="56"/>
        <v>0.1</v>
      </c>
      <c r="F552">
        <f t="shared" si="57"/>
        <v>99.640799999999984</v>
      </c>
      <c r="G552" s="2">
        <v>45647</v>
      </c>
      <c r="H552" s="2">
        <v>45647</v>
      </c>
      <c r="I552" t="s">
        <v>18</v>
      </c>
      <c r="J552" t="s">
        <v>19</v>
      </c>
      <c r="K552" t="str">
        <f t="shared" si="58"/>
        <v>Medium Risk</v>
      </c>
      <c r="L552" t="s">
        <v>38</v>
      </c>
      <c r="M552" t="s">
        <v>50</v>
      </c>
      <c r="N552" t="s">
        <v>45</v>
      </c>
      <c r="O552" t="s">
        <v>61</v>
      </c>
      <c r="P552" t="s">
        <v>62</v>
      </c>
      <c r="Q552" t="s">
        <v>63</v>
      </c>
      <c r="R552">
        <v>2</v>
      </c>
      <c r="S552" t="str">
        <f t="shared" si="59"/>
        <v>December</v>
      </c>
      <c r="T552">
        <f t="shared" si="60"/>
        <v>2024</v>
      </c>
      <c r="U552" s="3">
        <f t="shared" si="61"/>
        <v>0.31499999999999995</v>
      </c>
      <c r="V552" s="3" t="str">
        <f t="shared" si="62"/>
        <v>Low Discount</v>
      </c>
      <c r="W552" s="3">
        <f>AVERAGE(Table1[Gross Margin %])</f>
        <v>0.29963500000000659</v>
      </c>
      <c r="X552" s="3"/>
    </row>
    <row r="553" spans="1:24" x14ac:dyDescent="0.35">
      <c r="A553" t="s">
        <v>1145</v>
      </c>
      <c r="B553" t="s">
        <v>1146</v>
      </c>
      <c r="C553">
        <v>1460.99</v>
      </c>
      <c r="D553" t="s">
        <v>3872</v>
      </c>
      <c r="E553">
        <f t="shared" si="56"/>
        <v>0.25</v>
      </c>
      <c r="F553">
        <f t="shared" si="57"/>
        <v>383.50987500000002</v>
      </c>
      <c r="G553" s="2">
        <v>45742</v>
      </c>
      <c r="H553" s="2">
        <v>45742</v>
      </c>
      <c r="I553" t="s">
        <v>48</v>
      </c>
      <c r="J553" t="s">
        <v>37</v>
      </c>
      <c r="K553" t="str">
        <f t="shared" si="58"/>
        <v>Medium Risk</v>
      </c>
      <c r="L553" t="s">
        <v>38</v>
      </c>
      <c r="M553" t="s">
        <v>30</v>
      </c>
      <c r="N553" t="s">
        <v>31</v>
      </c>
      <c r="O553" t="s">
        <v>32</v>
      </c>
      <c r="P553" t="s">
        <v>80</v>
      </c>
      <c r="Q553" t="s">
        <v>81</v>
      </c>
      <c r="R553">
        <v>9</v>
      </c>
      <c r="S553" t="str">
        <f t="shared" si="59"/>
        <v>March</v>
      </c>
      <c r="T553">
        <f t="shared" si="60"/>
        <v>2025</v>
      </c>
      <c r="U553" s="3">
        <f t="shared" si="61"/>
        <v>0.26250000000000001</v>
      </c>
      <c r="V553" s="3" t="str">
        <f t="shared" si="62"/>
        <v>High Discount</v>
      </c>
      <c r="W553" s="3">
        <f>AVERAGE(Table1[Gross Margin %])</f>
        <v>0.29963500000000659</v>
      </c>
      <c r="X553" s="3"/>
    </row>
    <row r="554" spans="1:24" x14ac:dyDescent="0.35">
      <c r="A554" t="s">
        <v>1147</v>
      </c>
      <c r="B554" t="s">
        <v>1148</v>
      </c>
      <c r="C554">
        <v>363.33</v>
      </c>
      <c r="D554" t="s">
        <v>3873</v>
      </c>
      <c r="E554">
        <f t="shared" si="56"/>
        <v>0.1</v>
      </c>
      <c r="F554">
        <f t="shared" si="57"/>
        <v>114.44894999999998</v>
      </c>
      <c r="G554" s="2">
        <v>45739</v>
      </c>
      <c r="H554" s="2">
        <v>45739</v>
      </c>
      <c r="I554" t="s">
        <v>18</v>
      </c>
      <c r="J554" t="s">
        <v>49</v>
      </c>
      <c r="K554" t="str">
        <f t="shared" si="58"/>
        <v>Low Risk</v>
      </c>
      <c r="L554" t="s">
        <v>60</v>
      </c>
      <c r="M554" t="s">
        <v>30</v>
      </c>
      <c r="N554" t="s">
        <v>22</v>
      </c>
      <c r="O554" t="s">
        <v>32</v>
      </c>
      <c r="P554" t="s">
        <v>68</v>
      </c>
      <c r="Q554" t="s">
        <v>69</v>
      </c>
      <c r="R554">
        <v>10</v>
      </c>
      <c r="S554" t="str">
        <f t="shared" si="59"/>
        <v>March</v>
      </c>
      <c r="T554">
        <f t="shared" si="60"/>
        <v>2025</v>
      </c>
      <c r="U554" s="3">
        <f t="shared" si="61"/>
        <v>0.31499999999999995</v>
      </c>
      <c r="V554" s="3" t="str">
        <f t="shared" si="62"/>
        <v>Low Discount</v>
      </c>
      <c r="W554" s="3">
        <f>AVERAGE(Table1[Gross Margin %])</f>
        <v>0.29963500000000659</v>
      </c>
      <c r="X554" s="3"/>
    </row>
    <row r="555" spans="1:24" x14ac:dyDescent="0.35">
      <c r="A555" t="s">
        <v>1149</v>
      </c>
      <c r="B555" t="s">
        <v>1150</v>
      </c>
      <c r="C555">
        <v>203.78</v>
      </c>
      <c r="D555" t="s">
        <v>3873</v>
      </c>
      <c r="E555">
        <f t="shared" si="56"/>
        <v>0.1</v>
      </c>
      <c r="F555">
        <f t="shared" si="57"/>
        <v>64.190699999999993</v>
      </c>
      <c r="G555" s="2">
        <v>45675</v>
      </c>
      <c r="H555" s="2">
        <v>45675</v>
      </c>
      <c r="I555" t="s">
        <v>18</v>
      </c>
      <c r="J555" t="s">
        <v>19</v>
      </c>
      <c r="K555" t="str">
        <f t="shared" si="58"/>
        <v>Low Risk</v>
      </c>
      <c r="L555" t="s">
        <v>60</v>
      </c>
      <c r="M555" t="s">
        <v>50</v>
      </c>
      <c r="N555" t="s">
        <v>22</v>
      </c>
      <c r="O555" t="s">
        <v>32</v>
      </c>
      <c r="P555" t="s">
        <v>68</v>
      </c>
      <c r="Q555" t="s">
        <v>69</v>
      </c>
      <c r="R555">
        <v>7</v>
      </c>
      <c r="S555" t="str">
        <f t="shared" si="59"/>
        <v>January</v>
      </c>
      <c r="T555">
        <f t="shared" si="60"/>
        <v>2025</v>
      </c>
      <c r="U555" s="3">
        <f t="shared" si="61"/>
        <v>0.31499999999999995</v>
      </c>
      <c r="V555" s="3" t="str">
        <f t="shared" si="62"/>
        <v>Low Discount</v>
      </c>
      <c r="W555" s="3">
        <f>AVERAGE(Table1[Gross Margin %])</f>
        <v>0.29963500000000659</v>
      </c>
      <c r="X555" s="3"/>
    </row>
    <row r="556" spans="1:24" x14ac:dyDescent="0.35">
      <c r="A556" t="s">
        <v>1151</v>
      </c>
      <c r="B556" t="s">
        <v>1152</v>
      </c>
      <c r="C556">
        <v>442.4</v>
      </c>
      <c r="D556" t="s">
        <v>3873</v>
      </c>
      <c r="E556">
        <f t="shared" si="56"/>
        <v>0.1</v>
      </c>
      <c r="F556">
        <f t="shared" si="57"/>
        <v>139.35599999999997</v>
      </c>
      <c r="G556" s="2">
        <v>45460</v>
      </c>
      <c r="H556" s="2">
        <v>45460</v>
      </c>
      <c r="I556" t="s">
        <v>42</v>
      </c>
      <c r="J556" t="s">
        <v>29</v>
      </c>
      <c r="K556" t="str">
        <f t="shared" si="58"/>
        <v>Low Risk</v>
      </c>
      <c r="L556" t="s">
        <v>60</v>
      </c>
      <c r="M556" t="s">
        <v>21</v>
      </c>
      <c r="N556" t="s">
        <v>45</v>
      </c>
      <c r="O556" t="s">
        <v>32</v>
      </c>
      <c r="P556" t="s">
        <v>68</v>
      </c>
      <c r="Q556" t="s">
        <v>69</v>
      </c>
      <c r="R556">
        <v>10</v>
      </c>
      <c r="S556" t="str">
        <f t="shared" si="59"/>
        <v>June</v>
      </c>
      <c r="T556">
        <f t="shared" si="60"/>
        <v>2024</v>
      </c>
      <c r="U556" s="3">
        <f t="shared" si="61"/>
        <v>0.31499999999999995</v>
      </c>
      <c r="V556" s="3" t="str">
        <f t="shared" si="62"/>
        <v>Low Discount</v>
      </c>
      <c r="W556" s="3">
        <f>AVERAGE(Table1[Gross Margin %])</f>
        <v>0.29963500000000659</v>
      </c>
      <c r="X556" s="3"/>
    </row>
    <row r="557" spans="1:24" x14ac:dyDescent="0.35">
      <c r="A557" t="s">
        <v>1153</v>
      </c>
      <c r="B557" t="s">
        <v>1154</v>
      </c>
      <c r="C557">
        <v>136.78</v>
      </c>
      <c r="D557" t="s">
        <v>3873</v>
      </c>
      <c r="E557">
        <f t="shared" si="56"/>
        <v>0.15</v>
      </c>
      <c r="F557">
        <f t="shared" si="57"/>
        <v>40.692050000000002</v>
      </c>
      <c r="G557" s="2">
        <v>45437</v>
      </c>
      <c r="H557" s="2">
        <v>45437</v>
      </c>
      <c r="I557" t="s">
        <v>28</v>
      </c>
      <c r="J557" t="s">
        <v>37</v>
      </c>
      <c r="K557" t="str">
        <f t="shared" si="58"/>
        <v>High Risk</v>
      </c>
      <c r="L557" t="s">
        <v>20</v>
      </c>
      <c r="M557" t="s">
        <v>55</v>
      </c>
      <c r="N557" t="s">
        <v>31</v>
      </c>
      <c r="O557" t="s">
        <v>23</v>
      </c>
      <c r="P557" t="s">
        <v>24</v>
      </c>
      <c r="Q557" t="s">
        <v>25</v>
      </c>
      <c r="R557">
        <v>9</v>
      </c>
      <c r="S557" t="str">
        <f t="shared" si="59"/>
        <v>May</v>
      </c>
      <c r="T557">
        <f t="shared" si="60"/>
        <v>2024</v>
      </c>
      <c r="U557" s="3">
        <f t="shared" si="61"/>
        <v>0.29749999999999999</v>
      </c>
      <c r="V557" s="3" t="str">
        <f t="shared" si="62"/>
        <v>High Discount</v>
      </c>
      <c r="W557" s="3">
        <f>AVERAGE(Table1[Gross Margin %])</f>
        <v>0.29963500000000659</v>
      </c>
      <c r="X557" s="3"/>
    </row>
    <row r="558" spans="1:24" x14ac:dyDescent="0.35">
      <c r="A558" t="s">
        <v>1155</v>
      </c>
      <c r="B558" t="s">
        <v>1156</v>
      </c>
      <c r="C558">
        <v>133.33000000000001</v>
      </c>
      <c r="D558" t="s">
        <v>3873</v>
      </c>
      <c r="E558">
        <f t="shared" si="56"/>
        <v>0.15</v>
      </c>
      <c r="F558">
        <f t="shared" si="57"/>
        <v>39.665675</v>
      </c>
      <c r="G558" s="2">
        <v>45537</v>
      </c>
      <c r="H558" s="2">
        <v>45537</v>
      </c>
      <c r="I558" t="s">
        <v>48</v>
      </c>
      <c r="J558" t="s">
        <v>37</v>
      </c>
      <c r="K558" t="str">
        <f t="shared" si="58"/>
        <v>Low Risk</v>
      </c>
      <c r="L558" t="s">
        <v>60</v>
      </c>
      <c r="M558" t="s">
        <v>44</v>
      </c>
      <c r="N558" t="s">
        <v>22</v>
      </c>
      <c r="O558" t="s">
        <v>23</v>
      </c>
      <c r="P558" t="s">
        <v>56</v>
      </c>
      <c r="Q558" t="s">
        <v>57</v>
      </c>
      <c r="R558">
        <v>9</v>
      </c>
      <c r="S558" t="str">
        <f t="shared" si="59"/>
        <v>September</v>
      </c>
      <c r="T558">
        <f t="shared" si="60"/>
        <v>2024</v>
      </c>
      <c r="U558" s="3">
        <f t="shared" si="61"/>
        <v>0.29749999999999999</v>
      </c>
      <c r="V558" s="3" t="str">
        <f t="shared" si="62"/>
        <v>High Discount</v>
      </c>
      <c r="W558" s="3">
        <f>AVERAGE(Table1[Gross Margin %])</f>
        <v>0.29963500000000659</v>
      </c>
      <c r="X558" s="3"/>
    </row>
    <row r="559" spans="1:24" x14ac:dyDescent="0.35">
      <c r="A559" t="s">
        <v>1157</v>
      </c>
      <c r="B559" t="s">
        <v>1158</v>
      </c>
      <c r="C559">
        <v>1109.56</v>
      </c>
      <c r="D559" t="s">
        <v>3872</v>
      </c>
      <c r="E559">
        <f t="shared" si="56"/>
        <v>0.15</v>
      </c>
      <c r="F559">
        <f t="shared" si="57"/>
        <v>330.09409999999997</v>
      </c>
      <c r="G559" s="2">
        <v>45655</v>
      </c>
      <c r="H559" s="2">
        <v>45655</v>
      </c>
      <c r="I559" t="s">
        <v>48</v>
      </c>
      <c r="J559" t="s">
        <v>49</v>
      </c>
      <c r="K559" t="str">
        <f t="shared" si="58"/>
        <v>Medium Risk</v>
      </c>
      <c r="L559" t="s">
        <v>38</v>
      </c>
      <c r="M559" t="s">
        <v>50</v>
      </c>
      <c r="N559" t="s">
        <v>45</v>
      </c>
      <c r="O559" t="s">
        <v>23</v>
      </c>
      <c r="P559" t="s">
        <v>51</v>
      </c>
      <c r="Q559" t="s">
        <v>52</v>
      </c>
      <c r="R559">
        <v>3</v>
      </c>
      <c r="S559" t="str">
        <f t="shared" si="59"/>
        <v>December</v>
      </c>
      <c r="T559">
        <f t="shared" si="60"/>
        <v>2024</v>
      </c>
      <c r="U559" s="3">
        <f t="shared" si="61"/>
        <v>0.29749999999999999</v>
      </c>
      <c r="V559" s="3" t="str">
        <f t="shared" si="62"/>
        <v>High Discount</v>
      </c>
      <c r="W559" s="3">
        <f>AVERAGE(Table1[Gross Margin %])</f>
        <v>0.29963500000000659</v>
      </c>
      <c r="X559" s="3"/>
    </row>
    <row r="560" spans="1:24" x14ac:dyDescent="0.35">
      <c r="A560" t="s">
        <v>1159</v>
      </c>
      <c r="B560" t="s">
        <v>1160</v>
      </c>
      <c r="C560">
        <v>115.96</v>
      </c>
      <c r="D560" t="s">
        <v>3873</v>
      </c>
      <c r="E560">
        <f t="shared" si="56"/>
        <v>0.15</v>
      </c>
      <c r="F560">
        <f t="shared" si="57"/>
        <v>34.498100000000001</v>
      </c>
      <c r="G560" s="2">
        <v>45673</v>
      </c>
      <c r="H560" s="2">
        <v>45673</v>
      </c>
      <c r="I560" t="s">
        <v>48</v>
      </c>
      <c r="J560" t="s">
        <v>49</v>
      </c>
      <c r="K560" t="str">
        <f t="shared" si="58"/>
        <v>Low Risk</v>
      </c>
      <c r="L560" t="s">
        <v>43</v>
      </c>
      <c r="M560" t="s">
        <v>44</v>
      </c>
      <c r="N560" t="s">
        <v>31</v>
      </c>
      <c r="O560" t="s">
        <v>23</v>
      </c>
      <c r="P560" t="s">
        <v>51</v>
      </c>
      <c r="Q560" t="s">
        <v>52</v>
      </c>
      <c r="R560">
        <v>3</v>
      </c>
      <c r="S560" t="str">
        <f t="shared" si="59"/>
        <v>January</v>
      </c>
      <c r="T560">
        <f t="shared" si="60"/>
        <v>2025</v>
      </c>
      <c r="U560" s="3">
        <f t="shared" si="61"/>
        <v>0.29750000000000004</v>
      </c>
      <c r="V560" s="3" t="str">
        <f t="shared" si="62"/>
        <v>High Discount</v>
      </c>
      <c r="W560" s="3">
        <f>AVERAGE(Table1[Gross Margin %])</f>
        <v>0.29963500000000659</v>
      </c>
      <c r="X560" s="3"/>
    </row>
    <row r="561" spans="1:24" x14ac:dyDescent="0.35">
      <c r="A561" t="s">
        <v>1161</v>
      </c>
      <c r="B561" t="s">
        <v>1162</v>
      </c>
      <c r="C561">
        <v>339.97</v>
      </c>
      <c r="D561" t="s">
        <v>3873</v>
      </c>
      <c r="E561">
        <f t="shared" si="56"/>
        <v>0.1</v>
      </c>
      <c r="F561">
        <f t="shared" si="57"/>
        <v>107.09054999999999</v>
      </c>
      <c r="G561" s="2">
        <v>45563</v>
      </c>
      <c r="H561" s="2">
        <v>45563</v>
      </c>
      <c r="I561" t="s">
        <v>48</v>
      </c>
      <c r="J561" t="s">
        <v>49</v>
      </c>
      <c r="K561" t="str">
        <f t="shared" si="58"/>
        <v>Low Risk</v>
      </c>
      <c r="L561" t="s">
        <v>60</v>
      </c>
      <c r="M561" t="s">
        <v>30</v>
      </c>
      <c r="N561" t="s">
        <v>31</v>
      </c>
      <c r="O561" t="s">
        <v>32</v>
      </c>
      <c r="P561" t="s">
        <v>80</v>
      </c>
      <c r="Q561" t="s">
        <v>81</v>
      </c>
      <c r="R561">
        <v>2</v>
      </c>
      <c r="S561" t="str">
        <f t="shared" si="59"/>
        <v>September</v>
      </c>
      <c r="T561">
        <f t="shared" si="60"/>
        <v>2024</v>
      </c>
      <c r="U561" s="3">
        <f t="shared" si="61"/>
        <v>0.31499999999999995</v>
      </c>
      <c r="V561" s="3" t="str">
        <f t="shared" si="62"/>
        <v>Low Discount</v>
      </c>
      <c r="W561" s="3">
        <f>AVERAGE(Table1[Gross Margin %])</f>
        <v>0.29963500000000659</v>
      </c>
      <c r="X561" s="3"/>
    </row>
    <row r="562" spans="1:24" x14ac:dyDescent="0.35">
      <c r="A562" t="s">
        <v>1163</v>
      </c>
      <c r="B562" t="s">
        <v>1164</v>
      </c>
      <c r="C562">
        <v>1017.64</v>
      </c>
      <c r="D562" t="s">
        <v>3872</v>
      </c>
      <c r="E562">
        <f t="shared" si="56"/>
        <v>0.25</v>
      </c>
      <c r="F562">
        <f t="shared" si="57"/>
        <v>267.13049999999998</v>
      </c>
      <c r="G562" s="2">
        <v>45541</v>
      </c>
      <c r="H562" s="2">
        <v>45541</v>
      </c>
      <c r="I562" t="s">
        <v>86</v>
      </c>
      <c r="J562" t="s">
        <v>49</v>
      </c>
      <c r="K562" t="str">
        <f t="shared" si="58"/>
        <v>Low Risk</v>
      </c>
      <c r="L562" t="s">
        <v>60</v>
      </c>
      <c r="M562" t="s">
        <v>44</v>
      </c>
      <c r="N562" t="s">
        <v>22</v>
      </c>
      <c r="O562" t="s">
        <v>32</v>
      </c>
      <c r="P562" t="s">
        <v>80</v>
      </c>
      <c r="Q562" t="s">
        <v>81</v>
      </c>
      <c r="R562">
        <v>3</v>
      </c>
      <c r="S562" t="str">
        <f t="shared" si="59"/>
        <v>September</v>
      </c>
      <c r="T562">
        <f t="shared" si="60"/>
        <v>2024</v>
      </c>
      <c r="U562" s="3">
        <f t="shared" si="61"/>
        <v>0.26250000000000001</v>
      </c>
      <c r="V562" s="3" t="str">
        <f t="shared" si="62"/>
        <v>High Discount</v>
      </c>
      <c r="W562" s="3">
        <f>AVERAGE(Table1[Gross Margin %])</f>
        <v>0.29963500000000659</v>
      </c>
      <c r="X562" s="3"/>
    </row>
    <row r="563" spans="1:24" x14ac:dyDescent="0.35">
      <c r="A563" t="s">
        <v>1165</v>
      </c>
      <c r="B563" t="s">
        <v>1166</v>
      </c>
      <c r="C563">
        <v>229.21</v>
      </c>
      <c r="D563" t="s">
        <v>3873</v>
      </c>
      <c r="E563">
        <f t="shared" si="56"/>
        <v>0.15</v>
      </c>
      <c r="F563">
        <f t="shared" si="57"/>
        <v>68.189975000000004</v>
      </c>
      <c r="G563" s="2">
        <v>45559</v>
      </c>
      <c r="H563" s="2">
        <v>45559</v>
      </c>
      <c r="I563" t="s">
        <v>86</v>
      </c>
      <c r="J563" t="s">
        <v>49</v>
      </c>
      <c r="K563" t="str">
        <f t="shared" si="58"/>
        <v>High Risk</v>
      </c>
      <c r="L563" t="s">
        <v>20</v>
      </c>
      <c r="M563" t="s">
        <v>44</v>
      </c>
      <c r="N563" t="s">
        <v>22</v>
      </c>
      <c r="O563" t="s">
        <v>23</v>
      </c>
      <c r="P563" t="s">
        <v>51</v>
      </c>
      <c r="Q563" t="s">
        <v>52</v>
      </c>
      <c r="R563">
        <v>9</v>
      </c>
      <c r="S563" t="str">
        <f t="shared" si="59"/>
        <v>September</v>
      </c>
      <c r="T563">
        <f t="shared" si="60"/>
        <v>2024</v>
      </c>
      <c r="U563" s="3">
        <f t="shared" si="61"/>
        <v>0.29749999999999999</v>
      </c>
      <c r="V563" s="3" t="str">
        <f t="shared" si="62"/>
        <v>High Discount</v>
      </c>
      <c r="W563" s="3">
        <f>AVERAGE(Table1[Gross Margin %])</f>
        <v>0.29963500000000659</v>
      </c>
      <c r="X563" s="3"/>
    </row>
    <row r="564" spans="1:24" x14ac:dyDescent="0.35">
      <c r="A564" t="s">
        <v>1167</v>
      </c>
      <c r="B564" t="s">
        <v>1168</v>
      </c>
      <c r="C564">
        <v>296.77</v>
      </c>
      <c r="D564" t="s">
        <v>3873</v>
      </c>
      <c r="E564">
        <f t="shared" si="56"/>
        <v>0.1</v>
      </c>
      <c r="F564">
        <f t="shared" si="57"/>
        <v>93.482549999999975</v>
      </c>
      <c r="G564" s="2">
        <v>45688</v>
      </c>
      <c r="H564" s="2">
        <v>45688</v>
      </c>
      <c r="I564" t="s">
        <v>86</v>
      </c>
      <c r="J564" t="s">
        <v>19</v>
      </c>
      <c r="K564" t="str">
        <f t="shared" si="58"/>
        <v>Medium Risk</v>
      </c>
      <c r="L564" t="s">
        <v>38</v>
      </c>
      <c r="M564" t="s">
        <v>55</v>
      </c>
      <c r="N564" t="s">
        <v>22</v>
      </c>
      <c r="O564" t="s">
        <v>32</v>
      </c>
      <c r="P564" t="s">
        <v>72</v>
      </c>
      <c r="Q564" t="s">
        <v>73</v>
      </c>
      <c r="R564">
        <v>9</v>
      </c>
      <c r="S564" t="str">
        <f t="shared" si="59"/>
        <v>January</v>
      </c>
      <c r="T564">
        <f t="shared" si="60"/>
        <v>2025</v>
      </c>
      <c r="U564" s="3">
        <f t="shared" si="61"/>
        <v>0.31499999999999995</v>
      </c>
      <c r="V564" s="3" t="str">
        <f t="shared" si="62"/>
        <v>Low Discount</v>
      </c>
      <c r="W564" s="3">
        <f>AVERAGE(Table1[Gross Margin %])</f>
        <v>0.29963500000000659</v>
      </c>
      <c r="X564" s="3"/>
    </row>
    <row r="565" spans="1:24" x14ac:dyDescent="0.35">
      <c r="A565" t="s">
        <v>1169</v>
      </c>
      <c r="B565" t="s">
        <v>1170</v>
      </c>
      <c r="C565">
        <v>1077.8499999999999</v>
      </c>
      <c r="D565" t="s">
        <v>3872</v>
      </c>
      <c r="E565">
        <f t="shared" si="56"/>
        <v>0.25</v>
      </c>
      <c r="F565">
        <f t="shared" si="57"/>
        <v>282.93562499999996</v>
      </c>
      <c r="G565" s="2">
        <v>45665</v>
      </c>
      <c r="H565" s="2">
        <v>45665</v>
      </c>
      <c r="I565" t="s">
        <v>42</v>
      </c>
      <c r="J565" t="s">
        <v>19</v>
      </c>
      <c r="K565" t="str">
        <f t="shared" si="58"/>
        <v>Low Risk</v>
      </c>
      <c r="L565" t="s">
        <v>38</v>
      </c>
      <c r="M565" t="s">
        <v>30</v>
      </c>
      <c r="N565" t="s">
        <v>31</v>
      </c>
      <c r="O565" t="s">
        <v>32</v>
      </c>
      <c r="P565" t="s">
        <v>72</v>
      </c>
      <c r="Q565" t="s">
        <v>73</v>
      </c>
      <c r="R565">
        <v>10</v>
      </c>
      <c r="S565" t="str">
        <f t="shared" si="59"/>
        <v>January</v>
      </c>
      <c r="T565">
        <f t="shared" si="60"/>
        <v>2025</v>
      </c>
      <c r="U565" s="3">
        <f t="shared" si="61"/>
        <v>0.26250000000000001</v>
      </c>
      <c r="V565" s="3" t="str">
        <f t="shared" si="62"/>
        <v>High Discount</v>
      </c>
      <c r="W565" s="3">
        <f>AVERAGE(Table1[Gross Margin %])</f>
        <v>0.29963500000000659</v>
      </c>
      <c r="X565" s="3"/>
    </row>
    <row r="566" spans="1:24" x14ac:dyDescent="0.35">
      <c r="A566" t="s">
        <v>1171</v>
      </c>
      <c r="B566" t="s">
        <v>1172</v>
      </c>
      <c r="C566">
        <v>1130.45</v>
      </c>
      <c r="D566" t="s">
        <v>3872</v>
      </c>
      <c r="E566">
        <f t="shared" si="56"/>
        <v>0.15</v>
      </c>
      <c r="F566">
        <f t="shared" si="57"/>
        <v>336.308875</v>
      </c>
      <c r="G566" s="2">
        <v>45583</v>
      </c>
      <c r="H566" s="2">
        <v>45583</v>
      </c>
      <c r="I566" t="s">
        <v>28</v>
      </c>
      <c r="J566" t="s">
        <v>37</v>
      </c>
      <c r="K566" t="str">
        <f t="shared" si="58"/>
        <v>Low Risk</v>
      </c>
      <c r="L566" t="s">
        <v>43</v>
      </c>
      <c r="M566" t="s">
        <v>55</v>
      </c>
      <c r="N566" t="s">
        <v>45</v>
      </c>
      <c r="O566" t="s">
        <v>23</v>
      </c>
      <c r="P566" t="s">
        <v>56</v>
      </c>
      <c r="Q566" t="s">
        <v>57</v>
      </c>
      <c r="R566">
        <v>2</v>
      </c>
      <c r="S566" t="str">
        <f t="shared" si="59"/>
        <v>October</v>
      </c>
      <c r="T566">
        <f t="shared" si="60"/>
        <v>2024</v>
      </c>
      <c r="U566" s="3">
        <f t="shared" si="61"/>
        <v>0.29749999999999999</v>
      </c>
      <c r="V566" s="3" t="str">
        <f t="shared" si="62"/>
        <v>High Discount</v>
      </c>
      <c r="W566" s="3">
        <f>AVERAGE(Table1[Gross Margin %])</f>
        <v>0.29963500000000659</v>
      </c>
      <c r="X566" s="3"/>
    </row>
    <row r="567" spans="1:24" x14ac:dyDescent="0.35">
      <c r="A567" t="s">
        <v>1173</v>
      </c>
      <c r="B567" t="s">
        <v>1174</v>
      </c>
      <c r="C567">
        <v>1296.08</v>
      </c>
      <c r="D567" t="s">
        <v>3872</v>
      </c>
      <c r="E567">
        <f t="shared" si="56"/>
        <v>0.15</v>
      </c>
      <c r="F567">
        <f t="shared" si="57"/>
        <v>385.58379999999994</v>
      </c>
      <c r="G567" s="2">
        <v>45525</v>
      </c>
      <c r="H567" s="2">
        <v>45525</v>
      </c>
      <c r="I567" t="s">
        <v>86</v>
      </c>
      <c r="J567" t="s">
        <v>49</v>
      </c>
      <c r="K567" t="str">
        <f t="shared" si="58"/>
        <v>Low Risk</v>
      </c>
      <c r="L567" t="s">
        <v>43</v>
      </c>
      <c r="M567" t="s">
        <v>44</v>
      </c>
      <c r="N567" t="s">
        <v>45</v>
      </c>
      <c r="O567" t="s">
        <v>23</v>
      </c>
      <c r="P567" t="s">
        <v>51</v>
      </c>
      <c r="Q567" t="s">
        <v>52</v>
      </c>
      <c r="R567">
        <v>3</v>
      </c>
      <c r="S567" t="str">
        <f t="shared" si="59"/>
        <v>August</v>
      </c>
      <c r="T567">
        <f t="shared" si="60"/>
        <v>2024</v>
      </c>
      <c r="U567" s="3">
        <f t="shared" si="61"/>
        <v>0.29749999999999999</v>
      </c>
      <c r="V567" s="3" t="str">
        <f t="shared" si="62"/>
        <v>High Discount</v>
      </c>
      <c r="W567" s="3">
        <f>AVERAGE(Table1[Gross Margin %])</f>
        <v>0.29963500000000659</v>
      </c>
      <c r="X567" s="3"/>
    </row>
    <row r="568" spans="1:24" x14ac:dyDescent="0.35">
      <c r="A568" t="s">
        <v>1175</v>
      </c>
      <c r="B568" t="s">
        <v>1176</v>
      </c>
      <c r="C568">
        <v>1382.26</v>
      </c>
      <c r="D568" t="s">
        <v>3872</v>
      </c>
      <c r="E568">
        <f t="shared" si="56"/>
        <v>0.15</v>
      </c>
      <c r="F568">
        <f t="shared" si="57"/>
        <v>411.22235000000001</v>
      </c>
      <c r="G568" s="2">
        <v>45453</v>
      </c>
      <c r="H568" s="2">
        <v>45453</v>
      </c>
      <c r="I568" t="s">
        <v>42</v>
      </c>
      <c r="J568" t="s">
        <v>49</v>
      </c>
      <c r="K568" t="str">
        <f t="shared" si="58"/>
        <v>High Risk</v>
      </c>
      <c r="L568" t="s">
        <v>20</v>
      </c>
      <c r="M568" t="s">
        <v>30</v>
      </c>
      <c r="N568" t="s">
        <v>31</v>
      </c>
      <c r="O568" t="s">
        <v>23</v>
      </c>
      <c r="P568" t="s">
        <v>24</v>
      </c>
      <c r="Q568" t="s">
        <v>25</v>
      </c>
      <c r="R568">
        <v>8</v>
      </c>
      <c r="S568" t="str">
        <f t="shared" si="59"/>
        <v>June</v>
      </c>
      <c r="T568">
        <f t="shared" si="60"/>
        <v>2024</v>
      </c>
      <c r="U568" s="3">
        <f t="shared" si="61"/>
        <v>0.29749999999999999</v>
      </c>
      <c r="V568" s="3" t="str">
        <f t="shared" si="62"/>
        <v>High Discount</v>
      </c>
      <c r="W568" s="3">
        <f>AVERAGE(Table1[Gross Margin %])</f>
        <v>0.29963500000000659</v>
      </c>
      <c r="X568" s="3"/>
    </row>
    <row r="569" spans="1:24" x14ac:dyDescent="0.35">
      <c r="A569" t="s">
        <v>1177</v>
      </c>
      <c r="B569" t="s">
        <v>1178</v>
      </c>
      <c r="C569">
        <v>139.6</v>
      </c>
      <c r="D569" t="s">
        <v>3873</v>
      </c>
      <c r="E569">
        <f t="shared" si="56"/>
        <v>0.1</v>
      </c>
      <c r="F569">
        <f t="shared" si="57"/>
        <v>43.97399999999999</v>
      </c>
      <c r="G569" s="2">
        <v>45630</v>
      </c>
      <c r="H569" s="2">
        <v>45630</v>
      </c>
      <c r="I569" t="s">
        <v>86</v>
      </c>
      <c r="J569" t="s">
        <v>19</v>
      </c>
      <c r="K569" t="str">
        <f t="shared" si="58"/>
        <v>Low Risk</v>
      </c>
      <c r="L569" t="s">
        <v>60</v>
      </c>
      <c r="M569" t="s">
        <v>55</v>
      </c>
      <c r="N569" t="s">
        <v>22</v>
      </c>
      <c r="O569" t="s">
        <v>32</v>
      </c>
      <c r="P569" t="s">
        <v>33</v>
      </c>
      <c r="Q569" t="s">
        <v>34</v>
      </c>
      <c r="R569">
        <v>5</v>
      </c>
      <c r="S569" t="str">
        <f t="shared" si="59"/>
        <v>December</v>
      </c>
      <c r="T569">
        <f t="shared" si="60"/>
        <v>2024</v>
      </c>
      <c r="U569" s="3">
        <f t="shared" si="61"/>
        <v>0.31499999999999995</v>
      </c>
      <c r="V569" s="3" t="str">
        <f t="shared" si="62"/>
        <v>Low Discount</v>
      </c>
      <c r="W569" s="3">
        <f>AVERAGE(Table1[Gross Margin %])</f>
        <v>0.29963500000000659</v>
      </c>
      <c r="X569" s="3"/>
    </row>
    <row r="570" spans="1:24" x14ac:dyDescent="0.35">
      <c r="A570" t="s">
        <v>1179</v>
      </c>
      <c r="B570" t="s">
        <v>1180</v>
      </c>
      <c r="C570">
        <v>1364.5</v>
      </c>
      <c r="D570" t="s">
        <v>3872</v>
      </c>
      <c r="E570">
        <f t="shared" si="56"/>
        <v>0.1</v>
      </c>
      <c r="F570">
        <f t="shared" si="57"/>
        <v>429.81749999999994</v>
      </c>
      <c r="G570" s="2">
        <v>45742</v>
      </c>
      <c r="H570" s="2">
        <v>45742</v>
      </c>
      <c r="I570" t="s">
        <v>86</v>
      </c>
      <c r="J570" t="s">
        <v>37</v>
      </c>
      <c r="K570" t="str">
        <f t="shared" si="58"/>
        <v>High Risk</v>
      </c>
      <c r="L570" t="s">
        <v>20</v>
      </c>
      <c r="M570" t="s">
        <v>50</v>
      </c>
      <c r="N570" t="s">
        <v>31</v>
      </c>
      <c r="O570" t="s">
        <v>61</v>
      </c>
      <c r="P570" t="s">
        <v>62</v>
      </c>
      <c r="Q570" t="s">
        <v>63</v>
      </c>
      <c r="R570">
        <v>5</v>
      </c>
      <c r="S570" t="str">
        <f t="shared" si="59"/>
        <v>March</v>
      </c>
      <c r="T570">
        <f t="shared" si="60"/>
        <v>2025</v>
      </c>
      <c r="U570" s="3">
        <f t="shared" si="61"/>
        <v>0.31499999999999995</v>
      </c>
      <c r="V570" s="3" t="str">
        <f t="shared" si="62"/>
        <v>Low Discount</v>
      </c>
      <c r="W570" s="3">
        <f>AVERAGE(Table1[Gross Margin %])</f>
        <v>0.29963500000000659</v>
      </c>
      <c r="X570" s="3"/>
    </row>
    <row r="571" spans="1:24" x14ac:dyDescent="0.35">
      <c r="A571" t="s">
        <v>1181</v>
      </c>
      <c r="B571" t="s">
        <v>1182</v>
      </c>
      <c r="C571">
        <v>1127.71</v>
      </c>
      <c r="D571" t="s">
        <v>3872</v>
      </c>
      <c r="E571">
        <f t="shared" si="56"/>
        <v>0.15</v>
      </c>
      <c r="F571">
        <f t="shared" si="57"/>
        <v>335.49372499999998</v>
      </c>
      <c r="G571" s="2">
        <v>45433</v>
      </c>
      <c r="H571" s="2">
        <v>45433</v>
      </c>
      <c r="I571" t="s">
        <v>86</v>
      </c>
      <c r="J571" t="s">
        <v>49</v>
      </c>
      <c r="K571" t="str">
        <f t="shared" si="58"/>
        <v>Low Risk</v>
      </c>
      <c r="L571" t="s">
        <v>43</v>
      </c>
      <c r="M571" t="s">
        <v>55</v>
      </c>
      <c r="N571" t="s">
        <v>45</v>
      </c>
      <c r="O571" t="s">
        <v>23</v>
      </c>
      <c r="P571" t="s">
        <v>24</v>
      </c>
      <c r="Q571" t="s">
        <v>25</v>
      </c>
      <c r="R571">
        <v>8</v>
      </c>
      <c r="S571" t="str">
        <f t="shared" si="59"/>
        <v>May</v>
      </c>
      <c r="T571">
        <f t="shared" si="60"/>
        <v>2024</v>
      </c>
      <c r="U571" s="3">
        <f t="shared" si="61"/>
        <v>0.29749999999999999</v>
      </c>
      <c r="V571" s="3" t="str">
        <f t="shared" si="62"/>
        <v>High Discount</v>
      </c>
      <c r="W571" s="3">
        <f>AVERAGE(Table1[Gross Margin %])</f>
        <v>0.29963500000000659</v>
      </c>
      <c r="X571" s="3"/>
    </row>
    <row r="572" spans="1:24" x14ac:dyDescent="0.35">
      <c r="A572" t="s">
        <v>1183</v>
      </c>
      <c r="B572" t="s">
        <v>1184</v>
      </c>
      <c r="C572">
        <v>1316.25</v>
      </c>
      <c r="D572" t="s">
        <v>3872</v>
      </c>
      <c r="E572">
        <f t="shared" si="56"/>
        <v>0.25</v>
      </c>
      <c r="F572">
        <f t="shared" si="57"/>
        <v>345.515625</v>
      </c>
      <c r="G572" s="2">
        <v>45758</v>
      </c>
      <c r="H572" s="2">
        <v>45758</v>
      </c>
      <c r="I572" t="s">
        <v>28</v>
      </c>
      <c r="J572" t="s">
        <v>19</v>
      </c>
      <c r="K572" t="str">
        <f t="shared" si="58"/>
        <v>Low Risk</v>
      </c>
      <c r="L572" t="s">
        <v>60</v>
      </c>
      <c r="M572" t="s">
        <v>39</v>
      </c>
      <c r="N572" t="s">
        <v>31</v>
      </c>
      <c r="O572" t="s">
        <v>32</v>
      </c>
      <c r="P572" t="s">
        <v>72</v>
      </c>
      <c r="Q572" t="s">
        <v>73</v>
      </c>
      <c r="R572">
        <v>10</v>
      </c>
      <c r="S572" t="str">
        <f t="shared" si="59"/>
        <v>April</v>
      </c>
      <c r="T572">
        <f t="shared" si="60"/>
        <v>2025</v>
      </c>
      <c r="U572" s="3">
        <f t="shared" si="61"/>
        <v>0.26250000000000001</v>
      </c>
      <c r="V572" s="3" t="str">
        <f t="shared" si="62"/>
        <v>High Discount</v>
      </c>
      <c r="W572" s="3">
        <f>AVERAGE(Table1[Gross Margin %])</f>
        <v>0.29963500000000659</v>
      </c>
      <c r="X572" s="3"/>
    </row>
    <row r="573" spans="1:24" x14ac:dyDescent="0.35">
      <c r="A573" t="s">
        <v>1185</v>
      </c>
      <c r="B573" t="s">
        <v>1186</v>
      </c>
      <c r="C573">
        <v>745.05</v>
      </c>
      <c r="D573" t="s">
        <v>3874</v>
      </c>
      <c r="E573">
        <f t="shared" si="56"/>
        <v>0.1</v>
      </c>
      <c r="F573">
        <f t="shared" si="57"/>
        <v>234.69074999999998</v>
      </c>
      <c r="G573" s="2">
        <v>45674</v>
      </c>
      <c r="H573" s="2">
        <v>45674</v>
      </c>
      <c r="I573" t="s">
        <v>86</v>
      </c>
      <c r="J573" t="s">
        <v>19</v>
      </c>
      <c r="K573" t="str">
        <f t="shared" si="58"/>
        <v>Low Risk</v>
      </c>
      <c r="L573" t="s">
        <v>43</v>
      </c>
      <c r="M573" t="s">
        <v>21</v>
      </c>
      <c r="N573" t="s">
        <v>45</v>
      </c>
      <c r="O573" t="s">
        <v>32</v>
      </c>
      <c r="P573" t="s">
        <v>33</v>
      </c>
      <c r="Q573" t="s">
        <v>34</v>
      </c>
      <c r="R573">
        <v>3</v>
      </c>
      <c r="S573" t="str">
        <f t="shared" si="59"/>
        <v>January</v>
      </c>
      <c r="T573">
        <f t="shared" si="60"/>
        <v>2025</v>
      </c>
      <c r="U573" s="3">
        <f t="shared" si="61"/>
        <v>0.315</v>
      </c>
      <c r="V573" s="3" t="str">
        <f t="shared" si="62"/>
        <v>Low Discount</v>
      </c>
      <c r="W573" s="3">
        <f>AVERAGE(Table1[Gross Margin %])</f>
        <v>0.29963500000000659</v>
      </c>
      <c r="X573" s="3"/>
    </row>
    <row r="574" spans="1:24" x14ac:dyDescent="0.35">
      <c r="A574" t="s">
        <v>1187</v>
      </c>
      <c r="B574" t="s">
        <v>1188</v>
      </c>
      <c r="C574">
        <v>690.03</v>
      </c>
      <c r="D574" t="s">
        <v>3874</v>
      </c>
      <c r="E574">
        <f t="shared" si="56"/>
        <v>0.15</v>
      </c>
      <c r="F574">
        <f t="shared" si="57"/>
        <v>205.28392499999998</v>
      </c>
      <c r="G574" s="2">
        <v>45532</v>
      </c>
      <c r="H574" s="2">
        <v>45532</v>
      </c>
      <c r="I574" t="s">
        <v>48</v>
      </c>
      <c r="J574" t="s">
        <v>49</v>
      </c>
      <c r="K574" t="str">
        <f t="shared" si="58"/>
        <v>Low Risk</v>
      </c>
      <c r="L574" t="s">
        <v>43</v>
      </c>
      <c r="M574" t="s">
        <v>44</v>
      </c>
      <c r="N574" t="s">
        <v>22</v>
      </c>
      <c r="O574" t="s">
        <v>23</v>
      </c>
      <c r="P574" t="s">
        <v>24</v>
      </c>
      <c r="Q574" t="s">
        <v>25</v>
      </c>
      <c r="R574">
        <v>3</v>
      </c>
      <c r="S574" t="str">
        <f t="shared" si="59"/>
        <v>August</v>
      </c>
      <c r="T574">
        <f t="shared" si="60"/>
        <v>2024</v>
      </c>
      <c r="U574" s="3">
        <f t="shared" si="61"/>
        <v>0.29749999999999999</v>
      </c>
      <c r="V574" s="3" t="str">
        <f t="shared" si="62"/>
        <v>High Discount</v>
      </c>
      <c r="W574" s="3">
        <f>AVERAGE(Table1[Gross Margin %])</f>
        <v>0.29963500000000659</v>
      </c>
      <c r="X574" s="3"/>
    </row>
    <row r="575" spans="1:24" x14ac:dyDescent="0.35">
      <c r="A575" t="s">
        <v>1189</v>
      </c>
      <c r="B575" t="s">
        <v>1190</v>
      </c>
      <c r="C575">
        <v>536.66999999999996</v>
      </c>
      <c r="D575" t="s">
        <v>3874</v>
      </c>
      <c r="E575">
        <f t="shared" si="56"/>
        <v>0.1</v>
      </c>
      <c r="F575">
        <f t="shared" si="57"/>
        <v>169.05104999999998</v>
      </c>
      <c r="G575" s="2">
        <v>45704</v>
      </c>
      <c r="H575" s="2">
        <v>45704</v>
      </c>
      <c r="I575" t="s">
        <v>18</v>
      </c>
      <c r="J575" t="s">
        <v>37</v>
      </c>
      <c r="K575" t="str">
        <f t="shared" si="58"/>
        <v>Low Risk</v>
      </c>
      <c r="L575" t="s">
        <v>60</v>
      </c>
      <c r="M575" t="s">
        <v>30</v>
      </c>
      <c r="N575" t="s">
        <v>45</v>
      </c>
      <c r="O575" t="s">
        <v>32</v>
      </c>
      <c r="P575" t="s">
        <v>68</v>
      </c>
      <c r="Q575" t="s">
        <v>69</v>
      </c>
      <c r="R575">
        <v>2</v>
      </c>
      <c r="S575" t="str">
        <f t="shared" si="59"/>
        <v>February</v>
      </c>
      <c r="T575">
        <f t="shared" si="60"/>
        <v>2025</v>
      </c>
      <c r="U575" s="3">
        <f t="shared" si="61"/>
        <v>0.315</v>
      </c>
      <c r="V575" s="3" t="str">
        <f t="shared" si="62"/>
        <v>Low Discount</v>
      </c>
      <c r="W575" s="3">
        <f>AVERAGE(Table1[Gross Margin %])</f>
        <v>0.29963500000000659</v>
      </c>
      <c r="X575" s="3"/>
    </row>
    <row r="576" spans="1:24" x14ac:dyDescent="0.35">
      <c r="A576" t="s">
        <v>1191</v>
      </c>
      <c r="B576" t="s">
        <v>1192</v>
      </c>
      <c r="C576">
        <v>63.58</v>
      </c>
      <c r="D576" t="s">
        <v>3873</v>
      </c>
      <c r="E576">
        <f t="shared" si="56"/>
        <v>0.1</v>
      </c>
      <c r="F576">
        <f t="shared" si="57"/>
        <v>20.027699999999996</v>
      </c>
      <c r="G576" s="2">
        <v>45717</v>
      </c>
      <c r="H576" s="2">
        <v>45717</v>
      </c>
      <c r="I576" t="s">
        <v>86</v>
      </c>
      <c r="J576" t="s">
        <v>37</v>
      </c>
      <c r="K576" t="str">
        <f t="shared" si="58"/>
        <v>Low Risk</v>
      </c>
      <c r="L576" t="s">
        <v>43</v>
      </c>
      <c r="M576" t="s">
        <v>30</v>
      </c>
      <c r="N576" t="s">
        <v>22</v>
      </c>
      <c r="O576" t="s">
        <v>32</v>
      </c>
      <c r="P576" t="s">
        <v>68</v>
      </c>
      <c r="Q576" t="s">
        <v>69</v>
      </c>
      <c r="R576">
        <v>1</v>
      </c>
      <c r="S576" t="str">
        <f t="shared" si="59"/>
        <v>March</v>
      </c>
      <c r="T576">
        <f t="shared" si="60"/>
        <v>2025</v>
      </c>
      <c r="U576" s="3">
        <f t="shared" si="61"/>
        <v>0.31499999999999995</v>
      </c>
      <c r="V576" s="3" t="str">
        <f t="shared" si="62"/>
        <v>Low Discount</v>
      </c>
      <c r="W576" s="3">
        <f>AVERAGE(Table1[Gross Margin %])</f>
        <v>0.29963500000000659</v>
      </c>
      <c r="X576" s="3"/>
    </row>
    <row r="577" spans="1:24" x14ac:dyDescent="0.35">
      <c r="A577" t="s">
        <v>1193</v>
      </c>
      <c r="B577" t="s">
        <v>1194</v>
      </c>
      <c r="C577">
        <v>1298.02</v>
      </c>
      <c r="D577" t="s">
        <v>3872</v>
      </c>
      <c r="E577">
        <f t="shared" si="56"/>
        <v>0.15</v>
      </c>
      <c r="F577">
        <f t="shared" si="57"/>
        <v>386.16094999999996</v>
      </c>
      <c r="G577" s="2">
        <v>45558</v>
      </c>
      <c r="H577" s="2">
        <v>45558</v>
      </c>
      <c r="I577" t="s">
        <v>28</v>
      </c>
      <c r="J577" t="s">
        <v>37</v>
      </c>
      <c r="K577" t="str">
        <f t="shared" si="58"/>
        <v>High Risk</v>
      </c>
      <c r="L577" t="s">
        <v>20</v>
      </c>
      <c r="M577" t="s">
        <v>39</v>
      </c>
      <c r="N577" t="s">
        <v>22</v>
      </c>
      <c r="O577" t="s">
        <v>23</v>
      </c>
      <c r="P577" t="s">
        <v>51</v>
      </c>
      <c r="Q577" t="s">
        <v>52</v>
      </c>
      <c r="R577">
        <v>9</v>
      </c>
      <c r="S577" t="str">
        <f t="shared" si="59"/>
        <v>September</v>
      </c>
      <c r="T577">
        <f t="shared" si="60"/>
        <v>2024</v>
      </c>
      <c r="U577" s="3">
        <f t="shared" si="61"/>
        <v>0.29749999999999999</v>
      </c>
      <c r="V577" s="3" t="str">
        <f t="shared" si="62"/>
        <v>High Discount</v>
      </c>
      <c r="W577" s="3">
        <f>AVERAGE(Table1[Gross Margin %])</f>
        <v>0.29963500000000659</v>
      </c>
      <c r="X577" s="3"/>
    </row>
    <row r="578" spans="1:24" x14ac:dyDescent="0.35">
      <c r="A578" t="s">
        <v>1195</v>
      </c>
      <c r="B578" t="s">
        <v>1196</v>
      </c>
      <c r="C578">
        <v>1150.06</v>
      </c>
      <c r="D578" t="s">
        <v>3872</v>
      </c>
      <c r="E578">
        <f t="shared" si="56"/>
        <v>0.25</v>
      </c>
      <c r="F578">
        <f t="shared" si="57"/>
        <v>301.89074999999997</v>
      </c>
      <c r="G578" s="2">
        <v>45615</v>
      </c>
      <c r="H578" s="2">
        <v>45615</v>
      </c>
      <c r="I578" t="s">
        <v>28</v>
      </c>
      <c r="J578" t="s">
        <v>29</v>
      </c>
      <c r="K578" t="str">
        <f t="shared" si="58"/>
        <v>Low Risk</v>
      </c>
      <c r="L578" t="s">
        <v>43</v>
      </c>
      <c r="M578" t="s">
        <v>50</v>
      </c>
      <c r="N578" t="s">
        <v>45</v>
      </c>
      <c r="O578" t="s">
        <v>32</v>
      </c>
      <c r="P578" t="s">
        <v>68</v>
      </c>
      <c r="Q578" t="s">
        <v>69</v>
      </c>
      <c r="R578">
        <v>6</v>
      </c>
      <c r="S578" t="str">
        <f t="shared" si="59"/>
        <v>November</v>
      </c>
      <c r="T578">
        <f t="shared" si="60"/>
        <v>2024</v>
      </c>
      <c r="U578" s="3">
        <f t="shared" si="61"/>
        <v>0.26250000000000001</v>
      </c>
      <c r="V578" s="3" t="str">
        <f t="shared" si="62"/>
        <v>High Discount</v>
      </c>
      <c r="W578" s="3">
        <f>AVERAGE(Table1[Gross Margin %])</f>
        <v>0.29963500000000659</v>
      </c>
      <c r="X578" s="3"/>
    </row>
    <row r="579" spans="1:24" x14ac:dyDescent="0.35">
      <c r="A579" t="s">
        <v>1197</v>
      </c>
      <c r="B579" t="s">
        <v>1198</v>
      </c>
      <c r="C579">
        <v>651.58000000000004</v>
      </c>
      <c r="D579" t="s">
        <v>3874</v>
      </c>
      <c r="E579">
        <f t="shared" ref="E579:E642" si="63">IF(AND(O579="Technology", C579&gt;1000), 0.25, IF(O579="Furniture", 0.15, 0.1))</f>
        <v>0.15</v>
      </c>
      <c r="F579">
        <f t="shared" ref="F579:F642" si="64">(C579 - (C579 * E579)) * 0.35</f>
        <v>193.84505000000001</v>
      </c>
      <c r="G579" s="2">
        <v>45588</v>
      </c>
      <c r="H579" s="2">
        <v>45588</v>
      </c>
      <c r="I579" t="s">
        <v>48</v>
      </c>
      <c r="J579" t="s">
        <v>37</v>
      </c>
      <c r="K579" t="str">
        <f t="shared" ref="K579:K642" si="65">IF(L579="Cancelled", "High Risk", IF(AND(L579="In Transit", I579&lt;&gt;"Jumia Express"), "Medium Risk", "Low Risk"))</f>
        <v>Low Risk</v>
      </c>
      <c r="L579" t="s">
        <v>43</v>
      </c>
      <c r="M579" t="s">
        <v>44</v>
      </c>
      <c r="N579" t="s">
        <v>31</v>
      </c>
      <c r="O579" t="s">
        <v>23</v>
      </c>
      <c r="P579" t="s">
        <v>51</v>
      </c>
      <c r="Q579" t="s">
        <v>52</v>
      </c>
      <c r="R579">
        <v>4</v>
      </c>
      <c r="S579" t="str">
        <f t="shared" ref="S579:S642" si="66">TEXT(G579, "mmmm")</f>
        <v>October</v>
      </c>
      <c r="T579">
        <f t="shared" ref="T579:T642" si="67">YEAR(G579)</f>
        <v>2024</v>
      </c>
      <c r="U579" s="3">
        <f t="shared" ref="U579:U642" si="68">F579/C579</f>
        <v>0.29749999999999999</v>
      </c>
      <c r="V579" s="3" t="str">
        <f t="shared" ref="V579:V642" si="69">IF(E579=0, "No Discount", IF(E579&lt;=0.1, "Low Discount", "High Discount"))</f>
        <v>High Discount</v>
      </c>
      <c r="W579" s="3">
        <f>AVERAGE(Table1[Gross Margin %])</f>
        <v>0.29963500000000659</v>
      </c>
      <c r="X579" s="3"/>
    </row>
    <row r="580" spans="1:24" x14ac:dyDescent="0.35">
      <c r="A580" t="s">
        <v>1199</v>
      </c>
      <c r="B580" t="s">
        <v>1200</v>
      </c>
      <c r="C580">
        <v>1139.04</v>
      </c>
      <c r="D580" t="s">
        <v>3872</v>
      </c>
      <c r="E580">
        <f t="shared" si="63"/>
        <v>0.25</v>
      </c>
      <c r="F580">
        <f t="shared" si="64"/>
        <v>298.99799999999999</v>
      </c>
      <c r="G580" s="2">
        <v>45612</v>
      </c>
      <c r="H580" s="2">
        <v>45612</v>
      </c>
      <c r="I580" t="s">
        <v>18</v>
      </c>
      <c r="J580" t="s">
        <v>19</v>
      </c>
      <c r="K580" t="str">
        <f t="shared" si="65"/>
        <v>High Risk</v>
      </c>
      <c r="L580" t="s">
        <v>20</v>
      </c>
      <c r="M580" t="s">
        <v>55</v>
      </c>
      <c r="N580" t="s">
        <v>45</v>
      </c>
      <c r="O580" t="s">
        <v>32</v>
      </c>
      <c r="P580" t="s">
        <v>72</v>
      </c>
      <c r="Q580" t="s">
        <v>73</v>
      </c>
      <c r="R580">
        <v>4</v>
      </c>
      <c r="S580" t="str">
        <f t="shared" si="66"/>
        <v>November</v>
      </c>
      <c r="T580">
        <f t="shared" si="67"/>
        <v>2024</v>
      </c>
      <c r="U580" s="3">
        <f t="shared" si="68"/>
        <v>0.26250000000000001</v>
      </c>
      <c r="V580" s="3" t="str">
        <f t="shared" si="69"/>
        <v>High Discount</v>
      </c>
      <c r="W580" s="3">
        <f>AVERAGE(Table1[Gross Margin %])</f>
        <v>0.29963500000000659</v>
      </c>
      <c r="X580" s="3"/>
    </row>
    <row r="581" spans="1:24" x14ac:dyDescent="0.35">
      <c r="A581" t="s">
        <v>1201</v>
      </c>
      <c r="B581" t="s">
        <v>1202</v>
      </c>
      <c r="C581">
        <v>659.92</v>
      </c>
      <c r="D581" t="s">
        <v>3874</v>
      </c>
      <c r="E581">
        <f t="shared" si="63"/>
        <v>0.15</v>
      </c>
      <c r="F581">
        <f t="shared" si="64"/>
        <v>196.3262</v>
      </c>
      <c r="G581" s="2">
        <v>45593</v>
      </c>
      <c r="H581" s="2">
        <v>45593</v>
      </c>
      <c r="I581" t="s">
        <v>48</v>
      </c>
      <c r="J581" t="s">
        <v>19</v>
      </c>
      <c r="K581" t="str">
        <f t="shared" si="65"/>
        <v>Low Risk</v>
      </c>
      <c r="L581" t="s">
        <v>43</v>
      </c>
      <c r="M581" t="s">
        <v>39</v>
      </c>
      <c r="N581" t="s">
        <v>45</v>
      </c>
      <c r="O581" t="s">
        <v>23</v>
      </c>
      <c r="P581" t="s">
        <v>56</v>
      </c>
      <c r="Q581" t="s">
        <v>57</v>
      </c>
      <c r="R581">
        <v>10</v>
      </c>
      <c r="S581" t="str">
        <f t="shared" si="66"/>
        <v>October</v>
      </c>
      <c r="T581">
        <f t="shared" si="67"/>
        <v>2024</v>
      </c>
      <c r="U581" s="3">
        <f t="shared" si="68"/>
        <v>0.29750000000000004</v>
      </c>
      <c r="V581" s="3" t="str">
        <f t="shared" si="69"/>
        <v>High Discount</v>
      </c>
      <c r="W581" s="3">
        <f>AVERAGE(Table1[Gross Margin %])</f>
        <v>0.29963500000000659</v>
      </c>
      <c r="X581" s="3"/>
    </row>
    <row r="582" spans="1:24" x14ac:dyDescent="0.35">
      <c r="A582" t="s">
        <v>1203</v>
      </c>
      <c r="B582" t="s">
        <v>1204</v>
      </c>
      <c r="C582">
        <v>1076.7</v>
      </c>
      <c r="D582" t="s">
        <v>3872</v>
      </c>
      <c r="E582">
        <f t="shared" si="63"/>
        <v>0.25</v>
      </c>
      <c r="F582">
        <f t="shared" si="64"/>
        <v>282.63375000000002</v>
      </c>
      <c r="G582" s="2">
        <v>45547</v>
      </c>
      <c r="H582" s="2">
        <v>45547</v>
      </c>
      <c r="I582" t="s">
        <v>86</v>
      </c>
      <c r="J582" t="s">
        <v>29</v>
      </c>
      <c r="K582" t="str">
        <f t="shared" si="65"/>
        <v>Low Risk</v>
      </c>
      <c r="L582" t="s">
        <v>60</v>
      </c>
      <c r="M582" t="s">
        <v>44</v>
      </c>
      <c r="N582" t="s">
        <v>31</v>
      </c>
      <c r="O582" t="s">
        <v>32</v>
      </c>
      <c r="P582" t="s">
        <v>33</v>
      </c>
      <c r="Q582" t="s">
        <v>34</v>
      </c>
      <c r="R582">
        <v>10</v>
      </c>
      <c r="S582" t="str">
        <f t="shared" si="66"/>
        <v>September</v>
      </c>
      <c r="T582">
        <f t="shared" si="67"/>
        <v>2024</v>
      </c>
      <c r="U582" s="3">
        <f t="shared" si="68"/>
        <v>0.26250000000000001</v>
      </c>
      <c r="V582" s="3" t="str">
        <f t="shared" si="69"/>
        <v>High Discount</v>
      </c>
      <c r="W582" s="3">
        <f>AVERAGE(Table1[Gross Margin %])</f>
        <v>0.29963500000000659</v>
      </c>
      <c r="X582" s="3"/>
    </row>
    <row r="583" spans="1:24" x14ac:dyDescent="0.35">
      <c r="A583" t="s">
        <v>1205</v>
      </c>
      <c r="B583" t="s">
        <v>1206</v>
      </c>
      <c r="C583">
        <v>397.13</v>
      </c>
      <c r="D583" t="s">
        <v>3873</v>
      </c>
      <c r="E583">
        <f t="shared" si="63"/>
        <v>0.1</v>
      </c>
      <c r="F583">
        <f t="shared" si="64"/>
        <v>125.09594999999999</v>
      </c>
      <c r="G583" s="2">
        <v>45492</v>
      </c>
      <c r="H583" s="2">
        <v>45492</v>
      </c>
      <c r="I583" t="s">
        <v>48</v>
      </c>
      <c r="J583" t="s">
        <v>37</v>
      </c>
      <c r="K583" t="str">
        <f t="shared" si="65"/>
        <v>Medium Risk</v>
      </c>
      <c r="L583" t="s">
        <v>38</v>
      </c>
      <c r="M583" t="s">
        <v>44</v>
      </c>
      <c r="N583" t="s">
        <v>22</v>
      </c>
      <c r="O583" t="s">
        <v>61</v>
      </c>
      <c r="P583" t="s">
        <v>62</v>
      </c>
      <c r="Q583" t="s">
        <v>63</v>
      </c>
      <c r="R583">
        <v>1</v>
      </c>
      <c r="S583" t="str">
        <f t="shared" si="66"/>
        <v>July</v>
      </c>
      <c r="T583">
        <f t="shared" si="67"/>
        <v>2024</v>
      </c>
      <c r="U583" s="3">
        <f t="shared" si="68"/>
        <v>0.31499999999999995</v>
      </c>
      <c r="V583" s="3" t="str">
        <f t="shared" si="69"/>
        <v>Low Discount</v>
      </c>
      <c r="W583" s="3">
        <f>AVERAGE(Table1[Gross Margin %])</f>
        <v>0.29963500000000659</v>
      </c>
      <c r="X583" s="3"/>
    </row>
    <row r="584" spans="1:24" x14ac:dyDescent="0.35">
      <c r="A584" t="s">
        <v>1207</v>
      </c>
      <c r="B584" t="s">
        <v>1208</v>
      </c>
      <c r="C584">
        <v>726.68</v>
      </c>
      <c r="D584" t="s">
        <v>3874</v>
      </c>
      <c r="E584">
        <f t="shared" si="63"/>
        <v>0.1</v>
      </c>
      <c r="F584">
        <f t="shared" si="64"/>
        <v>228.90419999999997</v>
      </c>
      <c r="G584" s="2">
        <v>45600</v>
      </c>
      <c r="H584" s="2">
        <v>45600</v>
      </c>
      <c r="I584" t="s">
        <v>18</v>
      </c>
      <c r="J584" t="s">
        <v>29</v>
      </c>
      <c r="K584" t="str">
        <f t="shared" si="65"/>
        <v>Low Risk</v>
      </c>
      <c r="L584" t="s">
        <v>43</v>
      </c>
      <c r="M584" t="s">
        <v>39</v>
      </c>
      <c r="N584" t="s">
        <v>31</v>
      </c>
      <c r="O584" t="s">
        <v>61</v>
      </c>
      <c r="P584" t="s">
        <v>62</v>
      </c>
      <c r="Q584" t="s">
        <v>63</v>
      </c>
      <c r="R584">
        <v>2</v>
      </c>
      <c r="S584" t="str">
        <f t="shared" si="66"/>
        <v>November</v>
      </c>
      <c r="T584">
        <f t="shared" si="67"/>
        <v>2024</v>
      </c>
      <c r="U584" s="3">
        <f t="shared" si="68"/>
        <v>0.315</v>
      </c>
      <c r="V584" s="3" t="str">
        <f t="shared" si="69"/>
        <v>Low Discount</v>
      </c>
      <c r="W584" s="3">
        <f>AVERAGE(Table1[Gross Margin %])</f>
        <v>0.29963500000000659</v>
      </c>
      <c r="X584" s="3"/>
    </row>
    <row r="585" spans="1:24" x14ac:dyDescent="0.35">
      <c r="A585" t="s">
        <v>1209</v>
      </c>
      <c r="B585" t="s">
        <v>1210</v>
      </c>
      <c r="C585">
        <v>489.67</v>
      </c>
      <c r="D585" t="s">
        <v>3873</v>
      </c>
      <c r="E585">
        <f t="shared" si="63"/>
        <v>0.1</v>
      </c>
      <c r="F585">
        <f t="shared" si="64"/>
        <v>154.24605</v>
      </c>
      <c r="G585" s="2">
        <v>45663</v>
      </c>
      <c r="H585" s="2">
        <v>45663</v>
      </c>
      <c r="I585" t="s">
        <v>18</v>
      </c>
      <c r="J585" t="s">
        <v>29</v>
      </c>
      <c r="K585" t="str">
        <f t="shared" si="65"/>
        <v>Low Risk</v>
      </c>
      <c r="L585" t="s">
        <v>60</v>
      </c>
      <c r="M585" t="s">
        <v>44</v>
      </c>
      <c r="N585" t="s">
        <v>31</v>
      </c>
      <c r="O585" t="s">
        <v>32</v>
      </c>
      <c r="P585" t="s">
        <v>68</v>
      </c>
      <c r="Q585" t="s">
        <v>69</v>
      </c>
      <c r="R585">
        <v>1</v>
      </c>
      <c r="S585" t="str">
        <f t="shared" si="66"/>
        <v>January</v>
      </c>
      <c r="T585">
        <f t="shared" si="67"/>
        <v>2025</v>
      </c>
      <c r="U585" s="3">
        <f t="shared" si="68"/>
        <v>0.315</v>
      </c>
      <c r="V585" s="3" t="str">
        <f t="shared" si="69"/>
        <v>Low Discount</v>
      </c>
      <c r="W585" s="3">
        <f>AVERAGE(Table1[Gross Margin %])</f>
        <v>0.29963500000000659</v>
      </c>
      <c r="X585" s="3"/>
    </row>
    <row r="586" spans="1:24" x14ac:dyDescent="0.35">
      <c r="A586" t="s">
        <v>1211</v>
      </c>
      <c r="B586" t="s">
        <v>1212</v>
      </c>
      <c r="C586">
        <v>1196.8</v>
      </c>
      <c r="D586" t="s">
        <v>3872</v>
      </c>
      <c r="E586">
        <f t="shared" si="63"/>
        <v>0.1</v>
      </c>
      <c r="F586">
        <f t="shared" si="64"/>
        <v>376.99199999999996</v>
      </c>
      <c r="G586" s="2">
        <v>45566</v>
      </c>
      <c r="H586" s="2">
        <v>45566</v>
      </c>
      <c r="I586" t="s">
        <v>86</v>
      </c>
      <c r="J586" t="s">
        <v>19</v>
      </c>
      <c r="K586" t="str">
        <f t="shared" si="65"/>
        <v>Low Risk</v>
      </c>
      <c r="L586" t="s">
        <v>60</v>
      </c>
      <c r="M586" t="s">
        <v>39</v>
      </c>
      <c r="N586" t="s">
        <v>45</v>
      </c>
      <c r="O586" t="s">
        <v>61</v>
      </c>
      <c r="P586" t="s">
        <v>62</v>
      </c>
      <c r="Q586" t="s">
        <v>63</v>
      </c>
      <c r="R586">
        <v>6</v>
      </c>
      <c r="S586" t="str">
        <f t="shared" si="66"/>
        <v>October</v>
      </c>
      <c r="T586">
        <f t="shared" si="67"/>
        <v>2024</v>
      </c>
      <c r="U586" s="3">
        <f t="shared" si="68"/>
        <v>0.315</v>
      </c>
      <c r="V586" s="3" t="str">
        <f t="shared" si="69"/>
        <v>Low Discount</v>
      </c>
      <c r="W586" s="3">
        <f>AVERAGE(Table1[Gross Margin %])</f>
        <v>0.29963500000000659</v>
      </c>
      <c r="X586" s="3"/>
    </row>
    <row r="587" spans="1:24" x14ac:dyDescent="0.35">
      <c r="A587" t="s">
        <v>1213</v>
      </c>
      <c r="B587" t="s">
        <v>1214</v>
      </c>
      <c r="C587">
        <v>945.95</v>
      </c>
      <c r="D587" t="s">
        <v>3874</v>
      </c>
      <c r="E587">
        <f t="shared" si="63"/>
        <v>0.1</v>
      </c>
      <c r="F587">
        <f t="shared" si="64"/>
        <v>297.97424999999998</v>
      </c>
      <c r="G587" s="2">
        <v>45481</v>
      </c>
      <c r="H587" s="2">
        <v>45481</v>
      </c>
      <c r="I587" t="s">
        <v>86</v>
      </c>
      <c r="J587" t="s">
        <v>49</v>
      </c>
      <c r="K587" t="str">
        <f t="shared" si="65"/>
        <v>Low Risk</v>
      </c>
      <c r="L587" t="s">
        <v>60</v>
      </c>
      <c r="M587" t="s">
        <v>39</v>
      </c>
      <c r="N587" t="s">
        <v>31</v>
      </c>
      <c r="O587" t="s">
        <v>32</v>
      </c>
      <c r="P587" t="s">
        <v>80</v>
      </c>
      <c r="Q587" t="s">
        <v>81</v>
      </c>
      <c r="R587">
        <v>4</v>
      </c>
      <c r="S587" t="str">
        <f t="shared" si="66"/>
        <v>July</v>
      </c>
      <c r="T587">
        <f t="shared" si="67"/>
        <v>2024</v>
      </c>
      <c r="U587" s="3">
        <f t="shared" si="68"/>
        <v>0.31499999999999995</v>
      </c>
      <c r="V587" s="3" t="str">
        <f t="shared" si="69"/>
        <v>Low Discount</v>
      </c>
      <c r="W587" s="3">
        <f>AVERAGE(Table1[Gross Margin %])</f>
        <v>0.29963500000000659</v>
      </c>
      <c r="X587" s="3"/>
    </row>
    <row r="588" spans="1:24" x14ac:dyDescent="0.35">
      <c r="A588" t="s">
        <v>1215</v>
      </c>
      <c r="B588" t="s">
        <v>1216</v>
      </c>
      <c r="C588">
        <v>277.89</v>
      </c>
      <c r="D588" t="s">
        <v>3873</v>
      </c>
      <c r="E588">
        <f t="shared" si="63"/>
        <v>0.1</v>
      </c>
      <c r="F588">
        <f t="shared" si="64"/>
        <v>87.535349999999994</v>
      </c>
      <c r="G588" s="2">
        <v>45673</v>
      </c>
      <c r="H588" s="2">
        <v>45673</v>
      </c>
      <c r="I588" t="s">
        <v>48</v>
      </c>
      <c r="J588" t="s">
        <v>29</v>
      </c>
      <c r="K588" t="str">
        <f t="shared" si="65"/>
        <v>Low Risk</v>
      </c>
      <c r="L588" t="s">
        <v>60</v>
      </c>
      <c r="M588" t="s">
        <v>55</v>
      </c>
      <c r="N588" t="s">
        <v>31</v>
      </c>
      <c r="O588" t="s">
        <v>32</v>
      </c>
      <c r="P588" t="s">
        <v>80</v>
      </c>
      <c r="Q588" t="s">
        <v>81</v>
      </c>
      <c r="R588">
        <v>10</v>
      </c>
      <c r="S588" t="str">
        <f t="shared" si="66"/>
        <v>January</v>
      </c>
      <c r="T588">
        <f t="shared" si="67"/>
        <v>2025</v>
      </c>
      <c r="U588" s="3">
        <f t="shared" si="68"/>
        <v>0.315</v>
      </c>
      <c r="V588" s="3" t="str">
        <f t="shared" si="69"/>
        <v>Low Discount</v>
      </c>
      <c r="W588" s="3">
        <f>AVERAGE(Table1[Gross Margin %])</f>
        <v>0.29963500000000659</v>
      </c>
      <c r="X588" s="3"/>
    </row>
    <row r="589" spans="1:24" x14ac:dyDescent="0.35">
      <c r="A589" t="s">
        <v>1217</v>
      </c>
      <c r="B589" t="s">
        <v>1218</v>
      </c>
      <c r="C589">
        <v>425.26</v>
      </c>
      <c r="D589" t="s">
        <v>3873</v>
      </c>
      <c r="E589">
        <f t="shared" si="63"/>
        <v>0.15</v>
      </c>
      <c r="F589">
        <f t="shared" si="64"/>
        <v>126.51485</v>
      </c>
      <c r="G589" s="2">
        <v>45452</v>
      </c>
      <c r="H589" s="2">
        <v>45452</v>
      </c>
      <c r="I589" t="s">
        <v>48</v>
      </c>
      <c r="J589" t="s">
        <v>37</v>
      </c>
      <c r="K589" t="str">
        <f t="shared" si="65"/>
        <v>Low Risk</v>
      </c>
      <c r="L589" t="s">
        <v>60</v>
      </c>
      <c r="M589" t="s">
        <v>21</v>
      </c>
      <c r="N589" t="s">
        <v>45</v>
      </c>
      <c r="O589" t="s">
        <v>23</v>
      </c>
      <c r="P589" t="s">
        <v>24</v>
      </c>
      <c r="Q589" t="s">
        <v>25</v>
      </c>
      <c r="R589">
        <v>6</v>
      </c>
      <c r="S589" t="str">
        <f t="shared" si="66"/>
        <v>June</v>
      </c>
      <c r="T589">
        <f t="shared" si="67"/>
        <v>2024</v>
      </c>
      <c r="U589" s="3">
        <f t="shared" si="68"/>
        <v>0.29749999999999999</v>
      </c>
      <c r="V589" s="3" t="str">
        <f t="shared" si="69"/>
        <v>High Discount</v>
      </c>
      <c r="W589" s="3">
        <f>AVERAGE(Table1[Gross Margin %])</f>
        <v>0.29963500000000659</v>
      </c>
      <c r="X589" s="3"/>
    </row>
    <row r="590" spans="1:24" x14ac:dyDescent="0.35">
      <c r="A590" t="s">
        <v>1219</v>
      </c>
      <c r="B590" t="s">
        <v>1220</v>
      </c>
      <c r="C590">
        <v>628</v>
      </c>
      <c r="D590" t="s">
        <v>3874</v>
      </c>
      <c r="E590">
        <f t="shared" si="63"/>
        <v>0.15</v>
      </c>
      <c r="F590">
        <f t="shared" si="64"/>
        <v>186.82999999999998</v>
      </c>
      <c r="G590" s="2">
        <v>45489</v>
      </c>
      <c r="H590" s="2">
        <v>45489</v>
      </c>
      <c r="I590" t="s">
        <v>48</v>
      </c>
      <c r="J590" t="s">
        <v>37</v>
      </c>
      <c r="K590" t="str">
        <f t="shared" si="65"/>
        <v>Low Risk</v>
      </c>
      <c r="L590" t="s">
        <v>60</v>
      </c>
      <c r="M590" t="s">
        <v>30</v>
      </c>
      <c r="N590" t="s">
        <v>45</v>
      </c>
      <c r="O590" t="s">
        <v>23</v>
      </c>
      <c r="P590" t="s">
        <v>24</v>
      </c>
      <c r="Q590" t="s">
        <v>25</v>
      </c>
      <c r="R590">
        <v>8</v>
      </c>
      <c r="S590" t="str">
        <f t="shared" si="66"/>
        <v>July</v>
      </c>
      <c r="T590">
        <f t="shared" si="67"/>
        <v>2024</v>
      </c>
      <c r="U590" s="3">
        <f t="shared" si="68"/>
        <v>0.29749999999999999</v>
      </c>
      <c r="V590" s="3" t="str">
        <f t="shared" si="69"/>
        <v>High Discount</v>
      </c>
      <c r="W590" s="3">
        <f>AVERAGE(Table1[Gross Margin %])</f>
        <v>0.29963500000000659</v>
      </c>
      <c r="X590" s="3"/>
    </row>
    <row r="591" spans="1:24" x14ac:dyDescent="0.35">
      <c r="A591" t="s">
        <v>1221</v>
      </c>
      <c r="B591" t="s">
        <v>1222</v>
      </c>
      <c r="C591">
        <v>961.34</v>
      </c>
      <c r="D591" t="s">
        <v>3874</v>
      </c>
      <c r="E591">
        <f t="shared" si="63"/>
        <v>0.15</v>
      </c>
      <c r="F591">
        <f t="shared" si="64"/>
        <v>285.99865</v>
      </c>
      <c r="G591" s="2">
        <v>45453</v>
      </c>
      <c r="H591" s="2">
        <v>45453</v>
      </c>
      <c r="I591" t="s">
        <v>28</v>
      </c>
      <c r="J591" t="s">
        <v>49</v>
      </c>
      <c r="K591" t="str">
        <f t="shared" si="65"/>
        <v>High Risk</v>
      </c>
      <c r="L591" t="s">
        <v>20</v>
      </c>
      <c r="M591" t="s">
        <v>50</v>
      </c>
      <c r="N591" t="s">
        <v>45</v>
      </c>
      <c r="O591" t="s">
        <v>23</v>
      </c>
      <c r="P591" t="s">
        <v>51</v>
      </c>
      <c r="Q591" t="s">
        <v>52</v>
      </c>
      <c r="R591">
        <v>5</v>
      </c>
      <c r="S591" t="str">
        <f t="shared" si="66"/>
        <v>June</v>
      </c>
      <c r="T591">
        <f t="shared" si="67"/>
        <v>2024</v>
      </c>
      <c r="U591" s="3">
        <f t="shared" si="68"/>
        <v>0.29749999999999999</v>
      </c>
      <c r="V591" s="3" t="str">
        <f t="shared" si="69"/>
        <v>High Discount</v>
      </c>
      <c r="W591" s="3">
        <f>AVERAGE(Table1[Gross Margin %])</f>
        <v>0.29963500000000659</v>
      </c>
      <c r="X591" s="3"/>
    </row>
    <row r="592" spans="1:24" x14ac:dyDescent="0.35">
      <c r="A592" t="s">
        <v>1223</v>
      </c>
      <c r="B592" t="s">
        <v>1224</v>
      </c>
      <c r="C592">
        <v>686.23</v>
      </c>
      <c r="D592" t="s">
        <v>3874</v>
      </c>
      <c r="E592">
        <f t="shared" si="63"/>
        <v>0.15</v>
      </c>
      <c r="F592">
        <f t="shared" si="64"/>
        <v>204.153425</v>
      </c>
      <c r="G592" s="2">
        <v>45712</v>
      </c>
      <c r="H592" s="2">
        <v>45712</v>
      </c>
      <c r="I592" t="s">
        <v>42</v>
      </c>
      <c r="J592" t="s">
        <v>49</v>
      </c>
      <c r="K592" t="str">
        <f t="shared" si="65"/>
        <v>Low Risk</v>
      </c>
      <c r="L592" t="s">
        <v>38</v>
      </c>
      <c r="M592" t="s">
        <v>55</v>
      </c>
      <c r="N592" t="s">
        <v>22</v>
      </c>
      <c r="O592" t="s">
        <v>23</v>
      </c>
      <c r="P592" t="s">
        <v>24</v>
      </c>
      <c r="Q592" t="s">
        <v>25</v>
      </c>
      <c r="R592">
        <v>3</v>
      </c>
      <c r="S592" t="str">
        <f t="shared" si="66"/>
        <v>February</v>
      </c>
      <c r="T592">
        <f t="shared" si="67"/>
        <v>2025</v>
      </c>
      <c r="U592" s="3">
        <f t="shared" si="68"/>
        <v>0.29749999999999999</v>
      </c>
      <c r="V592" s="3" t="str">
        <f t="shared" si="69"/>
        <v>High Discount</v>
      </c>
      <c r="W592" s="3">
        <f>AVERAGE(Table1[Gross Margin %])</f>
        <v>0.29963500000000659</v>
      </c>
      <c r="X592" s="3"/>
    </row>
    <row r="593" spans="1:24" x14ac:dyDescent="0.35">
      <c r="A593" t="s">
        <v>1225</v>
      </c>
      <c r="B593" t="s">
        <v>1226</v>
      </c>
      <c r="C593">
        <v>1071.92</v>
      </c>
      <c r="D593" t="s">
        <v>3872</v>
      </c>
      <c r="E593">
        <f t="shared" si="63"/>
        <v>0.25</v>
      </c>
      <c r="F593">
        <f t="shared" si="64"/>
        <v>281.37900000000002</v>
      </c>
      <c r="G593" s="2">
        <v>45692</v>
      </c>
      <c r="H593" s="2">
        <v>45692</v>
      </c>
      <c r="I593" t="s">
        <v>18</v>
      </c>
      <c r="J593" t="s">
        <v>49</v>
      </c>
      <c r="K593" t="str">
        <f t="shared" si="65"/>
        <v>Medium Risk</v>
      </c>
      <c r="L593" t="s">
        <v>38</v>
      </c>
      <c r="M593" t="s">
        <v>55</v>
      </c>
      <c r="N593" t="s">
        <v>22</v>
      </c>
      <c r="O593" t="s">
        <v>32</v>
      </c>
      <c r="P593" t="s">
        <v>68</v>
      </c>
      <c r="Q593" t="s">
        <v>69</v>
      </c>
      <c r="R593">
        <v>5</v>
      </c>
      <c r="S593" t="str">
        <f t="shared" si="66"/>
        <v>February</v>
      </c>
      <c r="T593">
        <f t="shared" si="67"/>
        <v>2025</v>
      </c>
      <c r="U593" s="3">
        <f t="shared" si="68"/>
        <v>0.26250000000000001</v>
      </c>
      <c r="V593" s="3" t="str">
        <f t="shared" si="69"/>
        <v>High Discount</v>
      </c>
      <c r="W593" s="3">
        <f>AVERAGE(Table1[Gross Margin %])</f>
        <v>0.29963500000000659</v>
      </c>
      <c r="X593" s="3"/>
    </row>
    <row r="594" spans="1:24" x14ac:dyDescent="0.35">
      <c r="A594" t="s">
        <v>1227</v>
      </c>
      <c r="B594" t="s">
        <v>1228</v>
      </c>
      <c r="C594">
        <v>458.28</v>
      </c>
      <c r="D594" t="s">
        <v>3873</v>
      </c>
      <c r="E594">
        <f t="shared" si="63"/>
        <v>0.1</v>
      </c>
      <c r="F594">
        <f t="shared" si="64"/>
        <v>144.35819999999998</v>
      </c>
      <c r="G594" s="2">
        <v>45583</v>
      </c>
      <c r="H594" s="2">
        <v>45583</v>
      </c>
      <c r="I594" t="s">
        <v>28</v>
      </c>
      <c r="J594" t="s">
        <v>37</v>
      </c>
      <c r="K594" t="str">
        <f t="shared" si="65"/>
        <v>High Risk</v>
      </c>
      <c r="L594" t="s">
        <v>20</v>
      </c>
      <c r="M594" t="s">
        <v>55</v>
      </c>
      <c r="N594" t="s">
        <v>22</v>
      </c>
      <c r="O594" t="s">
        <v>32</v>
      </c>
      <c r="P594" t="s">
        <v>72</v>
      </c>
      <c r="Q594" t="s">
        <v>73</v>
      </c>
      <c r="R594">
        <v>5</v>
      </c>
      <c r="S594" t="str">
        <f t="shared" si="66"/>
        <v>October</v>
      </c>
      <c r="T594">
        <f t="shared" si="67"/>
        <v>2024</v>
      </c>
      <c r="U594" s="3">
        <f t="shared" si="68"/>
        <v>0.315</v>
      </c>
      <c r="V594" s="3" t="str">
        <f t="shared" si="69"/>
        <v>Low Discount</v>
      </c>
      <c r="W594" s="3">
        <f>AVERAGE(Table1[Gross Margin %])</f>
        <v>0.29963500000000659</v>
      </c>
      <c r="X594" s="3"/>
    </row>
    <row r="595" spans="1:24" x14ac:dyDescent="0.35">
      <c r="A595" t="s">
        <v>1229</v>
      </c>
      <c r="B595" t="s">
        <v>1230</v>
      </c>
      <c r="C595">
        <v>1261.67</v>
      </c>
      <c r="D595" t="s">
        <v>3872</v>
      </c>
      <c r="E595">
        <f t="shared" si="63"/>
        <v>0.25</v>
      </c>
      <c r="F595">
        <f t="shared" si="64"/>
        <v>331.18837500000001</v>
      </c>
      <c r="G595" s="2">
        <v>45527</v>
      </c>
      <c r="H595" s="2">
        <v>45527</v>
      </c>
      <c r="I595" t="s">
        <v>28</v>
      </c>
      <c r="J595" t="s">
        <v>37</v>
      </c>
      <c r="K595" t="str">
        <f t="shared" si="65"/>
        <v>Medium Risk</v>
      </c>
      <c r="L595" t="s">
        <v>38</v>
      </c>
      <c r="M595" t="s">
        <v>39</v>
      </c>
      <c r="N595" t="s">
        <v>31</v>
      </c>
      <c r="O595" t="s">
        <v>32</v>
      </c>
      <c r="P595" t="s">
        <v>72</v>
      </c>
      <c r="Q595" t="s">
        <v>73</v>
      </c>
      <c r="R595">
        <v>9</v>
      </c>
      <c r="S595" t="str">
        <f t="shared" si="66"/>
        <v>August</v>
      </c>
      <c r="T595">
        <f t="shared" si="67"/>
        <v>2024</v>
      </c>
      <c r="U595" s="3">
        <f t="shared" si="68"/>
        <v>0.26250000000000001</v>
      </c>
      <c r="V595" s="3" t="str">
        <f t="shared" si="69"/>
        <v>High Discount</v>
      </c>
      <c r="W595" s="3">
        <f>AVERAGE(Table1[Gross Margin %])</f>
        <v>0.29963500000000659</v>
      </c>
      <c r="X595" s="3"/>
    </row>
    <row r="596" spans="1:24" x14ac:dyDescent="0.35">
      <c r="A596" t="s">
        <v>1231</v>
      </c>
      <c r="B596" t="s">
        <v>1232</v>
      </c>
      <c r="C596">
        <v>473.7</v>
      </c>
      <c r="D596" t="s">
        <v>3873</v>
      </c>
      <c r="E596">
        <f t="shared" si="63"/>
        <v>0.15</v>
      </c>
      <c r="F596">
        <f t="shared" si="64"/>
        <v>140.92574999999999</v>
      </c>
      <c r="G596" s="2">
        <v>45779</v>
      </c>
      <c r="H596" s="2">
        <v>45779</v>
      </c>
      <c r="I596" t="s">
        <v>28</v>
      </c>
      <c r="J596" t="s">
        <v>19</v>
      </c>
      <c r="K596" t="str">
        <f t="shared" si="65"/>
        <v>Medium Risk</v>
      </c>
      <c r="L596" t="s">
        <v>38</v>
      </c>
      <c r="M596" t="s">
        <v>50</v>
      </c>
      <c r="N596" t="s">
        <v>45</v>
      </c>
      <c r="O596" t="s">
        <v>23</v>
      </c>
      <c r="P596" t="s">
        <v>51</v>
      </c>
      <c r="Q596" t="s">
        <v>52</v>
      </c>
      <c r="R596">
        <v>1</v>
      </c>
      <c r="S596" t="str">
        <f t="shared" si="66"/>
        <v>May</v>
      </c>
      <c r="T596">
        <f t="shared" si="67"/>
        <v>2025</v>
      </c>
      <c r="U596" s="3">
        <f t="shared" si="68"/>
        <v>0.29749999999999999</v>
      </c>
      <c r="V596" s="3" t="str">
        <f t="shared" si="69"/>
        <v>High Discount</v>
      </c>
      <c r="W596" s="3">
        <f>AVERAGE(Table1[Gross Margin %])</f>
        <v>0.29963500000000659</v>
      </c>
      <c r="X596" s="3"/>
    </row>
    <row r="597" spans="1:24" x14ac:dyDescent="0.35">
      <c r="A597" t="s">
        <v>1233</v>
      </c>
      <c r="B597" t="s">
        <v>1234</v>
      </c>
      <c r="C597">
        <v>1380.5</v>
      </c>
      <c r="D597" t="s">
        <v>3872</v>
      </c>
      <c r="E597">
        <f t="shared" si="63"/>
        <v>0.25</v>
      </c>
      <c r="F597">
        <f t="shared" si="64"/>
        <v>362.38124999999997</v>
      </c>
      <c r="G597" s="2">
        <v>45765</v>
      </c>
      <c r="H597" s="2">
        <v>45765</v>
      </c>
      <c r="I597" t="s">
        <v>18</v>
      </c>
      <c r="J597" t="s">
        <v>19</v>
      </c>
      <c r="K597" t="str">
        <f t="shared" si="65"/>
        <v>Low Risk</v>
      </c>
      <c r="L597" t="s">
        <v>43</v>
      </c>
      <c r="M597" t="s">
        <v>39</v>
      </c>
      <c r="N597" t="s">
        <v>45</v>
      </c>
      <c r="O597" t="s">
        <v>32</v>
      </c>
      <c r="P597" t="s">
        <v>80</v>
      </c>
      <c r="Q597" t="s">
        <v>81</v>
      </c>
      <c r="R597">
        <v>8</v>
      </c>
      <c r="S597" t="str">
        <f t="shared" si="66"/>
        <v>April</v>
      </c>
      <c r="T597">
        <f t="shared" si="67"/>
        <v>2025</v>
      </c>
      <c r="U597" s="3">
        <f t="shared" si="68"/>
        <v>0.26249999999999996</v>
      </c>
      <c r="V597" s="3" t="str">
        <f t="shared" si="69"/>
        <v>High Discount</v>
      </c>
      <c r="W597" s="3">
        <f>AVERAGE(Table1[Gross Margin %])</f>
        <v>0.29963500000000659</v>
      </c>
      <c r="X597" s="3"/>
    </row>
    <row r="598" spans="1:24" x14ac:dyDescent="0.35">
      <c r="A598" t="s">
        <v>1235</v>
      </c>
      <c r="B598" t="s">
        <v>1236</v>
      </c>
      <c r="C598">
        <v>42.12</v>
      </c>
      <c r="D598" t="s">
        <v>3873</v>
      </c>
      <c r="E598">
        <f t="shared" si="63"/>
        <v>0.1</v>
      </c>
      <c r="F598">
        <f t="shared" si="64"/>
        <v>13.267799999999999</v>
      </c>
      <c r="G598" s="2">
        <v>45577</v>
      </c>
      <c r="H598" s="2">
        <v>45577</v>
      </c>
      <c r="I598" t="s">
        <v>18</v>
      </c>
      <c r="J598" t="s">
        <v>37</v>
      </c>
      <c r="K598" t="str">
        <f t="shared" si="65"/>
        <v>High Risk</v>
      </c>
      <c r="L598" t="s">
        <v>20</v>
      </c>
      <c r="M598" t="s">
        <v>50</v>
      </c>
      <c r="N598" t="s">
        <v>45</v>
      </c>
      <c r="O598" t="s">
        <v>32</v>
      </c>
      <c r="P598" t="s">
        <v>80</v>
      </c>
      <c r="Q598" t="s">
        <v>81</v>
      </c>
      <c r="R598">
        <v>1</v>
      </c>
      <c r="S598" t="str">
        <f t="shared" si="66"/>
        <v>October</v>
      </c>
      <c r="T598">
        <f t="shared" si="67"/>
        <v>2024</v>
      </c>
      <c r="U598" s="3">
        <f t="shared" si="68"/>
        <v>0.315</v>
      </c>
      <c r="V598" s="3" t="str">
        <f t="shared" si="69"/>
        <v>Low Discount</v>
      </c>
      <c r="W598" s="3">
        <f>AVERAGE(Table1[Gross Margin %])</f>
        <v>0.29963500000000659</v>
      </c>
      <c r="X598" s="3"/>
    </row>
    <row r="599" spans="1:24" x14ac:dyDescent="0.35">
      <c r="A599" t="s">
        <v>1237</v>
      </c>
      <c r="B599" t="s">
        <v>1238</v>
      </c>
      <c r="C599">
        <v>756.3</v>
      </c>
      <c r="D599" t="s">
        <v>3874</v>
      </c>
      <c r="E599">
        <f t="shared" si="63"/>
        <v>0.1</v>
      </c>
      <c r="F599">
        <f t="shared" si="64"/>
        <v>238.23449999999997</v>
      </c>
      <c r="G599" s="2">
        <v>45608</v>
      </c>
      <c r="H599" s="2">
        <v>45608</v>
      </c>
      <c r="I599" t="s">
        <v>42</v>
      </c>
      <c r="J599" t="s">
        <v>29</v>
      </c>
      <c r="K599" t="str">
        <f t="shared" si="65"/>
        <v>Low Risk</v>
      </c>
      <c r="L599" t="s">
        <v>38</v>
      </c>
      <c r="M599" t="s">
        <v>50</v>
      </c>
      <c r="N599" t="s">
        <v>45</v>
      </c>
      <c r="O599" t="s">
        <v>61</v>
      </c>
      <c r="P599" t="s">
        <v>62</v>
      </c>
      <c r="Q599" t="s">
        <v>63</v>
      </c>
      <c r="R599">
        <v>5</v>
      </c>
      <c r="S599" t="str">
        <f t="shared" si="66"/>
        <v>November</v>
      </c>
      <c r="T599">
        <f t="shared" si="67"/>
        <v>2024</v>
      </c>
      <c r="U599" s="3">
        <f t="shared" si="68"/>
        <v>0.315</v>
      </c>
      <c r="V599" s="3" t="str">
        <f t="shared" si="69"/>
        <v>Low Discount</v>
      </c>
      <c r="W599" s="3">
        <f>AVERAGE(Table1[Gross Margin %])</f>
        <v>0.29963500000000659</v>
      </c>
      <c r="X599" s="3"/>
    </row>
    <row r="600" spans="1:24" x14ac:dyDescent="0.35">
      <c r="A600" t="s">
        <v>1239</v>
      </c>
      <c r="B600" t="s">
        <v>1240</v>
      </c>
      <c r="C600">
        <v>750.95</v>
      </c>
      <c r="D600" t="s">
        <v>3874</v>
      </c>
      <c r="E600">
        <f t="shared" si="63"/>
        <v>0.1</v>
      </c>
      <c r="F600">
        <f t="shared" si="64"/>
        <v>236.54925</v>
      </c>
      <c r="G600" s="2">
        <v>45431</v>
      </c>
      <c r="H600" s="2">
        <v>45431</v>
      </c>
      <c r="I600" t="s">
        <v>42</v>
      </c>
      <c r="J600" t="s">
        <v>29</v>
      </c>
      <c r="K600" t="str">
        <f t="shared" si="65"/>
        <v>Low Risk</v>
      </c>
      <c r="L600" t="s">
        <v>38</v>
      </c>
      <c r="M600" t="s">
        <v>50</v>
      </c>
      <c r="N600" t="s">
        <v>31</v>
      </c>
      <c r="O600" t="s">
        <v>32</v>
      </c>
      <c r="P600" t="s">
        <v>33</v>
      </c>
      <c r="Q600" t="s">
        <v>34</v>
      </c>
      <c r="R600">
        <v>7</v>
      </c>
      <c r="S600" t="str">
        <f t="shared" si="66"/>
        <v>May</v>
      </c>
      <c r="T600">
        <f t="shared" si="67"/>
        <v>2024</v>
      </c>
      <c r="U600" s="3">
        <f t="shared" si="68"/>
        <v>0.315</v>
      </c>
      <c r="V600" s="3" t="str">
        <f t="shared" si="69"/>
        <v>Low Discount</v>
      </c>
      <c r="W600" s="3">
        <f>AVERAGE(Table1[Gross Margin %])</f>
        <v>0.29963500000000659</v>
      </c>
      <c r="X600" s="3"/>
    </row>
    <row r="601" spans="1:24" x14ac:dyDescent="0.35">
      <c r="A601" t="s">
        <v>1241</v>
      </c>
      <c r="B601" t="s">
        <v>1242</v>
      </c>
      <c r="C601">
        <v>73.53</v>
      </c>
      <c r="D601" t="s">
        <v>3873</v>
      </c>
      <c r="E601">
        <f t="shared" si="63"/>
        <v>0.1</v>
      </c>
      <c r="F601">
        <f t="shared" si="64"/>
        <v>23.161950000000001</v>
      </c>
      <c r="G601" s="2">
        <v>45728</v>
      </c>
      <c r="H601" s="2">
        <v>45728</v>
      </c>
      <c r="I601" t="s">
        <v>86</v>
      </c>
      <c r="J601" t="s">
        <v>19</v>
      </c>
      <c r="K601" t="str">
        <f t="shared" si="65"/>
        <v>High Risk</v>
      </c>
      <c r="L601" t="s">
        <v>20</v>
      </c>
      <c r="M601" t="s">
        <v>39</v>
      </c>
      <c r="N601" t="s">
        <v>22</v>
      </c>
      <c r="O601" t="s">
        <v>32</v>
      </c>
      <c r="P601" t="s">
        <v>68</v>
      </c>
      <c r="Q601" t="s">
        <v>69</v>
      </c>
      <c r="R601">
        <v>8</v>
      </c>
      <c r="S601" t="str">
        <f t="shared" si="66"/>
        <v>March</v>
      </c>
      <c r="T601">
        <f t="shared" si="67"/>
        <v>2025</v>
      </c>
      <c r="U601" s="3">
        <f t="shared" si="68"/>
        <v>0.315</v>
      </c>
      <c r="V601" s="3" t="str">
        <f t="shared" si="69"/>
        <v>Low Discount</v>
      </c>
      <c r="W601" s="3">
        <f>AVERAGE(Table1[Gross Margin %])</f>
        <v>0.29963500000000659</v>
      </c>
      <c r="X601" s="3"/>
    </row>
    <row r="602" spans="1:24" x14ac:dyDescent="0.35">
      <c r="A602" t="s">
        <v>1243</v>
      </c>
      <c r="B602" t="s">
        <v>1244</v>
      </c>
      <c r="C602">
        <v>482.75</v>
      </c>
      <c r="D602" t="s">
        <v>3873</v>
      </c>
      <c r="E602">
        <f t="shared" si="63"/>
        <v>0.1</v>
      </c>
      <c r="F602">
        <f t="shared" si="64"/>
        <v>152.06625</v>
      </c>
      <c r="G602" s="2">
        <v>45578</v>
      </c>
      <c r="H602" s="2">
        <v>45578</v>
      </c>
      <c r="I602" t="s">
        <v>48</v>
      </c>
      <c r="J602" t="s">
        <v>29</v>
      </c>
      <c r="K602" t="str">
        <f t="shared" si="65"/>
        <v>Low Risk</v>
      </c>
      <c r="L602" t="s">
        <v>60</v>
      </c>
      <c r="M602" t="s">
        <v>55</v>
      </c>
      <c r="N602" t="s">
        <v>31</v>
      </c>
      <c r="O602" t="s">
        <v>32</v>
      </c>
      <c r="P602" t="s">
        <v>72</v>
      </c>
      <c r="Q602" t="s">
        <v>73</v>
      </c>
      <c r="R602">
        <v>4</v>
      </c>
      <c r="S602" t="str">
        <f t="shared" si="66"/>
        <v>October</v>
      </c>
      <c r="T602">
        <f t="shared" si="67"/>
        <v>2024</v>
      </c>
      <c r="U602" s="3">
        <f t="shared" si="68"/>
        <v>0.315</v>
      </c>
      <c r="V602" s="3" t="str">
        <f t="shared" si="69"/>
        <v>Low Discount</v>
      </c>
      <c r="W602" s="3">
        <f>AVERAGE(Table1[Gross Margin %])</f>
        <v>0.29963500000000659</v>
      </c>
      <c r="X602" s="3"/>
    </row>
    <row r="603" spans="1:24" x14ac:dyDescent="0.35">
      <c r="A603" t="s">
        <v>1245</v>
      </c>
      <c r="B603" t="s">
        <v>1246</v>
      </c>
      <c r="C603">
        <v>917.39</v>
      </c>
      <c r="D603" t="s">
        <v>3874</v>
      </c>
      <c r="E603">
        <f t="shared" si="63"/>
        <v>0.1</v>
      </c>
      <c r="F603">
        <f t="shared" si="64"/>
        <v>288.97784999999999</v>
      </c>
      <c r="G603" s="2">
        <v>45577</v>
      </c>
      <c r="H603" s="2">
        <v>45577</v>
      </c>
      <c r="I603" t="s">
        <v>18</v>
      </c>
      <c r="J603" t="s">
        <v>19</v>
      </c>
      <c r="K603" t="str">
        <f t="shared" si="65"/>
        <v>Medium Risk</v>
      </c>
      <c r="L603" t="s">
        <v>38</v>
      </c>
      <c r="M603" t="s">
        <v>44</v>
      </c>
      <c r="N603" t="s">
        <v>31</v>
      </c>
      <c r="O603" t="s">
        <v>61</v>
      </c>
      <c r="P603" t="s">
        <v>62</v>
      </c>
      <c r="Q603" t="s">
        <v>63</v>
      </c>
      <c r="R603">
        <v>6</v>
      </c>
      <c r="S603" t="str">
        <f t="shared" si="66"/>
        <v>October</v>
      </c>
      <c r="T603">
        <f t="shared" si="67"/>
        <v>2024</v>
      </c>
      <c r="U603" s="3">
        <f t="shared" si="68"/>
        <v>0.315</v>
      </c>
      <c r="V603" s="3" t="str">
        <f t="shared" si="69"/>
        <v>Low Discount</v>
      </c>
      <c r="W603" s="3">
        <f>AVERAGE(Table1[Gross Margin %])</f>
        <v>0.29963500000000659</v>
      </c>
      <c r="X603" s="3"/>
    </row>
    <row r="604" spans="1:24" x14ac:dyDescent="0.35">
      <c r="A604" t="s">
        <v>1247</v>
      </c>
      <c r="B604" t="s">
        <v>1248</v>
      </c>
      <c r="C604">
        <v>1348.29</v>
      </c>
      <c r="D604" t="s">
        <v>3872</v>
      </c>
      <c r="E604">
        <f t="shared" si="63"/>
        <v>0.25</v>
      </c>
      <c r="F604">
        <f t="shared" si="64"/>
        <v>353.92612499999996</v>
      </c>
      <c r="G604" s="2">
        <v>45500</v>
      </c>
      <c r="H604" s="2">
        <v>45500</v>
      </c>
      <c r="I604" t="s">
        <v>28</v>
      </c>
      <c r="J604" t="s">
        <v>29</v>
      </c>
      <c r="K604" t="str">
        <f t="shared" si="65"/>
        <v>High Risk</v>
      </c>
      <c r="L604" t="s">
        <v>20</v>
      </c>
      <c r="M604" t="s">
        <v>21</v>
      </c>
      <c r="N604" t="s">
        <v>31</v>
      </c>
      <c r="O604" t="s">
        <v>32</v>
      </c>
      <c r="P604" t="s">
        <v>68</v>
      </c>
      <c r="Q604" t="s">
        <v>69</v>
      </c>
      <c r="R604">
        <v>10</v>
      </c>
      <c r="S604" t="str">
        <f t="shared" si="66"/>
        <v>July</v>
      </c>
      <c r="T604">
        <f t="shared" si="67"/>
        <v>2024</v>
      </c>
      <c r="U604" s="3">
        <f t="shared" si="68"/>
        <v>0.26249999999999996</v>
      </c>
      <c r="V604" s="3" t="str">
        <f t="shared" si="69"/>
        <v>High Discount</v>
      </c>
      <c r="W604" s="3">
        <f>AVERAGE(Table1[Gross Margin %])</f>
        <v>0.29963500000000659</v>
      </c>
      <c r="X604" s="3"/>
    </row>
    <row r="605" spans="1:24" x14ac:dyDescent="0.35">
      <c r="A605" t="s">
        <v>1249</v>
      </c>
      <c r="B605" t="s">
        <v>1250</v>
      </c>
      <c r="C605">
        <v>1006.08</v>
      </c>
      <c r="D605" t="s">
        <v>3872</v>
      </c>
      <c r="E605">
        <f t="shared" si="63"/>
        <v>0.25</v>
      </c>
      <c r="F605">
        <f t="shared" si="64"/>
        <v>264.096</v>
      </c>
      <c r="G605" s="2">
        <v>45567</v>
      </c>
      <c r="H605" s="2">
        <v>45567</v>
      </c>
      <c r="I605" t="s">
        <v>48</v>
      </c>
      <c r="J605" t="s">
        <v>29</v>
      </c>
      <c r="K605" t="str">
        <f t="shared" si="65"/>
        <v>Medium Risk</v>
      </c>
      <c r="L605" t="s">
        <v>38</v>
      </c>
      <c r="M605" t="s">
        <v>21</v>
      </c>
      <c r="N605" t="s">
        <v>45</v>
      </c>
      <c r="O605" t="s">
        <v>32</v>
      </c>
      <c r="P605" t="s">
        <v>72</v>
      </c>
      <c r="Q605" t="s">
        <v>73</v>
      </c>
      <c r="R605">
        <v>5</v>
      </c>
      <c r="S605" t="str">
        <f t="shared" si="66"/>
        <v>October</v>
      </c>
      <c r="T605">
        <f t="shared" si="67"/>
        <v>2024</v>
      </c>
      <c r="U605" s="3">
        <f t="shared" si="68"/>
        <v>0.26250000000000001</v>
      </c>
      <c r="V605" s="3" t="str">
        <f t="shared" si="69"/>
        <v>High Discount</v>
      </c>
      <c r="W605" s="3">
        <f>AVERAGE(Table1[Gross Margin %])</f>
        <v>0.29963500000000659</v>
      </c>
      <c r="X605" s="3"/>
    </row>
    <row r="606" spans="1:24" x14ac:dyDescent="0.35">
      <c r="A606" t="s">
        <v>1251</v>
      </c>
      <c r="B606" t="s">
        <v>1252</v>
      </c>
      <c r="C606">
        <v>104.45</v>
      </c>
      <c r="D606" t="s">
        <v>3873</v>
      </c>
      <c r="E606">
        <f t="shared" si="63"/>
        <v>0.15</v>
      </c>
      <c r="F606">
        <f t="shared" si="64"/>
        <v>31.073874999999997</v>
      </c>
      <c r="G606" s="2">
        <v>45570</v>
      </c>
      <c r="H606" s="2">
        <v>45570</v>
      </c>
      <c r="I606" t="s">
        <v>28</v>
      </c>
      <c r="J606" t="s">
        <v>37</v>
      </c>
      <c r="K606" t="str">
        <f t="shared" si="65"/>
        <v>Medium Risk</v>
      </c>
      <c r="L606" t="s">
        <v>38</v>
      </c>
      <c r="M606" t="s">
        <v>21</v>
      </c>
      <c r="N606" t="s">
        <v>31</v>
      </c>
      <c r="O606" t="s">
        <v>23</v>
      </c>
      <c r="P606" t="s">
        <v>24</v>
      </c>
      <c r="Q606" t="s">
        <v>25</v>
      </c>
      <c r="R606">
        <v>6</v>
      </c>
      <c r="S606" t="str">
        <f t="shared" si="66"/>
        <v>October</v>
      </c>
      <c r="T606">
        <f t="shared" si="67"/>
        <v>2024</v>
      </c>
      <c r="U606" s="3">
        <f t="shared" si="68"/>
        <v>0.29749999999999999</v>
      </c>
      <c r="V606" s="3" t="str">
        <f t="shared" si="69"/>
        <v>High Discount</v>
      </c>
      <c r="W606" s="3">
        <f>AVERAGE(Table1[Gross Margin %])</f>
        <v>0.29963500000000659</v>
      </c>
      <c r="X606" s="3"/>
    </row>
    <row r="607" spans="1:24" x14ac:dyDescent="0.35">
      <c r="A607" t="s">
        <v>1253</v>
      </c>
      <c r="B607" t="s">
        <v>1254</v>
      </c>
      <c r="C607">
        <v>1494.05</v>
      </c>
      <c r="D607" t="s">
        <v>3872</v>
      </c>
      <c r="E607">
        <f t="shared" si="63"/>
        <v>0.15</v>
      </c>
      <c r="F607">
        <f t="shared" si="64"/>
        <v>444.47987499999994</v>
      </c>
      <c r="G607" s="2">
        <v>45729</v>
      </c>
      <c r="H607" s="2">
        <v>45729</v>
      </c>
      <c r="I607" t="s">
        <v>42</v>
      </c>
      <c r="J607" t="s">
        <v>37</v>
      </c>
      <c r="K607" t="str">
        <f t="shared" si="65"/>
        <v>Low Risk</v>
      </c>
      <c r="L607" t="s">
        <v>38</v>
      </c>
      <c r="M607" t="s">
        <v>30</v>
      </c>
      <c r="N607" t="s">
        <v>45</v>
      </c>
      <c r="O607" t="s">
        <v>23</v>
      </c>
      <c r="P607" t="s">
        <v>51</v>
      </c>
      <c r="Q607" t="s">
        <v>52</v>
      </c>
      <c r="R607">
        <v>9</v>
      </c>
      <c r="S607" t="str">
        <f t="shared" si="66"/>
        <v>March</v>
      </c>
      <c r="T607">
        <f t="shared" si="67"/>
        <v>2025</v>
      </c>
      <c r="U607" s="3">
        <f t="shared" si="68"/>
        <v>0.29749999999999999</v>
      </c>
      <c r="V607" s="3" t="str">
        <f t="shared" si="69"/>
        <v>High Discount</v>
      </c>
      <c r="W607" s="3">
        <f>AVERAGE(Table1[Gross Margin %])</f>
        <v>0.29963500000000659</v>
      </c>
      <c r="X607" s="3"/>
    </row>
    <row r="608" spans="1:24" x14ac:dyDescent="0.35">
      <c r="A608" t="s">
        <v>1255</v>
      </c>
      <c r="B608" t="s">
        <v>1256</v>
      </c>
      <c r="C608">
        <v>720.68</v>
      </c>
      <c r="D608" t="s">
        <v>3874</v>
      </c>
      <c r="E608">
        <f t="shared" si="63"/>
        <v>0.1</v>
      </c>
      <c r="F608">
        <f t="shared" si="64"/>
        <v>227.01419999999996</v>
      </c>
      <c r="G608" s="2">
        <v>45638</v>
      </c>
      <c r="H608" s="2">
        <v>45638</v>
      </c>
      <c r="I608" t="s">
        <v>42</v>
      </c>
      <c r="J608" t="s">
        <v>29</v>
      </c>
      <c r="K608" t="str">
        <f t="shared" si="65"/>
        <v>High Risk</v>
      </c>
      <c r="L608" t="s">
        <v>20</v>
      </c>
      <c r="M608" t="s">
        <v>55</v>
      </c>
      <c r="N608" t="s">
        <v>31</v>
      </c>
      <c r="O608" t="s">
        <v>32</v>
      </c>
      <c r="P608" t="s">
        <v>68</v>
      </c>
      <c r="Q608" t="s">
        <v>69</v>
      </c>
      <c r="R608">
        <v>9</v>
      </c>
      <c r="S608" t="str">
        <f t="shared" si="66"/>
        <v>December</v>
      </c>
      <c r="T608">
        <f t="shared" si="67"/>
        <v>2024</v>
      </c>
      <c r="U608" s="3">
        <f t="shared" si="68"/>
        <v>0.31499999999999995</v>
      </c>
      <c r="V608" s="3" t="str">
        <f t="shared" si="69"/>
        <v>Low Discount</v>
      </c>
      <c r="W608" s="3">
        <f>AVERAGE(Table1[Gross Margin %])</f>
        <v>0.29963500000000659</v>
      </c>
      <c r="X608" s="3"/>
    </row>
    <row r="609" spans="1:24" x14ac:dyDescent="0.35">
      <c r="A609" t="s">
        <v>1257</v>
      </c>
      <c r="B609" t="s">
        <v>677</v>
      </c>
      <c r="C609">
        <v>125.11</v>
      </c>
      <c r="D609" t="s">
        <v>3873</v>
      </c>
      <c r="E609">
        <f t="shared" si="63"/>
        <v>0.1</v>
      </c>
      <c r="F609">
        <f t="shared" si="64"/>
        <v>39.409649999999999</v>
      </c>
      <c r="G609" s="2">
        <v>45578</v>
      </c>
      <c r="H609" s="2">
        <v>45578</v>
      </c>
      <c r="I609" t="s">
        <v>18</v>
      </c>
      <c r="J609" t="s">
        <v>37</v>
      </c>
      <c r="K609" t="str">
        <f t="shared" si="65"/>
        <v>High Risk</v>
      </c>
      <c r="L609" t="s">
        <v>20</v>
      </c>
      <c r="M609" t="s">
        <v>44</v>
      </c>
      <c r="N609" t="s">
        <v>31</v>
      </c>
      <c r="O609" t="s">
        <v>32</v>
      </c>
      <c r="P609" t="s">
        <v>72</v>
      </c>
      <c r="Q609" t="s">
        <v>73</v>
      </c>
      <c r="R609">
        <v>6</v>
      </c>
      <c r="S609" t="str">
        <f t="shared" si="66"/>
        <v>October</v>
      </c>
      <c r="T609">
        <f t="shared" si="67"/>
        <v>2024</v>
      </c>
      <c r="U609" s="3">
        <f t="shared" si="68"/>
        <v>0.315</v>
      </c>
      <c r="V609" s="3" t="str">
        <f t="shared" si="69"/>
        <v>Low Discount</v>
      </c>
      <c r="W609" s="3">
        <f>AVERAGE(Table1[Gross Margin %])</f>
        <v>0.29963500000000659</v>
      </c>
      <c r="X609" s="3"/>
    </row>
    <row r="610" spans="1:24" x14ac:dyDescent="0.35">
      <c r="A610" t="s">
        <v>1258</v>
      </c>
      <c r="B610" t="s">
        <v>1259</v>
      </c>
      <c r="C610">
        <v>1305.52</v>
      </c>
      <c r="D610" t="s">
        <v>3872</v>
      </c>
      <c r="E610">
        <f t="shared" si="63"/>
        <v>0.15</v>
      </c>
      <c r="F610">
        <f t="shared" si="64"/>
        <v>388.3922</v>
      </c>
      <c r="G610" s="2">
        <v>45460</v>
      </c>
      <c r="H610" s="2">
        <v>45460</v>
      </c>
      <c r="I610" t="s">
        <v>28</v>
      </c>
      <c r="J610" t="s">
        <v>37</v>
      </c>
      <c r="K610" t="str">
        <f t="shared" si="65"/>
        <v>Low Risk</v>
      </c>
      <c r="L610" t="s">
        <v>60</v>
      </c>
      <c r="M610" t="s">
        <v>50</v>
      </c>
      <c r="N610" t="s">
        <v>22</v>
      </c>
      <c r="O610" t="s">
        <v>23</v>
      </c>
      <c r="P610" t="s">
        <v>51</v>
      </c>
      <c r="Q610" t="s">
        <v>52</v>
      </c>
      <c r="R610">
        <v>10</v>
      </c>
      <c r="S610" t="str">
        <f t="shared" si="66"/>
        <v>June</v>
      </c>
      <c r="T610">
        <f t="shared" si="67"/>
        <v>2024</v>
      </c>
      <c r="U610" s="3">
        <f t="shared" si="68"/>
        <v>0.29749999999999999</v>
      </c>
      <c r="V610" s="3" t="str">
        <f t="shared" si="69"/>
        <v>High Discount</v>
      </c>
      <c r="W610" s="3">
        <f>AVERAGE(Table1[Gross Margin %])</f>
        <v>0.29963500000000659</v>
      </c>
      <c r="X610" s="3"/>
    </row>
    <row r="611" spans="1:24" x14ac:dyDescent="0.35">
      <c r="A611" t="s">
        <v>1260</v>
      </c>
      <c r="B611" t="s">
        <v>1261</v>
      </c>
      <c r="C611">
        <v>1056.94</v>
      </c>
      <c r="D611" t="s">
        <v>3872</v>
      </c>
      <c r="E611">
        <f t="shared" si="63"/>
        <v>0.25</v>
      </c>
      <c r="F611">
        <f t="shared" si="64"/>
        <v>277.44675000000001</v>
      </c>
      <c r="G611" s="2">
        <v>45577</v>
      </c>
      <c r="H611" s="2">
        <v>45577</v>
      </c>
      <c r="I611" t="s">
        <v>86</v>
      </c>
      <c r="J611" t="s">
        <v>29</v>
      </c>
      <c r="K611" t="str">
        <f t="shared" si="65"/>
        <v>Low Risk</v>
      </c>
      <c r="L611" t="s">
        <v>60</v>
      </c>
      <c r="M611" t="s">
        <v>30</v>
      </c>
      <c r="N611" t="s">
        <v>45</v>
      </c>
      <c r="O611" t="s">
        <v>32</v>
      </c>
      <c r="P611" t="s">
        <v>33</v>
      </c>
      <c r="Q611" t="s">
        <v>34</v>
      </c>
      <c r="R611">
        <v>4</v>
      </c>
      <c r="S611" t="str">
        <f t="shared" si="66"/>
        <v>October</v>
      </c>
      <c r="T611">
        <f t="shared" si="67"/>
        <v>2024</v>
      </c>
      <c r="U611" s="3">
        <f t="shared" si="68"/>
        <v>0.26250000000000001</v>
      </c>
      <c r="V611" s="3" t="str">
        <f t="shared" si="69"/>
        <v>High Discount</v>
      </c>
      <c r="W611" s="3">
        <f>AVERAGE(Table1[Gross Margin %])</f>
        <v>0.29963500000000659</v>
      </c>
      <c r="X611" s="3"/>
    </row>
    <row r="612" spans="1:24" x14ac:dyDescent="0.35">
      <c r="A612" t="s">
        <v>1262</v>
      </c>
      <c r="B612" t="s">
        <v>1263</v>
      </c>
      <c r="C612">
        <v>1070.9000000000001</v>
      </c>
      <c r="D612" t="s">
        <v>3872</v>
      </c>
      <c r="E612">
        <f t="shared" si="63"/>
        <v>0.25</v>
      </c>
      <c r="F612">
        <f t="shared" si="64"/>
        <v>281.11124999999998</v>
      </c>
      <c r="G612" s="2">
        <v>45757</v>
      </c>
      <c r="H612" s="2">
        <v>45757</v>
      </c>
      <c r="I612" t="s">
        <v>28</v>
      </c>
      <c r="J612" t="s">
        <v>29</v>
      </c>
      <c r="K612" t="str">
        <f t="shared" si="65"/>
        <v>Low Risk</v>
      </c>
      <c r="L612" t="s">
        <v>43</v>
      </c>
      <c r="M612" t="s">
        <v>55</v>
      </c>
      <c r="N612" t="s">
        <v>22</v>
      </c>
      <c r="O612" t="s">
        <v>32</v>
      </c>
      <c r="P612" t="s">
        <v>72</v>
      </c>
      <c r="Q612" t="s">
        <v>73</v>
      </c>
      <c r="R612">
        <v>7</v>
      </c>
      <c r="S612" t="str">
        <f t="shared" si="66"/>
        <v>April</v>
      </c>
      <c r="T612">
        <f t="shared" si="67"/>
        <v>2025</v>
      </c>
      <c r="U612" s="3">
        <f t="shared" si="68"/>
        <v>0.26249999999999996</v>
      </c>
      <c r="V612" s="3" t="str">
        <f t="shared" si="69"/>
        <v>High Discount</v>
      </c>
      <c r="W612" s="3">
        <f>AVERAGE(Table1[Gross Margin %])</f>
        <v>0.29963500000000659</v>
      </c>
      <c r="X612" s="3"/>
    </row>
    <row r="613" spans="1:24" x14ac:dyDescent="0.35">
      <c r="A613" t="s">
        <v>1264</v>
      </c>
      <c r="B613" t="s">
        <v>1265</v>
      </c>
      <c r="C613">
        <v>1155.01</v>
      </c>
      <c r="D613" t="s">
        <v>3872</v>
      </c>
      <c r="E613">
        <f t="shared" si="63"/>
        <v>0.15</v>
      </c>
      <c r="F613">
        <f t="shared" si="64"/>
        <v>343.615475</v>
      </c>
      <c r="G613" s="2">
        <v>45465</v>
      </c>
      <c r="H613" s="2">
        <v>45465</v>
      </c>
      <c r="I613" t="s">
        <v>42</v>
      </c>
      <c r="J613" t="s">
        <v>37</v>
      </c>
      <c r="K613" t="str">
        <f t="shared" si="65"/>
        <v>Low Risk</v>
      </c>
      <c r="L613" t="s">
        <v>43</v>
      </c>
      <c r="M613" t="s">
        <v>55</v>
      </c>
      <c r="N613" t="s">
        <v>45</v>
      </c>
      <c r="O613" t="s">
        <v>23</v>
      </c>
      <c r="P613" t="s">
        <v>56</v>
      </c>
      <c r="Q613" t="s">
        <v>57</v>
      </c>
      <c r="R613">
        <v>2</v>
      </c>
      <c r="S613" t="str">
        <f t="shared" si="66"/>
        <v>June</v>
      </c>
      <c r="T613">
        <f t="shared" si="67"/>
        <v>2024</v>
      </c>
      <c r="U613" s="3">
        <f t="shared" si="68"/>
        <v>0.29749999999999999</v>
      </c>
      <c r="V613" s="3" t="str">
        <f t="shared" si="69"/>
        <v>High Discount</v>
      </c>
      <c r="W613" s="3">
        <f>AVERAGE(Table1[Gross Margin %])</f>
        <v>0.29963500000000659</v>
      </c>
      <c r="X613" s="3"/>
    </row>
    <row r="614" spans="1:24" x14ac:dyDescent="0.35">
      <c r="A614" t="s">
        <v>1266</v>
      </c>
      <c r="B614" t="s">
        <v>1267</v>
      </c>
      <c r="C614">
        <v>260.83999999999997</v>
      </c>
      <c r="D614" t="s">
        <v>3873</v>
      </c>
      <c r="E614">
        <f t="shared" si="63"/>
        <v>0.1</v>
      </c>
      <c r="F614">
        <f t="shared" si="64"/>
        <v>82.164599999999979</v>
      </c>
      <c r="G614" s="2">
        <v>45435</v>
      </c>
      <c r="H614" s="2">
        <v>45435</v>
      </c>
      <c r="I614" t="s">
        <v>48</v>
      </c>
      <c r="J614" t="s">
        <v>37</v>
      </c>
      <c r="K614" t="str">
        <f t="shared" si="65"/>
        <v>Low Risk</v>
      </c>
      <c r="L614" t="s">
        <v>43</v>
      </c>
      <c r="M614" t="s">
        <v>30</v>
      </c>
      <c r="N614" t="s">
        <v>45</v>
      </c>
      <c r="O614" t="s">
        <v>32</v>
      </c>
      <c r="P614" t="s">
        <v>72</v>
      </c>
      <c r="Q614" t="s">
        <v>73</v>
      </c>
      <c r="R614">
        <v>5</v>
      </c>
      <c r="S614" t="str">
        <f t="shared" si="66"/>
        <v>May</v>
      </c>
      <c r="T614">
        <f t="shared" si="67"/>
        <v>2024</v>
      </c>
      <c r="U614" s="3">
        <f t="shared" si="68"/>
        <v>0.31499999999999995</v>
      </c>
      <c r="V614" s="3" t="str">
        <f t="shared" si="69"/>
        <v>Low Discount</v>
      </c>
      <c r="W614" s="3">
        <f>AVERAGE(Table1[Gross Margin %])</f>
        <v>0.29963500000000659</v>
      </c>
      <c r="X614" s="3"/>
    </row>
    <row r="615" spans="1:24" x14ac:dyDescent="0.35">
      <c r="A615" t="s">
        <v>1268</v>
      </c>
      <c r="B615" t="s">
        <v>1269</v>
      </c>
      <c r="C615">
        <v>423.51</v>
      </c>
      <c r="D615" t="s">
        <v>3873</v>
      </c>
      <c r="E615">
        <f t="shared" si="63"/>
        <v>0.1</v>
      </c>
      <c r="F615">
        <f t="shared" si="64"/>
        <v>133.40564999999998</v>
      </c>
      <c r="G615" s="2">
        <v>45734</v>
      </c>
      <c r="H615" s="2">
        <v>45734</v>
      </c>
      <c r="I615" t="s">
        <v>28</v>
      </c>
      <c r="J615" t="s">
        <v>49</v>
      </c>
      <c r="K615" t="str">
        <f t="shared" si="65"/>
        <v>Low Risk</v>
      </c>
      <c r="L615" t="s">
        <v>60</v>
      </c>
      <c r="M615" t="s">
        <v>30</v>
      </c>
      <c r="N615" t="s">
        <v>31</v>
      </c>
      <c r="O615" t="s">
        <v>32</v>
      </c>
      <c r="P615" t="s">
        <v>33</v>
      </c>
      <c r="Q615" t="s">
        <v>34</v>
      </c>
      <c r="R615">
        <v>8</v>
      </c>
      <c r="S615" t="str">
        <f t="shared" si="66"/>
        <v>March</v>
      </c>
      <c r="T615">
        <f t="shared" si="67"/>
        <v>2025</v>
      </c>
      <c r="U615" s="3">
        <f t="shared" si="68"/>
        <v>0.31499999999999995</v>
      </c>
      <c r="V615" s="3" t="str">
        <f t="shared" si="69"/>
        <v>Low Discount</v>
      </c>
      <c r="W615" s="3">
        <f>AVERAGE(Table1[Gross Margin %])</f>
        <v>0.29963500000000659</v>
      </c>
      <c r="X615" s="3"/>
    </row>
    <row r="616" spans="1:24" x14ac:dyDescent="0.35">
      <c r="A616" t="s">
        <v>1270</v>
      </c>
      <c r="B616" t="s">
        <v>1271</v>
      </c>
      <c r="C616">
        <v>401.65</v>
      </c>
      <c r="D616" t="s">
        <v>3873</v>
      </c>
      <c r="E616">
        <f t="shared" si="63"/>
        <v>0.1</v>
      </c>
      <c r="F616">
        <f t="shared" si="64"/>
        <v>126.51974999999997</v>
      </c>
      <c r="G616" s="2">
        <v>45666</v>
      </c>
      <c r="H616" s="2">
        <v>45666</v>
      </c>
      <c r="I616" t="s">
        <v>86</v>
      </c>
      <c r="J616" t="s">
        <v>49</v>
      </c>
      <c r="K616" t="str">
        <f t="shared" si="65"/>
        <v>Medium Risk</v>
      </c>
      <c r="L616" t="s">
        <v>38</v>
      </c>
      <c r="M616" t="s">
        <v>30</v>
      </c>
      <c r="N616" t="s">
        <v>22</v>
      </c>
      <c r="O616" t="s">
        <v>32</v>
      </c>
      <c r="P616" t="s">
        <v>33</v>
      </c>
      <c r="Q616" t="s">
        <v>34</v>
      </c>
      <c r="R616">
        <v>7</v>
      </c>
      <c r="S616" t="str">
        <f t="shared" si="66"/>
        <v>January</v>
      </c>
      <c r="T616">
        <f t="shared" si="67"/>
        <v>2025</v>
      </c>
      <c r="U616" s="3">
        <f t="shared" si="68"/>
        <v>0.31499999999999995</v>
      </c>
      <c r="V616" s="3" t="str">
        <f t="shared" si="69"/>
        <v>Low Discount</v>
      </c>
      <c r="W616" s="3">
        <f>AVERAGE(Table1[Gross Margin %])</f>
        <v>0.29963500000000659</v>
      </c>
      <c r="X616" s="3"/>
    </row>
    <row r="617" spans="1:24" x14ac:dyDescent="0.35">
      <c r="A617" t="s">
        <v>1272</v>
      </c>
      <c r="B617" t="s">
        <v>1273</v>
      </c>
      <c r="C617">
        <v>74.239999999999995</v>
      </c>
      <c r="D617" t="s">
        <v>3873</v>
      </c>
      <c r="E617">
        <f t="shared" si="63"/>
        <v>0.1</v>
      </c>
      <c r="F617">
        <f t="shared" si="64"/>
        <v>23.3856</v>
      </c>
      <c r="G617" s="2">
        <v>45554</v>
      </c>
      <c r="H617" s="2">
        <v>45554</v>
      </c>
      <c r="I617" t="s">
        <v>18</v>
      </c>
      <c r="J617" t="s">
        <v>37</v>
      </c>
      <c r="K617" t="str">
        <f t="shared" si="65"/>
        <v>Low Risk</v>
      </c>
      <c r="L617" t="s">
        <v>60</v>
      </c>
      <c r="M617" t="s">
        <v>55</v>
      </c>
      <c r="N617" t="s">
        <v>31</v>
      </c>
      <c r="O617" t="s">
        <v>32</v>
      </c>
      <c r="P617" t="s">
        <v>80</v>
      </c>
      <c r="Q617" t="s">
        <v>81</v>
      </c>
      <c r="R617">
        <v>10</v>
      </c>
      <c r="S617" t="str">
        <f t="shared" si="66"/>
        <v>September</v>
      </c>
      <c r="T617">
        <f t="shared" si="67"/>
        <v>2024</v>
      </c>
      <c r="U617" s="3">
        <f t="shared" si="68"/>
        <v>0.315</v>
      </c>
      <c r="V617" s="3" t="str">
        <f t="shared" si="69"/>
        <v>Low Discount</v>
      </c>
      <c r="W617" s="3">
        <f>AVERAGE(Table1[Gross Margin %])</f>
        <v>0.29963500000000659</v>
      </c>
      <c r="X617" s="3"/>
    </row>
    <row r="618" spans="1:24" x14ac:dyDescent="0.35">
      <c r="A618" t="s">
        <v>1274</v>
      </c>
      <c r="B618" t="s">
        <v>1275</v>
      </c>
      <c r="C618">
        <v>224.36</v>
      </c>
      <c r="D618" t="s">
        <v>3873</v>
      </c>
      <c r="E618">
        <f t="shared" si="63"/>
        <v>0.1</v>
      </c>
      <c r="F618">
        <f t="shared" si="64"/>
        <v>70.673400000000001</v>
      </c>
      <c r="G618" s="2">
        <v>45691</v>
      </c>
      <c r="H618" s="2">
        <v>45691</v>
      </c>
      <c r="I618" t="s">
        <v>18</v>
      </c>
      <c r="J618" t="s">
        <v>37</v>
      </c>
      <c r="K618" t="str">
        <f t="shared" si="65"/>
        <v>Low Risk</v>
      </c>
      <c r="L618" t="s">
        <v>60</v>
      </c>
      <c r="M618" t="s">
        <v>44</v>
      </c>
      <c r="N618" t="s">
        <v>22</v>
      </c>
      <c r="O618" t="s">
        <v>61</v>
      </c>
      <c r="P618" t="s">
        <v>62</v>
      </c>
      <c r="Q618" t="s">
        <v>63</v>
      </c>
      <c r="R618">
        <v>6</v>
      </c>
      <c r="S618" t="str">
        <f t="shared" si="66"/>
        <v>February</v>
      </c>
      <c r="T618">
        <f t="shared" si="67"/>
        <v>2025</v>
      </c>
      <c r="U618" s="3">
        <f t="shared" si="68"/>
        <v>0.315</v>
      </c>
      <c r="V618" s="3" t="str">
        <f t="shared" si="69"/>
        <v>Low Discount</v>
      </c>
      <c r="W618" s="3">
        <f>AVERAGE(Table1[Gross Margin %])</f>
        <v>0.29963500000000659</v>
      </c>
      <c r="X618" s="3"/>
    </row>
    <row r="619" spans="1:24" x14ac:dyDescent="0.35">
      <c r="A619" t="s">
        <v>1276</v>
      </c>
      <c r="B619" t="s">
        <v>1277</v>
      </c>
      <c r="C619">
        <v>245.36</v>
      </c>
      <c r="D619" t="s">
        <v>3873</v>
      </c>
      <c r="E619">
        <f t="shared" si="63"/>
        <v>0.15</v>
      </c>
      <c r="F619">
        <f t="shared" si="64"/>
        <v>72.994600000000005</v>
      </c>
      <c r="G619" s="2">
        <v>45561</v>
      </c>
      <c r="H619" s="2">
        <v>45561</v>
      </c>
      <c r="I619" t="s">
        <v>42</v>
      </c>
      <c r="J619" t="s">
        <v>49</v>
      </c>
      <c r="K619" t="str">
        <f t="shared" si="65"/>
        <v>Low Risk</v>
      </c>
      <c r="L619" t="s">
        <v>43</v>
      </c>
      <c r="M619" t="s">
        <v>21</v>
      </c>
      <c r="N619" t="s">
        <v>31</v>
      </c>
      <c r="O619" t="s">
        <v>23</v>
      </c>
      <c r="P619" t="s">
        <v>51</v>
      </c>
      <c r="Q619" t="s">
        <v>52</v>
      </c>
      <c r="R619">
        <v>4</v>
      </c>
      <c r="S619" t="str">
        <f t="shared" si="66"/>
        <v>September</v>
      </c>
      <c r="T619">
        <f t="shared" si="67"/>
        <v>2024</v>
      </c>
      <c r="U619" s="3">
        <f t="shared" si="68"/>
        <v>0.29749999999999999</v>
      </c>
      <c r="V619" s="3" t="str">
        <f t="shared" si="69"/>
        <v>High Discount</v>
      </c>
      <c r="W619" s="3">
        <f>AVERAGE(Table1[Gross Margin %])</f>
        <v>0.29963500000000659</v>
      </c>
      <c r="X619" s="3"/>
    </row>
    <row r="620" spans="1:24" x14ac:dyDescent="0.35">
      <c r="A620" t="s">
        <v>1278</v>
      </c>
      <c r="B620" t="s">
        <v>1279</v>
      </c>
      <c r="C620">
        <v>1327.45</v>
      </c>
      <c r="D620" t="s">
        <v>3872</v>
      </c>
      <c r="E620">
        <f t="shared" si="63"/>
        <v>0.25</v>
      </c>
      <c r="F620">
        <f t="shared" si="64"/>
        <v>348.455625</v>
      </c>
      <c r="G620" s="2">
        <v>45490</v>
      </c>
      <c r="H620" s="2">
        <v>45490</v>
      </c>
      <c r="I620" t="s">
        <v>86</v>
      </c>
      <c r="J620" t="s">
        <v>19</v>
      </c>
      <c r="K620" t="str">
        <f t="shared" si="65"/>
        <v>Medium Risk</v>
      </c>
      <c r="L620" t="s">
        <v>38</v>
      </c>
      <c r="M620" t="s">
        <v>30</v>
      </c>
      <c r="N620" t="s">
        <v>22</v>
      </c>
      <c r="O620" t="s">
        <v>32</v>
      </c>
      <c r="P620" t="s">
        <v>80</v>
      </c>
      <c r="Q620" t="s">
        <v>81</v>
      </c>
      <c r="R620">
        <v>6</v>
      </c>
      <c r="S620" t="str">
        <f t="shared" si="66"/>
        <v>July</v>
      </c>
      <c r="T620">
        <f t="shared" si="67"/>
        <v>2024</v>
      </c>
      <c r="U620" s="3">
        <f t="shared" si="68"/>
        <v>0.26250000000000001</v>
      </c>
      <c r="V620" s="3" t="str">
        <f t="shared" si="69"/>
        <v>High Discount</v>
      </c>
      <c r="W620" s="3">
        <f>AVERAGE(Table1[Gross Margin %])</f>
        <v>0.29963500000000659</v>
      </c>
      <c r="X620" s="3"/>
    </row>
    <row r="621" spans="1:24" x14ac:dyDescent="0.35">
      <c r="A621" t="s">
        <v>1280</v>
      </c>
      <c r="B621" t="s">
        <v>1281</v>
      </c>
      <c r="C621">
        <v>70</v>
      </c>
      <c r="D621" t="s">
        <v>3873</v>
      </c>
      <c r="E621">
        <f t="shared" si="63"/>
        <v>0.1</v>
      </c>
      <c r="F621">
        <f t="shared" si="64"/>
        <v>22.049999999999997</v>
      </c>
      <c r="G621" s="2">
        <v>45511</v>
      </c>
      <c r="H621" s="2">
        <v>45511</v>
      </c>
      <c r="I621" t="s">
        <v>42</v>
      </c>
      <c r="J621" t="s">
        <v>49</v>
      </c>
      <c r="K621" t="str">
        <f t="shared" si="65"/>
        <v>Low Risk</v>
      </c>
      <c r="L621" t="s">
        <v>43</v>
      </c>
      <c r="M621" t="s">
        <v>55</v>
      </c>
      <c r="N621" t="s">
        <v>45</v>
      </c>
      <c r="O621" t="s">
        <v>32</v>
      </c>
      <c r="P621" t="s">
        <v>72</v>
      </c>
      <c r="Q621" t="s">
        <v>73</v>
      </c>
      <c r="R621">
        <v>6</v>
      </c>
      <c r="S621" t="str">
        <f t="shared" si="66"/>
        <v>August</v>
      </c>
      <c r="T621">
        <f t="shared" si="67"/>
        <v>2024</v>
      </c>
      <c r="U621" s="3">
        <f t="shared" si="68"/>
        <v>0.31499999999999995</v>
      </c>
      <c r="V621" s="3" t="str">
        <f t="shared" si="69"/>
        <v>Low Discount</v>
      </c>
      <c r="W621" s="3">
        <f>AVERAGE(Table1[Gross Margin %])</f>
        <v>0.29963500000000659</v>
      </c>
      <c r="X621" s="3"/>
    </row>
    <row r="622" spans="1:24" x14ac:dyDescent="0.35">
      <c r="A622" t="s">
        <v>1282</v>
      </c>
      <c r="B622" t="s">
        <v>1283</v>
      </c>
      <c r="C622">
        <v>445.27</v>
      </c>
      <c r="D622" t="s">
        <v>3873</v>
      </c>
      <c r="E622">
        <f t="shared" si="63"/>
        <v>0.15</v>
      </c>
      <c r="F622">
        <f t="shared" si="64"/>
        <v>132.46782499999998</v>
      </c>
      <c r="G622" s="2">
        <v>45458</v>
      </c>
      <c r="H622" s="2">
        <v>45458</v>
      </c>
      <c r="I622" t="s">
        <v>18</v>
      </c>
      <c r="J622" t="s">
        <v>49</v>
      </c>
      <c r="K622" t="str">
        <f t="shared" si="65"/>
        <v>Low Risk</v>
      </c>
      <c r="L622" t="s">
        <v>60</v>
      </c>
      <c r="M622" t="s">
        <v>50</v>
      </c>
      <c r="N622" t="s">
        <v>45</v>
      </c>
      <c r="O622" t="s">
        <v>23</v>
      </c>
      <c r="P622" t="s">
        <v>24</v>
      </c>
      <c r="Q622" t="s">
        <v>25</v>
      </c>
      <c r="R622">
        <v>5</v>
      </c>
      <c r="S622" t="str">
        <f t="shared" si="66"/>
        <v>June</v>
      </c>
      <c r="T622">
        <f t="shared" si="67"/>
        <v>2024</v>
      </c>
      <c r="U622" s="3">
        <f t="shared" si="68"/>
        <v>0.29749999999999999</v>
      </c>
      <c r="V622" s="3" t="str">
        <f t="shared" si="69"/>
        <v>High Discount</v>
      </c>
      <c r="W622" s="3">
        <f>AVERAGE(Table1[Gross Margin %])</f>
        <v>0.29963500000000659</v>
      </c>
      <c r="X622" s="3"/>
    </row>
    <row r="623" spans="1:24" x14ac:dyDescent="0.35">
      <c r="A623" t="s">
        <v>1284</v>
      </c>
      <c r="B623" t="s">
        <v>1285</v>
      </c>
      <c r="C623">
        <v>839.98</v>
      </c>
      <c r="D623" t="s">
        <v>3874</v>
      </c>
      <c r="E623">
        <f t="shared" si="63"/>
        <v>0.1</v>
      </c>
      <c r="F623">
        <f t="shared" si="64"/>
        <v>264.59369999999996</v>
      </c>
      <c r="G623" s="2">
        <v>45681</v>
      </c>
      <c r="H623" s="2">
        <v>45681</v>
      </c>
      <c r="I623" t="s">
        <v>28</v>
      </c>
      <c r="J623" t="s">
        <v>19</v>
      </c>
      <c r="K623" t="str">
        <f t="shared" si="65"/>
        <v>Low Risk</v>
      </c>
      <c r="L623" t="s">
        <v>60</v>
      </c>
      <c r="M623" t="s">
        <v>55</v>
      </c>
      <c r="N623" t="s">
        <v>31</v>
      </c>
      <c r="O623" t="s">
        <v>32</v>
      </c>
      <c r="P623" t="s">
        <v>33</v>
      </c>
      <c r="Q623" t="s">
        <v>34</v>
      </c>
      <c r="R623">
        <v>8</v>
      </c>
      <c r="S623" t="str">
        <f t="shared" si="66"/>
        <v>January</v>
      </c>
      <c r="T623">
        <f t="shared" si="67"/>
        <v>2025</v>
      </c>
      <c r="U623" s="3">
        <f t="shared" si="68"/>
        <v>0.31499999999999995</v>
      </c>
      <c r="V623" s="3" t="str">
        <f t="shared" si="69"/>
        <v>Low Discount</v>
      </c>
      <c r="W623" s="3">
        <f>AVERAGE(Table1[Gross Margin %])</f>
        <v>0.29963500000000659</v>
      </c>
      <c r="X623" s="3"/>
    </row>
    <row r="624" spans="1:24" x14ac:dyDescent="0.35">
      <c r="A624" t="s">
        <v>1286</v>
      </c>
      <c r="B624" t="s">
        <v>1287</v>
      </c>
      <c r="C624">
        <v>570.22</v>
      </c>
      <c r="D624" t="s">
        <v>3874</v>
      </c>
      <c r="E624">
        <f t="shared" si="63"/>
        <v>0.15</v>
      </c>
      <c r="F624">
        <f t="shared" si="64"/>
        <v>169.64044999999999</v>
      </c>
      <c r="G624" s="2">
        <v>45614</v>
      </c>
      <c r="H624" s="2">
        <v>45614</v>
      </c>
      <c r="I624" t="s">
        <v>42</v>
      </c>
      <c r="J624" t="s">
        <v>29</v>
      </c>
      <c r="K624" t="str">
        <f t="shared" si="65"/>
        <v>Low Risk</v>
      </c>
      <c r="L624" t="s">
        <v>60</v>
      </c>
      <c r="M624" t="s">
        <v>44</v>
      </c>
      <c r="N624" t="s">
        <v>22</v>
      </c>
      <c r="O624" t="s">
        <v>23</v>
      </c>
      <c r="P624" t="s">
        <v>56</v>
      </c>
      <c r="Q624" t="s">
        <v>57</v>
      </c>
      <c r="R624">
        <v>4</v>
      </c>
      <c r="S624" t="str">
        <f t="shared" si="66"/>
        <v>November</v>
      </c>
      <c r="T624">
        <f t="shared" si="67"/>
        <v>2024</v>
      </c>
      <c r="U624" s="3">
        <f t="shared" si="68"/>
        <v>0.29749999999999999</v>
      </c>
      <c r="V624" s="3" t="str">
        <f t="shared" si="69"/>
        <v>High Discount</v>
      </c>
      <c r="W624" s="3">
        <f>AVERAGE(Table1[Gross Margin %])</f>
        <v>0.29963500000000659</v>
      </c>
      <c r="X624" s="3"/>
    </row>
    <row r="625" spans="1:24" x14ac:dyDescent="0.35">
      <c r="A625" t="s">
        <v>1288</v>
      </c>
      <c r="B625" t="s">
        <v>1289</v>
      </c>
      <c r="C625">
        <v>1046.67</v>
      </c>
      <c r="D625" t="s">
        <v>3872</v>
      </c>
      <c r="E625">
        <f t="shared" si="63"/>
        <v>0.15</v>
      </c>
      <c r="F625">
        <f t="shared" si="64"/>
        <v>311.38432499999999</v>
      </c>
      <c r="G625" s="2">
        <v>45650</v>
      </c>
      <c r="H625" s="2">
        <v>45650</v>
      </c>
      <c r="I625" t="s">
        <v>28</v>
      </c>
      <c r="J625" t="s">
        <v>19</v>
      </c>
      <c r="K625" t="str">
        <f t="shared" si="65"/>
        <v>High Risk</v>
      </c>
      <c r="L625" t="s">
        <v>20</v>
      </c>
      <c r="M625" t="s">
        <v>50</v>
      </c>
      <c r="N625" t="s">
        <v>22</v>
      </c>
      <c r="O625" t="s">
        <v>23</v>
      </c>
      <c r="P625" t="s">
        <v>24</v>
      </c>
      <c r="Q625" t="s">
        <v>25</v>
      </c>
      <c r="R625">
        <v>3</v>
      </c>
      <c r="S625" t="str">
        <f t="shared" si="66"/>
        <v>December</v>
      </c>
      <c r="T625">
        <f t="shared" si="67"/>
        <v>2024</v>
      </c>
      <c r="U625" s="3">
        <f t="shared" si="68"/>
        <v>0.29749999999999999</v>
      </c>
      <c r="V625" s="3" t="str">
        <f t="shared" si="69"/>
        <v>High Discount</v>
      </c>
      <c r="W625" s="3">
        <f>AVERAGE(Table1[Gross Margin %])</f>
        <v>0.29963500000000659</v>
      </c>
      <c r="X625" s="3"/>
    </row>
    <row r="626" spans="1:24" x14ac:dyDescent="0.35">
      <c r="A626" t="s">
        <v>1290</v>
      </c>
      <c r="B626" t="s">
        <v>1291</v>
      </c>
      <c r="C626">
        <v>1311.7</v>
      </c>
      <c r="D626" t="s">
        <v>3872</v>
      </c>
      <c r="E626">
        <f t="shared" si="63"/>
        <v>0.25</v>
      </c>
      <c r="F626">
        <f t="shared" si="64"/>
        <v>344.32125000000002</v>
      </c>
      <c r="G626" s="2">
        <v>45483</v>
      </c>
      <c r="H626" s="2">
        <v>45483</v>
      </c>
      <c r="I626" t="s">
        <v>48</v>
      </c>
      <c r="J626" t="s">
        <v>19</v>
      </c>
      <c r="K626" t="str">
        <f t="shared" si="65"/>
        <v>Low Risk</v>
      </c>
      <c r="L626" t="s">
        <v>60</v>
      </c>
      <c r="M626" t="s">
        <v>50</v>
      </c>
      <c r="N626" t="s">
        <v>31</v>
      </c>
      <c r="O626" t="s">
        <v>32</v>
      </c>
      <c r="P626" t="s">
        <v>33</v>
      </c>
      <c r="Q626" t="s">
        <v>34</v>
      </c>
      <c r="R626">
        <v>7</v>
      </c>
      <c r="S626" t="str">
        <f t="shared" si="66"/>
        <v>July</v>
      </c>
      <c r="T626">
        <f t="shared" si="67"/>
        <v>2024</v>
      </c>
      <c r="U626" s="3">
        <f t="shared" si="68"/>
        <v>0.26250000000000001</v>
      </c>
      <c r="V626" s="3" t="str">
        <f t="shared" si="69"/>
        <v>High Discount</v>
      </c>
      <c r="W626" s="3">
        <f>AVERAGE(Table1[Gross Margin %])</f>
        <v>0.29963500000000659</v>
      </c>
      <c r="X626" s="3"/>
    </row>
    <row r="627" spans="1:24" x14ac:dyDescent="0.35">
      <c r="A627" t="s">
        <v>1292</v>
      </c>
      <c r="B627" t="s">
        <v>1293</v>
      </c>
      <c r="C627">
        <v>601.02</v>
      </c>
      <c r="D627" t="s">
        <v>3874</v>
      </c>
      <c r="E627">
        <f t="shared" si="63"/>
        <v>0.1</v>
      </c>
      <c r="F627">
        <f t="shared" si="64"/>
        <v>189.32129999999998</v>
      </c>
      <c r="G627" s="2">
        <v>45539</v>
      </c>
      <c r="H627" s="2">
        <v>45539</v>
      </c>
      <c r="I627" t="s">
        <v>42</v>
      </c>
      <c r="J627" t="s">
        <v>19</v>
      </c>
      <c r="K627" t="str">
        <f t="shared" si="65"/>
        <v>High Risk</v>
      </c>
      <c r="L627" t="s">
        <v>20</v>
      </c>
      <c r="M627" t="s">
        <v>30</v>
      </c>
      <c r="N627" t="s">
        <v>31</v>
      </c>
      <c r="O627" t="s">
        <v>32</v>
      </c>
      <c r="P627" t="s">
        <v>33</v>
      </c>
      <c r="Q627" t="s">
        <v>34</v>
      </c>
      <c r="R627">
        <v>9</v>
      </c>
      <c r="S627" t="str">
        <f t="shared" si="66"/>
        <v>September</v>
      </c>
      <c r="T627">
        <f t="shared" si="67"/>
        <v>2024</v>
      </c>
      <c r="U627" s="3">
        <f t="shared" si="68"/>
        <v>0.315</v>
      </c>
      <c r="V627" s="3" t="str">
        <f t="shared" si="69"/>
        <v>Low Discount</v>
      </c>
      <c r="W627" s="3">
        <f>AVERAGE(Table1[Gross Margin %])</f>
        <v>0.29963500000000659</v>
      </c>
      <c r="X627" s="3"/>
    </row>
    <row r="628" spans="1:24" x14ac:dyDescent="0.35">
      <c r="A628" t="s">
        <v>1294</v>
      </c>
      <c r="B628" t="s">
        <v>1295</v>
      </c>
      <c r="C628">
        <v>1418.85</v>
      </c>
      <c r="D628" t="s">
        <v>3872</v>
      </c>
      <c r="E628">
        <f t="shared" si="63"/>
        <v>0.25</v>
      </c>
      <c r="F628">
        <f t="shared" si="64"/>
        <v>372.44812499999989</v>
      </c>
      <c r="G628" s="2">
        <v>45769</v>
      </c>
      <c r="H628" s="2">
        <v>45769</v>
      </c>
      <c r="I628" t="s">
        <v>86</v>
      </c>
      <c r="J628" t="s">
        <v>29</v>
      </c>
      <c r="K628" t="str">
        <f t="shared" si="65"/>
        <v>High Risk</v>
      </c>
      <c r="L628" t="s">
        <v>20</v>
      </c>
      <c r="M628" t="s">
        <v>39</v>
      </c>
      <c r="N628" t="s">
        <v>45</v>
      </c>
      <c r="O628" t="s">
        <v>32</v>
      </c>
      <c r="P628" t="s">
        <v>33</v>
      </c>
      <c r="Q628" t="s">
        <v>34</v>
      </c>
      <c r="R628">
        <v>5</v>
      </c>
      <c r="S628" t="str">
        <f t="shared" si="66"/>
        <v>April</v>
      </c>
      <c r="T628">
        <f t="shared" si="67"/>
        <v>2025</v>
      </c>
      <c r="U628" s="3">
        <f t="shared" si="68"/>
        <v>0.26249999999999996</v>
      </c>
      <c r="V628" s="3" t="str">
        <f t="shared" si="69"/>
        <v>High Discount</v>
      </c>
      <c r="W628" s="3">
        <f>AVERAGE(Table1[Gross Margin %])</f>
        <v>0.29963500000000659</v>
      </c>
      <c r="X628" s="3"/>
    </row>
    <row r="629" spans="1:24" x14ac:dyDescent="0.35">
      <c r="A629" t="s">
        <v>1296</v>
      </c>
      <c r="B629" t="s">
        <v>1297</v>
      </c>
      <c r="C629">
        <v>1137.67</v>
      </c>
      <c r="D629" t="s">
        <v>3872</v>
      </c>
      <c r="E629">
        <f t="shared" si="63"/>
        <v>0.1</v>
      </c>
      <c r="F629">
        <f t="shared" si="64"/>
        <v>358.36604999999997</v>
      </c>
      <c r="G629" s="2">
        <v>45737</v>
      </c>
      <c r="H629" s="2">
        <v>45737</v>
      </c>
      <c r="I629" t="s">
        <v>42</v>
      </c>
      <c r="J629" t="s">
        <v>49</v>
      </c>
      <c r="K629" t="str">
        <f t="shared" si="65"/>
        <v>High Risk</v>
      </c>
      <c r="L629" t="s">
        <v>20</v>
      </c>
      <c r="M629" t="s">
        <v>50</v>
      </c>
      <c r="N629" t="s">
        <v>31</v>
      </c>
      <c r="O629" t="s">
        <v>61</v>
      </c>
      <c r="P629" t="s">
        <v>62</v>
      </c>
      <c r="Q629" t="s">
        <v>63</v>
      </c>
      <c r="R629">
        <v>6</v>
      </c>
      <c r="S629" t="str">
        <f t="shared" si="66"/>
        <v>March</v>
      </c>
      <c r="T629">
        <f t="shared" si="67"/>
        <v>2025</v>
      </c>
      <c r="U629" s="3">
        <f t="shared" si="68"/>
        <v>0.31499999999999995</v>
      </c>
      <c r="V629" s="3" t="str">
        <f t="shared" si="69"/>
        <v>Low Discount</v>
      </c>
      <c r="W629" s="3">
        <f>AVERAGE(Table1[Gross Margin %])</f>
        <v>0.29963500000000659</v>
      </c>
      <c r="X629" s="3"/>
    </row>
    <row r="630" spans="1:24" x14ac:dyDescent="0.35">
      <c r="A630" t="s">
        <v>1298</v>
      </c>
      <c r="B630" t="s">
        <v>1299</v>
      </c>
      <c r="C630">
        <v>393.43</v>
      </c>
      <c r="D630" t="s">
        <v>3873</v>
      </c>
      <c r="E630">
        <f t="shared" si="63"/>
        <v>0.1</v>
      </c>
      <c r="F630">
        <f t="shared" si="64"/>
        <v>123.93044999999999</v>
      </c>
      <c r="G630" s="2">
        <v>45722</v>
      </c>
      <c r="H630" s="2">
        <v>45722</v>
      </c>
      <c r="I630" t="s">
        <v>86</v>
      </c>
      <c r="J630" t="s">
        <v>19</v>
      </c>
      <c r="K630" t="str">
        <f t="shared" si="65"/>
        <v>Medium Risk</v>
      </c>
      <c r="L630" t="s">
        <v>38</v>
      </c>
      <c r="M630" t="s">
        <v>55</v>
      </c>
      <c r="N630" t="s">
        <v>22</v>
      </c>
      <c r="O630" t="s">
        <v>32</v>
      </c>
      <c r="P630" t="s">
        <v>72</v>
      </c>
      <c r="Q630" t="s">
        <v>73</v>
      </c>
      <c r="R630">
        <v>4</v>
      </c>
      <c r="S630" t="str">
        <f t="shared" si="66"/>
        <v>March</v>
      </c>
      <c r="T630">
        <f t="shared" si="67"/>
        <v>2025</v>
      </c>
      <c r="U630" s="3">
        <f t="shared" si="68"/>
        <v>0.315</v>
      </c>
      <c r="V630" s="3" t="str">
        <f t="shared" si="69"/>
        <v>Low Discount</v>
      </c>
      <c r="W630" s="3">
        <f>AVERAGE(Table1[Gross Margin %])</f>
        <v>0.29963500000000659</v>
      </c>
      <c r="X630" s="3"/>
    </row>
    <row r="631" spans="1:24" x14ac:dyDescent="0.35">
      <c r="A631" t="s">
        <v>1300</v>
      </c>
      <c r="B631" t="s">
        <v>1301</v>
      </c>
      <c r="C631">
        <v>1120.19</v>
      </c>
      <c r="D631" t="s">
        <v>3872</v>
      </c>
      <c r="E631">
        <f t="shared" si="63"/>
        <v>0.15</v>
      </c>
      <c r="F631">
        <f t="shared" si="64"/>
        <v>333.25652500000001</v>
      </c>
      <c r="G631" s="2">
        <v>45574</v>
      </c>
      <c r="H631" s="2">
        <v>45574</v>
      </c>
      <c r="I631" t="s">
        <v>42</v>
      </c>
      <c r="J631" t="s">
        <v>29</v>
      </c>
      <c r="K631" t="str">
        <f t="shared" si="65"/>
        <v>Low Risk</v>
      </c>
      <c r="L631" t="s">
        <v>60</v>
      </c>
      <c r="M631" t="s">
        <v>39</v>
      </c>
      <c r="N631" t="s">
        <v>45</v>
      </c>
      <c r="O631" t="s">
        <v>23</v>
      </c>
      <c r="P631" t="s">
        <v>56</v>
      </c>
      <c r="Q631" t="s">
        <v>57</v>
      </c>
      <c r="R631">
        <v>8</v>
      </c>
      <c r="S631" t="str">
        <f t="shared" si="66"/>
        <v>October</v>
      </c>
      <c r="T631">
        <f t="shared" si="67"/>
        <v>2024</v>
      </c>
      <c r="U631" s="3">
        <f t="shared" si="68"/>
        <v>0.29749999999999999</v>
      </c>
      <c r="V631" s="3" t="str">
        <f t="shared" si="69"/>
        <v>High Discount</v>
      </c>
      <c r="W631" s="3">
        <f>AVERAGE(Table1[Gross Margin %])</f>
        <v>0.29963500000000659</v>
      </c>
      <c r="X631" s="3"/>
    </row>
    <row r="632" spans="1:24" x14ac:dyDescent="0.35">
      <c r="A632" t="s">
        <v>1302</v>
      </c>
      <c r="B632" t="s">
        <v>1303</v>
      </c>
      <c r="C632">
        <v>639.84</v>
      </c>
      <c r="D632" t="s">
        <v>3874</v>
      </c>
      <c r="E632">
        <f t="shared" si="63"/>
        <v>0.1</v>
      </c>
      <c r="F632">
        <f t="shared" si="64"/>
        <v>201.5496</v>
      </c>
      <c r="G632" s="2">
        <v>45442</v>
      </c>
      <c r="H632" s="2">
        <v>45442</v>
      </c>
      <c r="I632" t="s">
        <v>48</v>
      </c>
      <c r="J632" t="s">
        <v>37</v>
      </c>
      <c r="K632" t="str">
        <f t="shared" si="65"/>
        <v>Low Risk</v>
      </c>
      <c r="L632" t="s">
        <v>60</v>
      </c>
      <c r="M632" t="s">
        <v>21</v>
      </c>
      <c r="N632" t="s">
        <v>31</v>
      </c>
      <c r="O632" t="s">
        <v>61</v>
      </c>
      <c r="P632" t="s">
        <v>62</v>
      </c>
      <c r="Q632" t="s">
        <v>63</v>
      </c>
      <c r="R632">
        <v>6</v>
      </c>
      <c r="S632" t="str">
        <f t="shared" si="66"/>
        <v>May</v>
      </c>
      <c r="T632">
        <f t="shared" si="67"/>
        <v>2024</v>
      </c>
      <c r="U632" s="3">
        <f t="shared" si="68"/>
        <v>0.315</v>
      </c>
      <c r="V632" s="3" t="str">
        <f t="shared" si="69"/>
        <v>Low Discount</v>
      </c>
      <c r="W632" s="3">
        <f>AVERAGE(Table1[Gross Margin %])</f>
        <v>0.29963500000000659</v>
      </c>
      <c r="X632" s="3"/>
    </row>
    <row r="633" spans="1:24" x14ac:dyDescent="0.35">
      <c r="A633" t="s">
        <v>1304</v>
      </c>
      <c r="B633" t="s">
        <v>1305</v>
      </c>
      <c r="C633">
        <v>1072.29</v>
      </c>
      <c r="D633" t="s">
        <v>3872</v>
      </c>
      <c r="E633">
        <f t="shared" si="63"/>
        <v>0.25</v>
      </c>
      <c r="F633">
        <f t="shared" si="64"/>
        <v>281.47612499999997</v>
      </c>
      <c r="G633" s="2">
        <v>45659</v>
      </c>
      <c r="H633" s="2">
        <v>45659</v>
      </c>
      <c r="I633" t="s">
        <v>28</v>
      </c>
      <c r="J633" t="s">
        <v>49</v>
      </c>
      <c r="K633" t="str">
        <f t="shared" si="65"/>
        <v>Low Risk</v>
      </c>
      <c r="L633" t="s">
        <v>60</v>
      </c>
      <c r="M633" t="s">
        <v>30</v>
      </c>
      <c r="N633" t="s">
        <v>45</v>
      </c>
      <c r="O633" t="s">
        <v>32</v>
      </c>
      <c r="P633" t="s">
        <v>68</v>
      </c>
      <c r="Q633" t="s">
        <v>69</v>
      </c>
      <c r="R633">
        <v>2</v>
      </c>
      <c r="S633" t="str">
        <f t="shared" si="66"/>
        <v>January</v>
      </c>
      <c r="T633">
        <f t="shared" si="67"/>
        <v>2025</v>
      </c>
      <c r="U633" s="3">
        <f t="shared" si="68"/>
        <v>0.26249999999999996</v>
      </c>
      <c r="V633" s="3" t="str">
        <f t="shared" si="69"/>
        <v>High Discount</v>
      </c>
      <c r="W633" s="3">
        <f>AVERAGE(Table1[Gross Margin %])</f>
        <v>0.29963500000000659</v>
      </c>
      <c r="X633" s="3"/>
    </row>
    <row r="634" spans="1:24" x14ac:dyDescent="0.35">
      <c r="A634" t="s">
        <v>1306</v>
      </c>
      <c r="B634" t="s">
        <v>1307</v>
      </c>
      <c r="C634">
        <v>79.17</v>
      </c>
      <c r="D634" t="s">
        <v>3873</v>
      </c>
      <c r="E634">
        <f t="shared" si="63"/>
        <v>0.15</v>
      </c>
      <c r="F634">
        <f t="shared" si="64"/>
        <v>23.553075</v>
      </c>
      <c r="G634" s="2">
        <v>45737</v>
      </c>
      <c r="H634" s="2">
        <v>45737</v>
      </c>
      <c r="I634" t="s">
        <v>18</v>
      </c>
      <c r="J634" t="s">
        <v>19</v>
      </c>
      <c r="K634" t="str">
        <f t="shared" si="65"/>
        <v>Low Risk</v>
      </c>
      <c r="L634" t="s">
        <v>60</v>
      </c>
      <c r="M634" t="s">
        <v>55</v>
      </c>
      <c r="N634" t="s">
        <v>45</v>
      </c>
      <c r="O634" t="s">
        <v>23</v>
      </c>
      <c r="P634" t="s">
        <v>24</v>
      </c>
      <c r="Q634" t="s">
        <v>25</v>
      </c>
      <c r="R634">
        <v>3</v>
      </c>
      <c r="S634" t="str">
        <f t="shared" si="66"/>
        <v>March</v>
      </c>
      <c r="T634">
        <f t="shared" si="67"/>
        <v>2025</v>
      </c>
      <c r="U634" s="3">
        <f t="shared" si="68"/>
        <v>0.29749999999999999</v>
      </c>
      <c r="V634" s="3" t="str">
        <f t="shared" si="69"/>
        <v>High Discount</v>
      </c>
      <c r="W634" s="3">
        <f>AVERAGE(Table1[Gross Margin %])</f>
        <v>0.29963500000000659</v>
      </c>
      <c r="X634" s="3"/>
    </row>
    <row r="635" spans="1:24" x14ac:dyDescent="0.35">
      <c r="A635" t="s">
        <v>1308</v>
      </c>
      <c r="B635" t="s">
        <v>781</v>
      </c>
      <c r="C635">
        <v>1433.93</v>
      </c>
      <c r="D635" t="s">
        <v>3872</v>
      </c>
      <c r="E635">
        <f t="shared" si="63"/>
        <v>0.1</v>
      </c>
      <c r="F635">
        <f t="shared" si="64"/>
        <v>451.68795</v>
      </c>
      <c r="G635" s="2">
        <v>45610</v>
      </c>
      <c r="H635" s="2">
        <v>45610</v>
      </c>
      <c r="I635" t="s">
        <v>28</v>
      </c>
      <c r="J635" t="s">
        <v>19</v>
      </c>
      <c r="K635" t="str">
        <f t="shared" si="65"/>
        <v>Medium Risk</v>
      </c>
      <c r="L635" t="s">
        <v>38</v>
      </c>
      <c r="M635" t="s">
        <v>39</v>
      </c>
      <c r="N635" t="s">
        <v>31</v>
      </c>
      <c r="O635" t="s">
        <v>61</v>
      </c>
      <c r="P635" t="s">
        <v>62</v>
      </c>
      <c r="Q635" t="s">
        <v>63</v>
      </c>
      <c r="R635">
        <v>7</v>
      </c>
      <c r="S635" t="str">
        <f t="shared" si="66"/>
        <v>November</v>
      </c>
      <c r="T635">
        <f t="shared" si="67"/>
        <v>2024</v>
      </c>
      <c r="U635" s="3">
        <f t="shared" si="68"/>
        <v>0.315</v>
      </c>
      <c r="V635" s="3" t="str">
        <f t="shared" si="69"/>
        <v>Low Discount</v>
      </c>
      <c r="W635" s="3">
        <f>AVERAGE(Table1[Gross Margin %])</f>
        <v>0.29963500000000659</v>
      </c>
      <c r="X635" s="3"/>
    </row>
    <row r="636" spans="1:24" x14ac:dyDescent="0.35">
      <c r="A636" t="s">
        <v>1309</v>
      </c>
      <c r="B636" t="s">
        <v>1310</v>
      </c>
      <c r="C636">
        <v>489.43</v>
      </c>
      <c r="D636" t="s">
        <v>3873</v>
      </c>
      <c r="E636">
        <f t="shared" si="63"/>
        <v>0.1</v>
      </c>
      <c r="F636">
        <f t="shared" si="64"/>
        <v>154.17044999999999</v>
      </c>
      <c r="G636" s="2">
        <v>45636</v>
      </c>
      <c r="H636" s="2">
        <v>45636</v>
      </c>
      <c r="I636" t="s">
        <v>28</v>
      </c>
      <c r="J636" t="s">
        <v>37</v>
      </c>
      <c r="K636" t="str">
        <f t="shared" si="65"/>
        <v>High Risk</v>
      </c>
      <c r="L636" t="s">
        <v>20</v>
      </c>
      <c r="M636" t="s">
        <v>21</v>
      </c>
      <c r="N636" t="s">
        <v>31</v>
      </c>
      <c r="O636" t="s">
        <v>32</v>
      </c>
      <c r="P636" t="s">
        <v>68</v>
      </c>
      <c r="Q636" t="s">
        <v>69</v>
      </c>
      <c r="R636">
        <v>2</v>
      </c>
      <c r="S636" t="str">
        <f t="shared" si="66"/>
        <v>December</v>
      </c>
      <c r="T636">
        <f t="shared" si="67"/>
        <v>2024</v>
      </c>
      <c r="U636" s="3">
        <f t="shared" si="68"/>
        <v>0.31499999999999995</v>
      </c>
      <c r="V636" s="3" t="str">
        <f t="shared" si="69"/>
        <v>Low Discount</v>
      </c>
      <c r="W636" s="3">
        <f>AVERAGE(Table1[Gross Margin %])</f>
        <v>0.29963500000000659</v>
      </c>
      <c r="X636" s="3"/>
    </row>
    <row r="637" spans="1:24" x14ac:dyDescent="0.35">
      <c r="A637" t="s">
        <v>1311</v>
      </c>
      <c r="B637" t="s">
        <v>1312</v>
      </c>
      <c r="C637">
        <v>614.09</v>
      </c>
      <c r="D637" t="s">
        <v>3874</v>
      </c>
      <c r="E637">
        <f t="shared" si="63"/>
        <v>0.1</v>
      </c>
      <c r="F637">
        <f t="shared" si="64"/>
        <v>193.43835000000001</v>
      </c>
      <c r="G637" s="2">
        <v>45539</v>
      </c>
      <c r="H637" s="2">
        <v>45539</v>
      </c>
      <c r="I637" t="s">
        <v>18</v>
      </c>
      <c r="J637" t="s">
        <v>49</v>
      </c>
      <c r="K637" t="str">
        <f t="shared" si="65"/>
        <v>Low Risk</v>
      </c>
      <c r="L637" t="s">
        <v>60</v>
      </c>
      <c r="M637" t="s">
        <v>50</v>
      </c>
      <c r="N637" t="s">
        <v>22</v>
      </c>
      <c r="O637" t="s">
        <v>32</v>
      </c>
      <c r="P637" t="s">
        <v>72</v>
      </c>
      <c r="Q637" t="s">
        <v>73</v>
      </c>
      <c r="R637">
        <v>1</v>
      </c>
      <c r="S637" t="str">
        <f t="shared" si="66"/>
        <v>September</v>
      </c>
      <c r="T637">
        <f t="shared" si="67"/>
        <v>2024</v>
      </c>
      <c r="U637" s="3">
        <f t="shared" si="68"/>
        <v>0.315</v>
      </c>
      <c r="V637" s="3" t="str">
        <f t="shared" si="69"/>
        <v>Low Discount</v>
      </c>
      <c r="W637" s="3">
        <f>AVERAGE(Table1[Gross Margin %])</f>
        <v>0.29963500000000659</v>
      </c>
      <c r="X637" s="3"/>
    </row>
    <row r="638" spans="1:24" x14ac:dyDescent="0.35">
      <c r="A638" t="s">
        <v>1313</v>
      </c>
      <c r="B638" t="s">
        <v>1314</v>
      </c>
      <c r="C638">
        <v>814.34</v>
      </c>
      <c r="D638" t="s">
        <v>3874</v>
      </c>
      <c r="E638">
        <f t="shared" si="63"/>
        <v>0.15</v>
      </c>
      <c r="F638">
        <f t="shared" si="64"/>
        <v>242.26615000000001</v>
      </c>
      <c r="G638" s="2">
        <v>45611</v>
      </c>
      <c r="H638" s="2">
        <v>45611</v>
      </c>
      <c r="I638" t="s">
        <v>28</v>
      </c>
      <c r="J638" t="s">
        <v>37</v>
      </c>
      <c r="K638" t="str">
        <f t="shared" si="65"/>
        <v>Low Risk</v>
      </c>
      <c r="L638" t="s">
        <v>60</v>
      </c>
      <c r="M638" t="s">
        <v>30</v>
      </c>
      <c r="N638" t="s">
        <v>22</v>
      </c>
      <c r="O638" t="s">
        <v>23</v>
      </c>
      <c r="P638" t="s">
        <v>24</v>
      </c>
      <c r="Q638" t="s">
        <v>25</v>
      </c>
      <c r="R638">
        <v>6</v>
      </c>
      <c r="S638" t="str">
        <f t="shared" si="66"/>
        <v>November</v>
      </c>
      <c r="T638">
        <f t="shared" si="67"/>
        <v>2024</v>
      </c>
      <c r="U638" s="3">
        <f t="shared" si="68"/>
        <v>0.29749999999999999</v>
      </c>
      <c r="V638" s="3" t="str">
        <f t="shared" si="69"/>
        <v>High Discount</v>
      </c>
      <c r="W638" s="3">
        <f>AVERAGE(Table1[Gross Margin %])</f>
        <v>0.29963500000000659</v>
      </c>
      <c r="X638" s="3"/>
    </row>
    <row r="639" spans="1:24" x14ac:dyDescent="0.35">
      <c r="A639" t="s">
        <v>1315</v>
      </c>
      <c r="B639" t="s">
        <v>1316</v>
      </c>
      <c r="C639">
        <v>119.41</v>
      </c>
      <c r="D639" t="s">
        <v>3873</v>
      </c>
      <c r="E639">
        <f t="shared" si="63"/>
        <v>0.15</v>
      </c>
      <c r="F639">
        <f t="shared" si="64"/>
        <v>35.524474999999995</v>
      </c>
      <c r="G639" s="2">
        <v>45704</v>
      </c>
      <c r="H639" s="2">
        <v>45704</v>
      </c>
      <c r="I639" t="s">
        <v>28</v>
      </c>
      <c r="J639" t="s">
        <v>19</v>
      </c>
      <c r="K639" t="str">
        <f t="shared" si="65"/>
        <v>Medium Risk</v>
      </c>
      <c r="L639" t="s">
        <v>38</v>
      </c>
      <c r="M639" t="s">
        <v>21</v>
      </c>
      <c r="N639" t="s">
        <v>31</v>
      </c>
      <c r="O639" t="s">
        <v>23</v>
      </c>
      <c r="P639" t="s">
        <v>24</v>
      </c>
      <c r="Q639" t="s">
        <v>25</v>
      </c>
      <c r="R639">
        <v>6</v>
      </c>
      <c r="S639" t="str">
        <f t="shared" si="66"/>
        <v>February</v>
      </c>
      <c r="T639">
        <f t="shared" si="67"/>
        <v>2025</v>
      </c>
      <c r="U639" s="3">
        <f t="shared" si="68"/>
        <v>0.29749999999999999</v>
      </c>
      <c r="V639" s="3" t="str">
        <f t="shared" si="69"/>
        <v>High Discount</v>
      </c>
      <c r="W639" s="3">
        <f>AVERAGE(Table1[Gross Margin %])</f>
        <v>0.29963500000000659</v>
      </c>
      <c r="X639" s="3"/>
    </row>
    <row r="640" spans="1:24" x14ac:dyDescent="0.35">
      <c r="A640" t="s">
        <v>1317</v>
      </c>
      <c r="B640" t="s">
        <v>1318</v>
      </c>
      <c r="C640">
        <v>43.24</v>
      </c>
      <c r="D640" t="s">
        <v>3873</v>
      </c>
      <c r="E640">
        <f t="shared" si="63"/>
        <v>0.1</v>
      </c>
      <c r="F640">
        <f t="shared" si="64"/>
        <v>13.620600000000001</v>
      </c>
      <c r="G640" s="2">
        <v>45532</v>
      </c>
      <c r="H640" s="2">
        <v>45532</v>
      </c>
      <c r="I640" t="s">
        <v>18</v>
      </c>
      <c r="J640" t="s">
        <v>37</v>
      </c>
      <c r="K640" t="str">
        <f t="shared" si="65"/>
        <v>High Risk</v>
      </c>
      <c r="L640" t="s">
        <v>20</v>
      </c>
      <c r="M640" t="s">
        <v>50</v>
      </c>
      <c r="N640" t="s">
        <v>22</v>
      </c>
      <c r="O640" t="s">
        <v>32</v>
      </c>
      <c r="P640" t="s">
        <v>80</v>
      </c>
      <c r="Q640" t="s">
        <v>81</v>
      </c>
      <c r="R640">
        <v>5</v>
      </c>
      <c r="S640" t="str">
        <f t="shared" si="66"/>
        <v>August</v>
      </c>
      <c r="T640">
        <f t="shared" si="67"/>
        <v>2024</v>
      </c>
      <c r="U640" s="3">
        <f t="shared" si="68"/>
        <v>0.315</v>
      </c>
      <c r="V640" s="3" t="str">
        <f t="shared" si="69"/>
        <v>Low Discount</v>
      </c>
      <c r="W640" s="3">
        <f>AVERAGE(Table1[Gross Margin %])</f>
        <v>0.29963500000000659</v>
      </c>
      <c r="X640" s="3"/>
    </row>
    <row r="641" spans="1:24" x14ac:dyDescent="0.35">
      <c r="A641" t="s">
        <v>1319</v>
      </c>
      <c r="B641" t="s">
        <v>1320</v>
      </c>
      <c r="C641">
        <v>496.9</v>
      </c>
      <c r="D641" t="s">
        <v>3873</v>
      </c>
      <c r="E641">
        <f t="shared" si="63"/>
        <v>0.15</v>
      </c>
      <c r="F641">
        <f t="shared" si="64"/>
        <v>147.82774999999998</v>
      </c>
      <c r="G641" s="2">
        <v>45512</v>
      </c>
      <c r="H641" s="2">
        <v>45512</v>
      </c>
      <c r="I641" t="s">
        <v>28</v>
      </c>
      <c r="J641" t="s">
        <v>19</v>
      </c>
      <c r="K641" t="str">
        <f t="shared" si="65"/>
        <v>Medium Risk</v>
      </c>
      <c r="L641" t="s">
        <v>38</v>
      </c>
      <c r="M641" t="s">
        <v>55</v>
      </c>
      <c r="N641" t="s">
        <v>45</v>
      </c>
      <c r="O641" t="s">
        <v>23</v>
      </c>
      <c r="P641" t="s">
        <v>51</v>
      </c>
      <c r="Q641" t="s">
        <v>52</v>
      </c>
      <c r="R641">
        <v>7</v>
      </c>
      <c r="S641" t="str">
        <f t="shared" si="66"/>
        <v>August</v>
      </c>
      <c r="T641">
        <f t="shared" si="67"/>
        <v>2024</v>
      </c>
      <c r="U641" s="3">
        <f t="shared" si="68"/>
        <v>0.29749999999999999</v>
      </c>
      <c r="V641" s="3" t="str">
        <f t="shared" si="69"/>
        <v>High Discount</v>
      </c>
      <c r="W641" s="3">
        <f>AVERAGE(Table1[Gross Margin %])</f>
        <v>0.29963500000000659</v>
      </c>
      <c r="X641" s="3"/>
    </row>
    <row r="642" spans="1:24" x14ac:dyDescent="0.35">
      <c r="A642" t="s">
        <v>1321</v>
      </c>
      <c r="B642" t="s">
        <v>1322</v>
      </c>
      <c r="C642">
        <v>887.61</v>
      </c>
      <c r="D642" t="s">
        <v>3874</v>
      </c>
      <c r="E642">
        <f t="shared" si="63"/>
        <v>0.1</v>
      </c>
      <c r="F642">
        <f t="shared" si="64"/>
        <v>279.59715</v>
      </c>
      <c r="G642" s="2">
        <v>45790</v>
      </c>
      <c r="H642" s="2">
        <v>45790</v>
      </c>
      <c r="I642" t="s">
        <v>42</v>
      </c>
      <c r="J642" t="s">
        <v>49</v>
      </c>
      <c r="K642" t="str">
        <f t="shared" si="65"/>
        <v>Low Risk</v>
      </c>
      <c r="L642" t="s">
        <v>38</v>
      </c>
      <c r="M642" t="s">
        <v>50</v>
      </c>
      <c r="N642" t="s">
        <v>31</v>
      </c>
      <c r="O642" t="s">
        <v>32</v>
      </c>
      <c r="P642" t="s">
        <v>68</v>
      </c>
      <c r="Q642" t="s">
        <v>69</v>
      </c>
      <c r="R642">
        <v>7</v>
      </c>
      <c r="S642" t="str">
        <f t="shared" si="66"/>
        <v>May</v>
      </c>
      <c r="T642">
        <f t="shared" si="67"/>
        <v>2025</v>
      </c>
      <c r="U642" s="3">
        <f t="shared" si="68"/>
        <v>0.315</v>
      </c>
      <c r="V642" s="3" t="str">
        <f t="shared" si="69"/>
        <v>Low Discount</v>
      </c>
      <c r="W642" s="3">
        <f>AVERAGE(Table1[Gross Margin %])</f>
        <v>0.29963500000000659</v>
      </c>
      <c r="X642" s="3"/>
    </row>
    <row r="643" spans="1:24" x14ac:dyDescent="0.35">
      <c r="A643" t="s">
        <v>1323</v>
      </c>
      <c r="B643" t="s">
        <v>1324</v>
      </c>
      <c r="C643">
        <v>431.07</v>
      </c>
      <c r="D643" t="s">
        <v>3873</v>
      </c>
      <c r="E643">
        <f t="shared" ref="E643:E706" si="70">IF(AND(O643="Technology", C643&gt;1000), 0.25, IF(O643="Furniture", 0.15, 0.1))</f>
        <v>0.1</v>
      </c>
      <c r="F643">
        <f t="shared" ref="F643:F706" si="71">(C643 - (C643 * E643)) * 0.35</f>
        <v>135.78704999999997</v>
      </c>
      <c r="G643" s="2">
        <v>45598</v>
      </c>
      <c r="H643" s="2">
        <v>45598</v>
      </c>
      <c r="I643" t="s">
        <v>86</v>
      </c>
      <c r="J643" t="s">
        <v>29</v>
      </c>
      <c r="K643" t="str">
        <f t="shared" ref="K643:K706" si="72">IF(L643="Cancelled", "High Risk", IF(AND(L643="In Transit", I643&lt;&gt;"Jumia Express"), "Medium Risk", "Low Risk"))</f>
        <v>Low Risk</v>
      </c>
      <c r="L643" t="s">
        <v>60</v>
      </c>
      <c r="M643" t="s">
        <v>21</v>
      </c>
      <c r="N643" t="s">
        <v>31</v>
      </c>
      <c r="O643" t="s">
        <v>32</v>
      </c>
      <c r="P643" t="s">
        <v>68</v>
      </c>
      <c r="Q643" t="s">
        <v>69</v>
      </c>
      <c r="R643">
        <v>5</v>
      </c>
      <c r="S643" t="str">
        <f t="shared" ref="S643:S706" si="73">TEXT(G643, "mmmm")</f>
        <v>November</v>
      </c>
      <c r="T643">
        <f t="shared" ref="T643:T706" si="74">YEAR(G643)</f>
        <v>2024</v>
      </c>
      <c r="U643" s="3">
        <f t="shared" ref="U643:U706" si="75">F643/C643</f>
        <v>0.31499999999999995</v>
      </c>
      <c r="V643" s="3" t="str">
        <f t="shared" ref="V643:V706" si="76">IF(E643=0, "No Discount", IF(E643&lt;=0.1, "Low Discount", "High Discount"))</f>
        <v>Low Discount</v>
      </c>
      <c r="W643" s="3">
        <f>AVERAGE(Table1[Gross Margin %])</f>
        <v>0.29963500000000659</v>
      </c>
      <c r="X643" s="3"/>
    </row>
    <row r="644" spans="1:24" x14ac:dyDescent="0.35">
      <c r="A644" t="s">
        <v>1325</v>
      </c>
      <c r="B644" t="s">
        <v>1326</v>
      </c>
      <c r="C644">
        <v>1309.4000000000001</v>
      </c>
      <c r="D644" t="s">
        <v>3872</v>
      </c>
      <c r="E644">
        <f t="shared" si="70"/>
        <v>0.15</v>
      </c>
      <c r="F644">
        <f t="shared" si="71"/>
        <v>389.54649999999998</v>
      </c>
      <c r="G644" s="2">
        <v>45502</v>
      </c>
      <c r="H644" s="2">
        <v>45502</v>
      </c>
      <c r="I644" t="s">
        <v>18</v>
      </c>
      <c r="J644" t="s">
        <v>19</v>
      </c>
      <c r="K644" t="str">
        <f t="shared" si="72"/>
        <v>Low Risk</v>
      </c>
      <c r="L644" t="s">
        <v>60</v>
      </c>
      <c r="M644" t="s">
        <v>30</v>
      </c>
      <c r="N644" t="s">
        <v>22</v>
      </c>
      <c r="O644" t="s">
        <v>23</v>
      </c>
      <c r="P644" t="s">
        <v>56</v>
      </c>
      <c r="Q644" t="s">
        <v>57</v>
      </c>
      <c r="R644">
        <v>10</v>
      </c>
      <c r="S644" t="str">
        <f t="shared" si="73"/>
        <v>July</v>
      </c>
      <c r="T644">
        <f t="shared" si="74"/>
        <v>2024</v>
      </c>
      <c r="U644" s="3">
        <f t="shared" si="75"/>
        <v>0.29749999999999999</v>
      </c>
      <c r="V644" s="3" t="str">
        <f t="shared" si="76"/>
        <v>High Discount</v>
      </c>
      <c r="W644" s="3">
        <f>AVERAGE(Table1[Gross Margin %])</f>
        <v>0.29963500000000659</v>
      </c>
      <c r="X644" s="3"/>
    </row>
    <row r="645" spans="1:24" x14ac:dyDescent="0.35">
      <c r="A645" t="s">
        <v>1327</v>
      </c>
      <c r="B645" t="s">
        <v>878</v>
      </c>
      <c r="C645">
        <v>241.32</v>
      </c>
      <c r="D645" t="s">
        <v>3873</v>
      </c>
      <c r="E645">
        <f t="shared" si="70"/>
        <v>0.1</v>
      </c>
      <c r="F645">
        <f t="shared" si="71"/>
        <v>76.015799999999984</v>
      </c>
      <c r="G645" s="2">
        <v>45770</v>
      </c>
      <c r="H645" s="2">
        <v>45770</v>
      </c>
      <c r="I645" t="s">
        <v>42</v>
      </c>
      <c r="J645" t="s">
        <v>49</v>
      </c>
      <c r="K645" t="str">
        <f t="shared" si="72"/>
        <v>High Risk</v>
      </c>
      <c r="L645" t="s">
        <v>20</v>
      </c>
      <c r="M645" t="s">
        <v>21</v>
      </c>
      <c r="N645" t="s">
        <v>31</v>
      </c>
      <c r="O645" t="s">
        <v>32</v>
      </c>
      <c r="P645" t="s">
        <v>72</v>
      </c>
      <c r="Q645" t="s">
        <v>73</v>
      </c>
      <c r="R645">
        <v>5</v>
      </c>
      <c r="S645" t="str">
        <f t="shared" si="73"/>
        <v>April</v>
      </c>
      <c r="T645">
        <f t="shared" si="74"/>
        <v>2025</v>
      </c>
      <c r="U645" s="3">
        <f t="shared" si="75"/>
        <v>0.31499999999999995</v>
      </c>
      <c r="V645" s="3" t="str">
        <f t="shared" si="76"/>
        <v>Low Discount</v>
      </c>
      <c r="W645" s="3">
        <f>AVERAGE(Table1[Gross Margin %])</f>
        <v>0.29963500000000659</v>
      </c>
      <c r="X645" s="3"/>
    </row>
    <row r="646" spans="1:24" x14ac:dyDescent="0.35">
      <c r="A646" t="s">
        <v>1328</v>
      </c>
      <c r="B646" t="s">
        <v>1329</v>
      </c>
      <c r="C646">
        <v>416.72</v>
      </c>
      <c r="D646" t="s">
        <v>3873</v>
      </c>
      <c r="E646">
        <f t="shared" si="70"/>
        <v>0.1</v>
      </c>
      <c r="F646">
        <f t="shared" si="71"/>
        <v>131.26679999999999</v>
      </c>
      <c r="G646" s="2">
        <v>45547</v>
      </c>
      <c r="H646" s="2">
        <v>45547</v>
      </c>
      <c r="I646" t="s">
        <v>28</v>
      </c>
      <c r="J646" t="s">
        <v>37</v>
      </c>
      <c r="K646" t="str">
        <f t="shared" si="72"/>
        <v>Low Risk</v>
      </c>
      <c r="L646" t="s">
        <v>60</v>
      </c>
      <c r="M646" t="s">
        <v>55</v>
      </c>
      <c r="N646" t="s">
        <v>22</v>
      </c>
      <c r="O646" t="s">
        <v>32</v>
      </c>
      <c r="P646" t="s">
        <v>72</v>
      </c>
      <c r="Q646" t="s">
        <v>73</v>
      </c>
      <c r="R646">
        <v>7</v>
      </c>
      <c r="S646" t="str">
        <f t="shared" si="73"/>
        <v>September</v>
      </c>
      <c r="T646">
        <f t="shared" si="74"/>
        <v>2024</v>
      </c>
      <c r="U646" s="3">
        <f t="shared" si="75"/>
        <v>0.31499999999999995</v>
      </c>
      <c r="V646" s="3" t="str">
        <f t="shared" si="76"/>
        <v>Low Discount</v>
      </c>
      <c r="W646" s="3">
        <f>AVERAGE(Table1[Gross Margin %])</f>
        <v>0.29963500000000659</v>
      </c>
      <c r="X646" s="3"/>
    </row>
    <row r="647" spans="1:24" x14ac:dyDescent="0.35">
      <c r="A647" t="s">
        <v>1330</v>
      </c>
      <c r="B647" t="s">
        <v>1331</v>
      </c>
      <c r="C647">
        <v>527.87</v>
      </c>
      <c r="D647" t="s">
        <v>3874</v>
      </c>
      <c r="E647">
        <f t="shared" si="70"/>
        <v>0.15</v>
      </c>
      <c r="F647">
        <f t="shared" si="71"/>
        <v>157.041325</v>
      </c>
      <c r="G647" s="2">
        <v>45782</v>
      </c>
      <c r="H647" s="2">
        <v>45782</v>
      </c>
      <c r="I647" t="s">
        <v>86</v>
      </c>
      <c r="J647" t="s">
        <v>19</v>
      </c>
      <c r="K647" t="str">
        <f t="shared" si="72"/>
        <v>High Risk</v>
      </c>
      <c r="L647" t="s">
        <v>20</v>
      </c>
      <c r="M647" t="s">
        <v>21</v>
      </c>
      <c r="N647" t="s">
        <v>31</v>
      </c>
      <c r="O647" t="s">
        <v>23</v>
      </c>
      <c r="P647" t="s">
        <v>51</v>
      </c>
      <c r="Q647" t="s">
        <v>52</v>
      </c>
      <c r="R647">
        <v>5</v>
      </c>
      <c r="S647" t="str">
        <f t="shared" si="73"/>
        <v>May</v>
      </c>
      <c r="T647">
        <f t="shared" si="74"/>
        <v>2025</v>
      </c>
      <c r="U647" s="3">
        <f t="shared" si="75"/>
        <v>0.29749999999999999</v>
      </c>
      <c r="V647" s="3" t="str">
        <f t="shared" si="76"/>
        <v>High Discount</v>
      </c>
      <c r="W647" s="3">
        <f>AVERAGE(Table1[Gross Margin %])</f>
        <v>0.29963500000000659</v>
      </c>
      <c r="X647" s="3"/>
    </row>
    <row r="648" spans="1:24" x14ac:dyDescent="0.35">
      <c r="A648" t="s">
        <v>1332</v>
      </c>
      <c r="B648" t="s">
        <v>1333</v>
      </c>
      <c r="C648">
        <v>268.7</v>
      </c>
      <c r="D648" t="s">
        <v>3873</v>
      </c>
      <c r="E648">
        <f t="shared" si="70"/>
        <v>0.15</v>
      </c>
      <c r="F648">
        <f t="shared" si="71"/>
        <v>79.938249999999982</v>
      </c>
      <c r="G648" s="2">
        <v>45714</v>
      </c>
      <c r="H648" s="2">
        <v>45714</v>
      </c>
      <c r="I648" t="s">
        <v>28</v>
      </c>
      <c r="J648" t="s">
        <v>29</v>
      </c>
      <c r="K648" t="str">
        <f t="shared" si="72"/>
        <v>High Risk</v>
      </c>
      <c r="L648" t="s">
        <v>20</v>
      </c>
      <c r="M648" t="s">
        <v>50</v>
      </c>
      <c r="N648" t="s">
        <v>31</v>
      </c>
      <c r="O648" t="s">
        <v>23</v>
      </c>
      <c r="P648" t="s">
        <v>51</v>
      </c>
      <c r="Q648" t="s">
        <v>52</v>
      </c>
      <c r="R648">
        <v>7</v>
      </c>
      <c r="S648" t="str">
        <f t="shared" si="73"/>
        <v>February</v>
      </c>
      <c r="T648">
        <f t="shared" si="74"/>
        <v>2025</v>
      </c>
      <c r="U648" s="3">
        <f t="shared" si="75"/>
        <v>0.29749999999999993</v>
      </c>
      <c r="V648" s="3" t="str">
        <f t="shared" si="76"/>
        <v>High Discount</v>
      </c>
      <c r="W648" s="3">
        <f>AVERAGE(Table1[Gross Margin %])</f>
        <v>0.29963500000000659</v>
      </c>
      <c r="X648" s="3"/>
    </row>
    <row r="649" spans="1:24" x14ac:dyDescent="0.35">
      <c r="A649" t="s">
        <v>1334</v>
      </c>
      <c r="B649" t="s">
        <v>1335</v>
      </c>
      <c r="C649">
        <v>1492.97</v>
      </c>
      <c r="D649" t="s">
        <v>3872</v>
      </c>
      <c r="E649">
        <f t="shared" si="70"/>
        <v>0.25</v>
      </c>
      <c r="F649">
        <f t="shared" si="71"/>
        <v>391.90462499999995</v>
      </c>
      <c r="G649" s="2">
        <v>45561</v>
      </c>
      <c r="H649" s="2">
        <v>45561</v>
      </c>
      <c r="I649" t="s">
        <v>28</v>
      </c>
      <c r="J649" t="s">
        <v>37</v>
      </c>
      <c r="K649" t="str">
        <f t="shared" si="72"/>
        <v>Low Risk</v>
      </c>
      <c r="L649" t="s">
        <v>43</v>
      </c>
      <c r="M649" t="s">
        <v>44</v>
      </c>
      <c r="N649" t="s">
        <v>22</v>
      </c>
      <c r="O649" t="s">
        <v>32</v>
      </c>
      <c r="P649" t="s">
        <v>68</v>
      </c>
      <c r="Q649" t="s">
        <v>69</v>
      </c>
      <c r="R649">
        <v>4</v>
      </c>
      <c r="S649" t="str">
        <f t="shared" si="73"/>
        <v>September</v>
      </c>
      <c r="T649">
        <f t="shared" si="74"/>
        <v>2024</v>
      </c>
      <c r="U649" s="3">
        <f t="shared" si="75"/>
        <v>0.26249999999999996</v>
      </c>
      <c r="V649" s="3" t="str">
        <f t="shared" si="76"/>
        <v>High Discount</v>
      </c>
      <c r="W649" s="3">
        <f>AVERAGE(Table1[Gross Margin %])</f>
        <v>0.29963500000000659</v>
      </c>
      <c r="X649" s="3"/>
    </row>
    <row r="650" spans="1:24" x14ac:dyDescent="0.35">
      <c r="A650" t="s">
        <v>1336</v>
      </c>
      <c r="B650" t="s">
        <v>1337</v>
      </c>
      <c r="C650">
        <v>150.61000000000001</v>
      </c>
      <c r="D650" t="s">
        <v>3873</v>
      </c>
      <c r="E650">
        <f t="shared" si="70"/>
        <v>0.1</v>
      </c>
      <c r="F650">
        <f t="shared" si="71"/>
        <v>47.442149999999998</v>
      </c>
      <c r="G650" s="2">
        <v>45620</v>
      </c>
      <c r="H650" s="2">
        <v>45620</v>
      </c>
      <c r="I650" t="s">
        <v>48</v>
      </c>
      <c r="J650" t="s">
        <v>19</v>
      </c>
      <c r="K650" t="str">
        <f t="shared" si="72"/>
        <v>Low Risk</v>
      </c>
      <c r="L650" t="s">
        <v>60</v>
      </c>
      <c r="M650" t="s">
        <v>55</v>
      </c>
      <c r="N650" t="s">
        <v>31</v>
      </c>
      <c r="O650" t="s">
        <v>32</v>
      </c>
      <c r="P650" t="s">
        <v>33</v>
      </c>
      <c r="Q650" t="s">
        <v>34</v>
      </c>
      <c r="R650">
        <v>6</v>
      </c>
      <c r="S650" t="str">
        <f t="shared" si="73"/>
        <v>November</v>
      </c>
      <c r="T650">
        <f t="shared" si="74"/>
        <v>2024</v>
      </c>
      <c r="U650" s="3">
        <f t="shared" si="75"/>
        <v>0.31499999999999995</v>
      </c>
      <c r="V650" s="3" t="str">
        <f t="shared" si="76"/>
        <v>Low Discount</v>
      </c>
      <c r="W650" s="3">
        <f>AVERAGE(Table1[Gross Margin %])</f>
        <v>0.29963500000000659</v>
      </c>
      <c r="X650" s="3"/>
    </row>
    <row r="651" spans="1:24" x14ac:dyDescent="0.35">
      <c r="A651" t="s">
        <v>1338</v>
      </c>
      <c r="B651" t="s">
        <v>1339</v>
      </c>
      <c r="C651">
        <v>402.44</v>
      </c>
      <c r="D651" t="s">
        <v>3873</v>
      </c>
      <c r="E651">
        <f t="shared" si="70"/>
        <v>0.1</v>
      </c>
      <c r="F651">
        <f t="shared" si="71"/>
        <v>126.76860000000001</v>
      </c>
      <c r="G651" s="2">
        <v>45587</v>
      </c>
      <c r="H651" s="2">
        <v>45587</v>
      </c>
      <c r="I651" t="s">
        <v>48</v>
      </c>
      <c r="J651" t="s">
        <v>19</v>
      </c>
      <c r="K651" t="str">
        <f t="shared" si="72"/>
        <v>Medium Risk</v>
      </c>
      <c r="L651" t="s">
        <v>38</v>
      </c>
      <c r="M651" t="s">
        <v>30</v>
      </c>
      <c r="N651" t="s">
        <v>31</v>
      </c>
      <c r="O651" t="s">
        <v>32</v>
      </c>
      <c r="P651" t="s">
        <v>68</v>
      </c>
      <c r="Q651" t="s">
        <v>69</v>
      </c>
      <c r="R651">
        <v>10</v>
      </c>
      <c r="S651" t="str">
        <f t="shared" si="73"/>
        <v>October</v>
      </c>
      <c r="T651">
        <f t="shared" si="74"/>
        <v>2024</v>
      </c>
      <c r="U651" s="3">
        <f t="shared" si="75"/>
        <v>0.315</v>
      </c>
      <c r="V651" s="3" t="str">
        <f t="shared" si="76"/>
        <v>Low Discount</v>
      </c>
      <c r="W651" s="3">
        <f>AVERAGE(Table1[Gross Margin %])</f>
        <v>0.29963500000000659</v>
      </c>
      <c r="X651" s="3"/>
    </row>
    <row r="652" spans="1:24" x14ac:dyDescent="0.35">
      <c r="A652" t="s">
        <v>1340</v>
      </c>
      <c r="B652" t="s">
        <v>1341</v>
      </c>
      <c r="C652">
        <v>37.03</v>
      </c>
      <c r="D652" t="s">
        <v>3873</v>
      </c>
      <c r="E652">
        <f t="shared" si="70"/>
        <v>0.1</v>
      </c>
      <c r="F652">
        <f t="shared" si="71"/>
        <v>11.664449999999999</v>
      </c>
      <c r="G652" s="2">
        <v>45462</v>
      </c>
      <c r="H652" s="2">
        <v>45462</v>
      </c>
      <c r="I652" t="s">
        <v>42</v>
      </c>
      <c r="J652" t="s">
        <v>29</v>
      </c>
      <c r="K652" t="str">
        <f t="shared" si="72"/>
        <v>Low Risk</v>
      </c>
      <c r="L652" t="s">
        <v>38</v>
      </c>
      <c r="M652" t="s">
        <v>50</v>
      </c>
      <c r="N652" t="s">
        <v>31</v>
      </c>
      <c r="O652" t="s">
        <v>61</v>
      </c>
      <c r="P652" t="s">
        <v>62</v>
      </c>
      <c r="Q652" t="s">
        <v>63</v>
      </c>
      <c r="R652">
        <v>9</v>
      </c>
      <c r="S652" t="str">
        <f t="shared" si="73"/>
        <v>June</v>
      </c>
      <c r="T652">
        <f t="shared" si="74"/>
        <v>2024</v>
      </c>
      <c r="U652" s="3">
        <f t="shared" si="75"/>
        <v>0.31499999999999995</v>
      </c>
      <c r="V652" s="3" t="str">
        <f t="shared" si="76"/>
        <v>Low Discount</v>
      </c>
      <c r="W652" s="3">
        <f>AVERAGE(Table1[Gross Margin %])</f>
        <v>0.29963500000000659</v>
      </c>
      <c r="X652" s="3"/>
    </row>
    <row r="653" spans="1:24" x14ac:dyDescent="0.35">
      <c r="A653" t="s">
        <v>1342</v>
      </c>
      <c r="B653" t="s">
        <v>1343</v>
      </c>
      <c r="C653">
        <v>1188.3900000000001</v>
      </c>
      <c r="D653" t="s">
        <v>3872</v>
      </c>
      <c r="E653">
        <f t="shared" si="70"/>
        <v>0.25</v>
      </c>
      <c r="F653">
        <f t="shared" si="71"/>
        <v>311.95237499999996</v>
      </c>
      <c r="G653" s="2">
        <v>45711</v>
      </c>
      <c r="H653" s="2">
        <v>45711</v>
      </c>
      <c r="I653" t="s">
        <v>28</v>
      </c>
      <c r="J653" t="s">
        <v>37</v>
      </c>
      <c r="K653" t="str">
        <f t="shared" si="72"/>
        <v>Low Risk</v>
      </c>
      <c r="L653" t="s">
        <v>60</v>
      </c>
      <c r="M653" t="s">
        <v>30</v>
      </c>
      <c r="N653" t="s">
        <v>31</v>
      </c>
      <c r="O653" t="s">
        <v>32</v>
      </c>
      <c r="P653" t="s">
        <v>68</v>
      </c>
      <c r="Q653" t="s">
        <v>69</v>
      </c>
      <c r="R653">
        <v>2</v>
      </c>
      <c r="S653" t="str">
        <f t="shared" si="73"/>
        <v>February</v>
      </c>
      <c r="T653">
        <f t="shared" si="74"/>
        <v>2025</v>
      </c>
      <c r="U653" s="3">
        <f t="shared" si="75"/>
        <v>0.26249999999999996</v>
      </c>
      <c r="V653" s="3" t="str">
        <f t="shared" si="76"/>
        <v>High Discount</v>
      </c>
      <c r="W653" s="3">
        <f>AVERAGE(Table1[Gross Margin %])</f>
        <v>0.29963500000000659</v>
      </c>
      <c r="X653" s="3"/>
    </row>
    <row r="654" spans="1:24" x14ac:dyDescent="0.35">
      <c r="A654" t="s">
        <v>1344</v>
      </c>
      <c r="B654" t="s">
        <v>1345</v>
      </c>
      <c r="C654">
        <v>1389.97</v>
      </c>
      <c r="D654" t="s">
        <v>3872</v>
      </c>
      <c r="E654">
        <f t="shared" si="70"/>
        <v>0.15</v>
      </c>
      <c r="F654">
        <f t="shared" si="71"/>
        <v>413.516075</v>
      </c>
      <c r="G654" s="2">
        <v>45491</v>
      </c>
      <c r="H654" s="2">
        <v>45491</v>
      </c>
      <c r="I654" t="s">
        <v>86</v>
      </c>
      <c r="J654" t="s">
        <v>19</v>
      </c>
      <c r="K654" t="str">
        <f t="shared" si="72"/>
        <v>High Risk</v>
      </c>
      <c r="L654" t="s">
        <v>20</v>
      </c>
      <c r="M654" t="s">
        <v>44</v>
      </c>
      <c r="N654" t="s">
        <v>45</v>
      </c>
      <c r="O654" t="s">
        <v>23</v>
      </c>
      <c r="P654" t="s">
        <v>56</v>
      </c>
      <c r="Q654" t="s">
        <v>57</v>
      </c>
      <c r="R654">
        <v>2</v>
      </c>
      <c r="S654" t="str">
        <f t="shared" si="73"/>
        <v>July</v>
      </c>
      <c r="T654">
        <f t="shared" si="74"/>
        <v>2024</v>
      </c>
      <c r="U654" s="3">
        <f t="shared" si="75"/>
        <v>0.29749999999999999</v>
      </c>
      <c r="V654" s="3" t="str">
        <f t="shared" si="76"/>
        <v>High Discount</v>
      </c>
      <c r="W654" s="3">
        <f>AVERAGE(Table1[Gross Margin %])</f>
        <v>0.29963500000000659</v>
      </c>
      <c r="X654" s="3"/>
    </row>
    <row r="655" spans="1:24" x14ac:dyDescent="0.35">
      <c r="A655" t="s">
        <v>1346</v>
      </c>
      <c r="B655" t="s">
        <v>1347</v>
      </c>
      <c r="C655">
        <v>687.49</v>
      </c>
      <c r="D655" t="s">
        <v>3874</v>
      </c>
      <c r="E655">
        <f t="shared" si="70"/>
        <v>0.1</v>
      </c>
      <c r="F655">
        <f t="shared" si="71"/>
        <v>216.55934999999999</v>
      </c>
      <c r="G655" s="2">
        <v>45573</v>
      </c>
      <c r="H655" s="2">
        <v>45573</v>
      </c>
      <c r="I655" t="s">
        <v>28</v>
      </c>
      <c r="J655" t="s">
        <v>29</v>
      </c>
      <c r="K655" t="str">
        <f t="shared" si="72"/>
        <v>Medium Risk</v>
      </c>
      <c r="L655" t="s">
        <v>38</v>
      </c>
      <c r="M655" t="s">
        <v>30</v>
      </c>
      <c r="N655" t="s">
        <v>31</v>
      </c>
      <c r="O655" t="s">
        <v>32</v>
      </c>
      <c r="P655" t="s">
        <v>80</v>
      </c>
      <c r="Q655" t="s">
        <v>81</v>
      </c>
      <c r="R655">
        <v>9</v>
      </c>
      <c r="S655" t="str">
        <f t="shared" si="73"/>
        <v>October</v>
      </c>
      <c r="T655">
        <f t="shared" si="74"/>
        <v>2024</v>
      </c>
      <c r="U655" s="3">
        <f t="shared" si="75"/>
        <v>0.315</v>
      </c>
      <c r="V655" s="3" t="str">
        <f t="shared" si="76"/>
        <v>Low Discount</v>
      </c>
      <c r="W655" s="3">
        <f>AVERAGE(Table1[Gross Margin %])</f>
        <v>0.29963500000000659</v>
      </c>
      <c r="X655" s="3"/>
    </row>
    <row r="656" spans="1:24" x14ac:dyDescent="0.35">
      <c r="A656" t="s">
        <v>1348</v>
      </c>
      <c r="B656" t="s">
        <v>1349</v>
      </c>
      <c r="C656">
        <v>247.53</v>
      </c>
      <c r="D656" t="s">
        <v>3873</v>
      </c>
      <c r="E656">
        <f t="shared" si="70"/>
        <v>0.1</v>
      </c>
      <c r="F656">
        <f t="shared" si="71"/>
        <v>77.971949999999993</v>
      </c>
      <c r="G656" s="2">
        <v>45778</v>
      </c>
      <c r="H656" s="2">
        <v>45778</v>
      </c>
      <c r="I656" t="s">
        <v>28</v>
      </c>
      <c r="J656" t="s">
        <v>29</v>
      </c>
      <c r="K656" t="str">
        <f t="shared" si="72"/>
        <v>Low Risk</v>
      </c>
      <c r="L656" t="s">
        <v>43</v>
      </c>
      <c r="M656" t="s">
        <v>44</v>
      </c>
      <c r="N656" t="s">
        <v>22</v>
      </c>
      <c r="O656" t="s">
        <v>32</v>
      </c>
      <c r="P656" t="s">
        <v>80</v>
      </c>
      <c r="Q656" t="s">
        <v>81</v>
      </c>
      <c r="R656">
        <v>9</v>
      </c>
      <c r="S656" t="str">
        <f t="shared" si="73"/>
        <v>May</v>
      </c>
      <c r="T656">
        <f t="shared" si="74"/>
        <v>2025</v>
      </c>
      <c r="U656" s="3">
        <f t="shared" si="75"/>
        <v>0.31499999999999995</v>
      </c>
      <c r="V656" s="3" t="str">
        <f t="shared" si="76"/>
        <v>Low Discount</v>
      </c>
      <c r="W656" s="3">
        <f>AVERAGE(Table1[Gross Margin %])</f>
        <v>0.29963500000000659</v>
      </c>
      <c r="X656" s="3"/>
    </row>
    <row r="657" spans="1:24" x14ac:dyDescent="0.35">
      <c r="A657" t="s">
        <v>1350</v>
      </c>
      <c r="B657" t="s">
        <v>1351</v>
      </c>
      <c r="C657">
        <v>976.78</v>
      </c>
      <c r="D657" t="s">
        <v>3874</v>
      </c>
      <c r="E657">
        <f t="shared" si="70"/>
        <v>0.1</v>
      </c>
      <c r="F657">
        <f t="shared" si="71"/>
        <v>307.6857</v>
      </c>
      <c r="G657" s="2">
        <v>45666</v>
      </c>
      <c r="H657" s="2">
        <v>45666</v>
      </c>
      <c r="I657" t="s">
        <v>86</v>
      </c>
      <c r="J657" t="s">
        <v>37</v>
      </c>
      <c r="K657" t="str">
        <f t="shared" si="72"/>
        <v>Low Risk</v>
      </c>
      <c r="L657" t="s">
        <v>43</v>
      </c>
      <c r="M657" t="s">
        <v>44</v>
      </c>
      <c r="N657" t="s">
        <v>31</v>
      </c>
      <c r="O657" t="s">
        <v>32</v>
      </c>
      <c r="P657" t="s">
        <v>68</v>
      </c>
      <c r="Q657" t="s">
        <v>69</v>
      </c>
      <c r="R657">
        <v>8</v>
      </c>
      <c r="S657" t="str">
        <f t="shared" si="73"/>
        <v>January</v>
      </c>
      <c r="T657">
        <f t="shared" si="74"/>
        <v>2025</v>
      </c>
      <c r="U657" s="3">
        <f t="shared" si="75"/>
        <v>0.315</v>
      </c>
      <c r="V657" s="3" t="str">
        <f t="shared" si="76"/>
        <v>Low Discount</v>
      </c>
      <c r="W657" s="3">
        <f>AVERAGE(Table1[Gross Margin %])</f>
        <v>0.29963500000000659</v>
      </c>
      <c r="X657" s="3"/>
    </row>
    <row r="658" spans="1:24" x14ac:dyDescent="0.35">
      <c r="A658" t="s">
        <v>1352</v>
      </c>
      <c r="B658" t="s">
        <v>1353</v>
      </c>
      <c r="C658">
        <v>1124.9100000000001</v>
      </c>
      <c r="D658" t="s">
        <v>3872</v>
      </c>
      <c r="E658">
        <f t="shared" si="70"/>
        <v>0.1</v>
      </c>
      <c r="F658">
        <f t="shared" si="71"/>
        <v>354.34665000000001</v>
      </c>
      <c r="G658" s="2">
        <v>45734</v>
      </c>
      <c r="H658" s="2">
        <v>45734</v>
      </c>
      <c r="I658" t="s">
        <v>42</v>
      </c>
      <c r="J658" t="s">
        <v>49</v>
      </c>
      <c r="K658" t="str">
        <f t="shared" si="72"/>
        <v>High Risk</v>
      </c>
      <c r="L658" t="s">
        <v>20</v>
      </c>
      <c r="M658" t="s">
        <v>39</v>
      </c>
      <c r="N658" t="s">
        <v>22</v>
      </c>
      <c r="O658" t="s">
        <v>61</v>
      </c>
      <c r="P658" t="s">
        <v>62</v>
      </c>
      <c r="Q658" t="s">
        <v>63</v>
      </c>
      <c r="R658">
        <v>1</v>
      </c>
      <c r="S658" t="str">
        <f t="shared" si="73"/>
        <v>March</v>
      </c>
      <c r="T658">
        <f t="shared" si="74"/>
        <v>2025</v>
      </c>
      <c r="U658" s="3">
        <f t="shared" si="75"/>
        <v>0.315</v>
      </c>
      <c r="V658" s="3" t="str">
        <f t="shared" si="76"/>
        <v>Low Discount</v>
      </c>
      <c r="W658" s="3">
        <f>AVERAGE(Table1[Gross Margin %])</f>
        <v>0.29963500000000659</v>
      </c>
      <c r="X658" s="3"/>
    </row>
    <row r="659" spans="1:24" x14ac:dyDescent="0.35">
      <c r="A659" t="s">
        <v>1354</v>
      </c>
      <c r="B659" t="s">
        <v>1355</v>
      </c>
      <c r="C659">
        <v>741.46</v>
      </c>
      <c r="D659" t="s">
        <v>3874</v>
      </c>
      <c r="E659">
        <f t="shared" si="70"/>
        <v>0.1</v>
      </c>
      <c r="F659">
        <f t="shared" si="71"/>
        <v>233.5599</v>
      </c>
      <c r="G659" s="2">
        <v>45524</v>
      </c>
      <c r="H659" s="2">
        <v>45524</v>
      </c>
      <c r="I659" t="s">
        <v>28</v>
      </c>
      <c r="J659" t="s">
        <v>19</v>
      </c>
      <c r="K659" t="str">
        <f t="shared" si="72"/>
        <v>Low Risk</v>
      </c>
      <c r="L659" t="s">
        <v>43</v>
      </c>
      <c r="M659" t="s">
        <v>30</v>
      </c>
      <c r="N659" t="s">
        <v>31</v>
      </c>
      <c r="O659" t="s">
        <v>32</v>
      </c>
      <c r="P659" t="s">
        <v>80</v>
      </c>
      <c r="Q659" t="s">
        <v>81</v>
      </c>
      <c r="R659">
        <v>8</v>
      </c>
      <c r="S659" t="str">
        <f t="shared" si="73"/>
        <v>August</v>
      </c>
      <c r="T659">
        <f t="shared" si="74"/>
        <v>2024</v>
      </c>
      <c r="U659" s="3">
        <f t="shared" si="75"/>
        <v>0.315</v>
      </c>
      <c r="V659" s="3" t="str">
        <f t="shared" si="76"/>
        <v>Low Discount</v>
      </c>
      <c r="W659" s="3">
        <f>AVERAGE(Table1[Gross Margin %])</f>
        <v>0.29963500000000659</v>
      </c>
      <c r="X659" s="3"/>
    </row>
    <row r="660" spans="1:24" x14ac:dyDescent="0.35">
      <c r="A660" t="s">
        <v>1356</v>
      </c>
      <c r="B660" t="s">
        <v>1357</v>
      </c>
      <c r="C660">
        <v>282.10000000000002</v>
      </c>
      <c r="D660" t="s">
        <v>3873</v>
      </c>
      <c r="E660">
        <f t="shared" si="70"/>
        <v>0.1</v>
      </c>
      <c r="F660">
        <f t="shared" si="71"/>
        <v>88.861500000000007</v>
      </c>
      <c r="G660" s="2">
        <v>45732</v>
      </c>
      <c r="H660" s="2">
        <v>45732</v>
      </c>
      <c r="I660" t="s">
        <v>48</v>
      </c>
      <c r="J660" t="s">
        <v>49</v>
      </c>
      <c r="K660" t="str">
        <f t="shared" si="72"/>
        <v>Low Risk</v>
      </c>
      <c r="L660" t="s">
        <v>43</v>
      </c>
      <c r="M660" t="s">
        <v>39</v>
      </c>
      <c r="N660" t="s">
        <v>22</v>
      </c>
      <c r="O660" t="s">
        <v>32</v>
      </c>
      <c r="P660" t="s">
        <v>33</v>
      </c>
      <c r="Q660" t="s">
        <v>34</v>
      </c>
      <c r="R660">
        <v>6</v>
      </c>
      <c r="S660" t="str">
        <f t="shared" si="73"/>
        <v>March</v>
      </c>
      <c r="T660">
        <f t="shared" si="74"/>
        <v>2025</v>
      </c>
      <c r="U660" s="3">
        <f t="shared" si="75"/>
        <v>0.315</v>
      </c>
      <c r="V660" s="3" t="str">
        <f t="shared" si="76"/>
        <v>Low Discount</v>
      </c>
      <c r="W660" s="3">
        <f>AVERAGE(Table1[Gross Margin %])</f>
        <v>0.29963500000000659</v>
      </c>
      <c r="X660" s="3"/>
    </row>
    <row r="661" spans="1:24" x14ac:dyDescent="0.35">
      <c r="A661" t="s">
        <v>1358</v>
      </c>
      <c r="B661" t="s">
        <v>1359</v>
      </c>
      <c r="C661">
        <v>705.99</v>
      </c>
      <c r="D661" t="s">
        <v>3874</v>
      </c>
      <c r="E661">
        <f t="shared" si="70"/>
        <v>0.1</v>
      </c>
      <c r="F661">
        <f t="shared" si="71"/>
        <v>222.38684999999998</v>
      </c>
      <c r="G661" s="2">
        <v>45493</v>
      </c>
      <c r="H661" s="2">
        <v>45493</v>
      </c>
      <c r="I661" t="s">
        <v>28</v>
      </c>
      <c r="J661" t="s">
        <v>19</v>
      </c>
      <c r="K661" t="str">
        <f t="shared" si="72"/>
        <v>Medium Risk</v>
      </c>
      <c r="L661" t="s">
        <v>38</v>
      </c>
      <c r="M661" t="s">
        <v>50</v>
      </c>
      <c r="N661" t="s">
        <v>31</v>
      </c>
      <c r="O661" t="s">
        <v>32</v>
      </c>
      <c r="P661" t="s">
        <v>33</v>
      </c>
      <c r="Q661" t="s">
        <v>34</v>
      </c>
      <c r="R661">
        <v>9</v>
      </c>
      <c r="S661" t="str">
        <f t="shared" si="73"/>
        <v>July</v>
      </c>
      <c r="T661">
        <f t="shared" si="74"/>
        <v>2024</v>
      </c>
      <c r="U661" s="3">
        <f t="shared" si="75"/>
        <v>0.31499999999999995</v>
      </c>
      <c r="V661" s="3" t="str">
        <f t="shared" si="76"/>
        <v>Low Discount</v>
      </c>
      <c r="W661" s="3">
        <f>AVERAGE(Table1[Gross Margin %])</f>
        <v>0.29963500000000659</v>
      </c>
      <c r="X661" s="3"/>
    </row>
    <row r="662" spans="1:24" x14ac:dyDescent="0.35">
      <c r="A662" t="s">
        <v>1360</v>
      </c>
      <c r="B662" t="s">
        <v>1361</v>
      </c>
      <c r="C662">
        <v>1421.67</v>
      </c>
      <c r="D662" t="s">
        <v>3872</v>
      </c>
      <c r="E662">
        <f t="shared" si="70"/>
        <v>0.25</v>
      </c>
      <c r="F662">
        <f t="shared" si="71"/>
        <v>373.18837500000001</v>
      </c>
      <c r="G662" s="2">
        <v>45498</v>
      </c>
      <c r="H662" s="2">
        <v>45498</v>
      </c>
      <c r="I662" t="s">
        <v>86</v>
      </c>
      <c r="J662" t="s">
        <v>19</v>
      </c>
      <c r="K662" t="str">
        <f t="shared" si="72"/>
        <v>Low Risk</v>
      </c>
      <c r="L662" t="s">
        <v>43</v>
      </c>
      <c r="M662" t="s">
        <v>21</v>
      </c>
      <c r="N662" t="s">
        <v>22</v>
      </c>
      <c r="O662" t="s">
        <v>32</v>
      </c>
      <c r="P662" t="s">
        <v>33</v>
      </c>
      <c r="Q662" t="s">
        <v>34</v>
      </c>
      <c r="R662">
        <v>1</v>
      </c>
      <c r="S662" t="str">
        <f t="shared" si="73"/>
        <v>July</v>
      </c>
      <c r="T662">
        <f t="shared" si="74"/>
        <v>2024</v>
      </c>
      <c r="U662" s="3">
        <f t="shared" si="75"/>
        <v>0.26250000000000001</v>
      </c>
      <c r="V662" s="3" t="str">
        <f t="shared" si="76"/>
        <v>High Discount</v>
      </c>
      <c r="W662" s="3">
        <f>AVERAGE(Table1[Gross Margin %])</f>
        <v>0.29963500000000659</v>
      </c>
      <c r="X662" s="3"/>
    </row>
    <row r="663" spans="1:24" x14ac:dyDescent="0.35">
      <c r="A663" t="s">
        <v>1362</v>
      </c>
      <c r="B663" t="s">
        <v>1363</v>
      </c>
      <c r="C663">
        <v>626.22</v>
      </c>
      <c r="D663" t="s">
        <v>3874</v>
      </c>
      <c r="E663">
        <f t="shared" si="70"/>
        <v>0.15</v>
      </c>
      <c r="F663">
        <f t="shared" si="71"/>
        <v>186.30045000000001</v>
      </c>
      <c r="G663" s="2">
        <v>45528</v>
      </c>
      <c r="H663" s="2">
        <v>45528</v>
      </c>
      <c r="I663" t="s">
        <v>48</v>
      </c>
      <c r="J663" t="s">
        <v>19</v>
      </c>
      <c r="K663" t="str">
        <f t="shared" si="72"/>
        <v>High Risk</v>
      </c>
      <c r="L663" t="s">
        <v>20</v>
      </c>
      <c r="M663" t="s">
        <v>50</v>
      </c>
      <c r="N663" t="s">
        <v>45</v>
      </c>
      <c r="O663" t="s">
        <v>23</v>
      </c>
      <c r="P663" t="s">
        <v>24</v>
      </c>
      <c r="Q663" t="s">
        <v>25</v>
      </c>
      <c r="R663">
        <v>3</v>
      </c>
      <c r="S663" t="str">
        <f t="shared" si="73"/>
        <v>August</v>
      </c>
      <c r="T663">
        <f t="shared" si="74"/>
        <v>2024</v>
      </c>
      <c r="U663" s="3">
        <f t="shared" si="75"/>
        <v>0.29749999999999999</v>
      </c>
      <c r="V663" s="3" t="str">
        <f t="shared" si="76"/>
        <v>High Discount</v>
      </c>
      <c r="W663" s="3">
        <f>AVERAGE(Table1[Gross Margin %])</f>
        <v>0.29963500000000659</v>
      </c>
      <c r="X663" s="3"/>
    </row>
    <row r="664" spans="1:24" x14ac:dyDescent="0.35">
      <c r="A664" t="s">
        <v>1364</v>
      </c>
      <c r="B664" t="s">
        <v>1365</v>
      </c>
      <c r="C664">
        <v>813.69</v>
      </c>
      <c r="D664" t="s">
        <v>3874</v>
      </c>
      <c r="E664">
        <f t="shared" si="70"/>
        <v>0.1</v>
      </c>
      <c r="F664">
        <f t="shared" si="71"/>
        <v>256.31234999999998</v>
      </c>
      <c r="G664" s="2">
        <v>45748</v>
      </c>
      <c r="H664" s="2">
        <v>45748</v>
      </c>
      <c r="I664" t="s">
        <v>86</v>
      </c>
      <c r="J664" t="s">
        <v>49</v>
      </c>
      <c r="K664" t="str">
        <f t="shared" si="72"/>
        <v>Medium Risk</v>
      </c>
      <c r="L664" t="s">
        <v>38</v>
      </c>
      <c r="M664" t="s">
        <v>39</v>
      </c>
      <c r="N664" t="s">
        <v>22</v>
      </c>
      <c r="O664" t="s">
        <v>32</v>
      </c>
      <c r="P664" t="s">
        <v>33</v>
      </c>
      <c r="Q664" t="s">
        <v>34</v>
      </c>
      <c r="R664">
        <v>1</v>
      </c>
      <c r="S664" t="str">
        <f t="shared" si="73"/>
        <v>April</v>
      </c>
      <c r="T664">
        <f t="shared" si="74"/>
        <v>2025</v>
      </c>
      <c r="U664" s="3">
        <f t="shared" si="75"/>
        <v>0.31499999999999995</v>
      </c>
      <c r="V664" s="3" t="str">
        <f t="shared" si="76"/>
        <v>Low Discount</v>
      </c>
      <c r="W664" s="3">
        <f>AVERAGE(Table1[Gross Margin %])</f>
        <v>0.29963500000000659</v>
      </c>
      <c r="X664" s="3"/>
    </row>
    <row r="665" spans="1:24" x14ac:dyDescent="0.35">
      <c r="A665" t="s">
        <v>1366</v>
      </c>
      <c r="B665" t="s">
        <v>1367</v>
      </c>
      <c r="C665">
        <v>1235.1600000000001</v>
      </c>
      <c r="D665" t="s">
        <v>3872</v>
      </c>
      <c r="E665">
        <f t="shared" si="70"/>
        <v>0.15</v>
      </c>
      <c r="F665">
        <f t="shared" si="71"/>
        <v>367.46009999999995</v>
      </c>
      <c r="G665" s="2">
        <v>45670</v>
      </c>
      <c r="H665" s="2">
        <v>45670</v>
      </c>
      <c r="I665" t="s">
        <v>28</v>
      </c>
      <c r="J665" t="s">
        <v>37</v>
      </c>
      <c r="K665" t="str">
        <f t="shared" si="72"/>
        <v>High Risk</v>
      </c>
      <c r="L665" t="s">
        <v>20</v>
      </c>
      <c r="M665" t="s">
        <v>44</v>
      </c>
      <c r="N665" t="s">
        <v>45</v>
      </c>
      <c r="O665" t="s">
        <v>23</v>
      </c>
      <c r="P665" t="s">
        <v>56</v>
      </c>
      <c r="Q665" t="s">
        <v>57</v>
      </c>
      <c r="R665">
        <v>5</v>
      </c>
      <c r="S665" t="str">
        <f t="shared" si="73"/>
        <v>January</v>
      </c>
      <c r="T665">
        <f t="shared" si="74"/>
        <v>2025</v>
      </c>
      <c r="U665" s="3">
        <f t="shared" si="75"/>
        <v>0.29749999999999993</v>
      </c>
      <c r="V665" s="3" t="str">
        <f t="shared" si="76"/>
        <v>High Discount</v>
      </c>
      <c r="W665" s="3">
        <f>AVERAGE(Table1[Gross Margin %])</f>
        <v>0.29963500000000659</v>
      </c>
      <c r="X665" s="3"/>
    </row>
    <row r="666" spans="1:24" x14ac:dyDescent="0.35">
      <c r="A666" t="s">
        <v>1368</v>
      </c>
      <c r="B666" t="s">
        <v>1369</v>
      </c>
      <c r="C666">
        <v>719.68</v>
      </c>
      <c r="D666" t="s">
        <v>3874</v>
      </c>
      <c r="E666">
        <f t="shared" si="70"/>
        <v>0.1</v>
      </c>
      <c r="F666">
        <f t="shared" si="71"/>
        <v>226.69919999999999</v>
      </c>
      <c r="G666" s="2">
        <v>45487</v>
      </c>
      <c r="H666" s="2">
        <v>45487</v>
      </c>
      <c r="I666" t="s">
        <v>86</v>
      </c>
      <c r="J666" t="s">
        <v>37</v>
      </c>
      <c r="K666" t="str">
        <f t="shared" si="72"/>
        <v>Low Risk</v>
      </c>
      <c r="L666" t="s">
        <v>43</v>
      </c>
      <c r="M666" t="s">
        <v>50</v>
      </c>
      <c r="N666" t="s">
        <v>31</v>
      </c>
      <c r="O666" t="s">
        <v>32</v>
      </c>
      <c r="P666" t="s">
        <v>33</v>
      </c>
      <c r="Q666" t="s">
        <v>34</v>
      </c>
      <c r="R666">
        <v>7</v>
      </c>
      <c r="S666" t="str">
        <f t="shared" si="73"/>
        <v>July</v>
      </c>
      <c r="T666">
        <f t="shared" si="74"/>
        <v>2024</v>
      </c>
      <c r="U666" s="3">
        <f t="shared" si="75"/>
        <v>0.315</v>
      </c>
      <c r="V666" s="3" t="str">
        <f t="shared" si="76"/>
        <v>Low Discount</v>
      </c>
      <c r="W666" s="3">
        <f>AVERAGE(Table1[Gross Margin %])</f>
        <v>0.29963500000000659</v>
      </c>
      <c r="X666" s="3"/>
    </row>
    <row r="667" spans="1:24" x14ac:dyDescent="0.35">
      <c r="A667" t="s">
        <v>1370</v>
      </c>
      <c r="B667" t="s">
        <v>1371</v>
      </c>
      <c r="C667">
        <v>636.29</v>
      </c>
      <c r="D667" t="s">
        <v>3874</v>
      </c>
      <c r="E667">
        <f t="shared" si="70"/>
        <v>0.15</v>
      </c>
      <c r="F667">
        <f t="shared" si="71"/>
        <v>189.29627499999998</v>
      </c>
      <c r="G667" s="2">
        <v>45610</v>
      </c>
      <c r="H667" s="2">
        <v>45610</v>
      </c>
      <c r="I667" t="s">
        <v>86</v>
      </c>
      <c r="J667" t="s">
        <v>37</v>
      </c>
      <c r="K667" t="str">
        <f t="shared" si="72"/>
        <v>Low Risk</v>
      </c>
      <c r="L667" t="s">
        <v>60</v>
      </c>
      <c r="M667" t="s">
        <v>55</v>
      </c>
      <c r="N667" t="s">
        <v>22</v>
      </c>
      <c r="O667" t="s">
        <v>23</v>
      </c>
      <c r="P667" t="s">
        <v>56</v>
      </c>
      <c r="Q667" t="s">
        <v>57</v>
      </c>
      <c r="R667">
        <v>9</v>
      </c>
      <c r="S667" t="str">
        <f t="shared" si="73"/>
        <v>November</v>
      </c>
      <c r="T667">
        <f t="shared" si="74"/>
        <v>2024</v>
      </c>
      <c r="U667" s="3">
        <f t="shared" si="75"/>
        <v>0.29749999999999999</v>
      </c>
      <c r="V667" s="3" t="str">
        <f t="shared" si="76"/>
        <v>High Discount</v>
      </c>
      <c r="W667" s="3">
        <f>AVERAGE(Table1[Gross Margin %])</f>
        <v>0.29963500000000659</v>
      </c>
      <c r="X667" s="3"/>
    </row>
    <row r="668" spans="1:24" x14ac:dyDescent="0.35">
      <c r="A668" t="s">
        <v>1372</v>
      </c>
      <c r="B668" t="s">
        <v>1373</v>
      </c>
      <c r="C668">
        <v>182.2</v>
      </c>
      <c r="D668" t="s">
        <v>3873</v>
      </c>
      <c r="E668">
        <f t="shared" si="70"/>
        <v>0.1</v>
      </c>
      <c r="F668">
        <f t="shared" si="71"/>
        <v>57.392999999999994</v>
      </c>
      <c r="G668" s="2">
        <v>45507</v>
      </c>
      <c r="H668" s="2">
        <v>45507</v>
      </c>
      <c r="I668" t="s">
        <v>48</v>
      </c>
      <c r="J668" t="s">
        <v>37</v>
      </c>
      <c r="K668" t="str">
        <f t="shared" si="72"/>
        <v>High Risk</v>
      </c>
      <c r="L668" t="s">
        <v>20</v>
      </c>
      <c r="M668" t="s">
        <v>30</v>
      </c>
      <c r="N668" t="s">
        <v>22</v>
      </c>
      <c r="O668" t="s">
        <v>61</v>
      </c>
      <c r="P668" t="s">
        <v>62</v>
      </c>
      <c r="Q668" t="s">
        <v>63</v>
      </c>
      <c r="R668">
        <v>4</v>
      </c>
      <c r="S668" t="str">
        <f t="shared" si="73"/>
        <v>August</v>
      </c>
      <c r="T668">
        <f t="shared" si="74"/>
        <v>2024</v>
      </c>
      <c r="U668" s="3">
        <f t="shared" si="75"/>
        <v>0.315</v>
      </c>
      <c r="V668" s="3" t="str">
        <f t="shared" si="76"/>
        <v>Low Discount</v>
      </c>
      <c r="W668" s="3">
        <f>AVERAGE(Table1[Gross Margin %])</f>
        <v>0.29963500000000659</v>
      </c>
      <c r="X668" s="3"/>
    </row>
    <row r="669" spans="1:24" x14ac:dyDescent="0.35">
      <c r="A669" t="s">
        <v>1374</v>
      </c>
      <c r="B669" t="s">
        <v>1375</v>
      </c>
      <c r="C669">
        <v>413.33</v>
      </c>
      <c r="D669" t="s">
        <v>3873</v>
      </c>
      <c r="E669">
        <f t="shared" si="70"/>
        <v>0.1</v>
      </c>
      <c r="F669">
        <f t="shared" si="71"/>
        <v>130.19894999999997</v>
      </c>
      <c r="G669" s="2">
        <v>45530</v>
      </c>
      <c r="H669" s="2">
        <v>45530</v>
      </c>
      <c r="I669" t="s">
        <v>28</v>
      </c>
      <c r="J669" t="s">
        <v>29</v>
      </c>
      <c r="K669" t="str">
        <f t="shared" si="72"/>
        <v>High Risk</v>
      </c>
      <c r="L669" t="s">
        <v>20</v>
      </c>
      <c r="M669" t="s">
        <v>44</v>
      </c>
      <c r="N669" t="s">
        <v>22</v>
      </c>
      <c r="O669" t="s">
        <v>32</v>
      </c>
      <c r="P669" t="s">
        <v>80</v>
      </c>
      <c r="Q669" t="s">
        <v>81</v>
      </c>
      <c r="R669">
        <v>7</v>
      </c>
      <c r="S669" t="str">
        <f t="shared" si="73"/>
        <v>August</v>
      </c>
      <c r="T669">
        <f t="shared" si="74"/>
        <v>2024</v>
      </c>
      <c r="U669" s="3">
        <f t="shared" si="75"/>
        <v>0.31499999999999995</v>
      </c>
      <c r="V669" s="3" t="str">
        <f t="shared" si="76"/>
        <v>Low Discount</v>
      </c>
      <c r="W669" s="3">
        <f>AVERAGE(Table1[Gross Margin %])</f>
        <v>0.29963500000000659</v>
      </c>
      <c r="X669" s="3"/>
    </row>
    <row r="670" spans="1:24" x14ac:dyDescent="0.35">
      <c r="A670" t="s">
        <v>1376</v>
      </c>
      <c r="B670" t="s">
        <v>1377</v>
      </c>
      <c r="C670">
        <v>1355.22</v>
      </c>
      <c r="D670" t="s">
        <v>3872</v>
      </c>
      <c r="E670">
        <f t="shared" si="70"/>
        <v>0.1</v>
      </c>
      <c r="F670">
        <f t="shared" si="71"/>
        <v>426.89429999999999</v>
      </c>
      <c r="G670" s="2">
        <v>45688</v>
      </c>
      <c r="H670" s="2">
        <v>45688</v>
      </c>
      <c r="I670" t="s">
        <v>18</v>
      </c>
      <c r="J670" t="s">
        <v>19</v>
      </c>
      <c r="K670" t="str">
        <f t="shared" si="72"/>
        <v>Low Risk</v>
      </c>
      <c r="L670" t="s">
        <v>60</v>
      </c>
      <c r="M670" t="s">
        <v>44</v>
      </c>
      <c r="N670" t="s">
        <v>45</v>
      </c>
      <c r="O670" t="s">
        <v>61</v>
      </c>
      <c r="P670" t="s">
        <v>62</v>
      </c>
      <c r="Q670" t="s">
        <v>63</v>
      </c>
      <c r="R670">
        <v>3</v>
      </c>
      <c r="S670" t="str">
        <f t="shared" si="73"/>
        <v>January</v>
      </c>
      <c r="T670">
        <f t="shared" si="74"/>
        <v>2025</v>
      </c>
      <c r="U670" s="3">
        <f t="shared" si="75"/>
        <v>0.315</v>
      </c>
      <c r="V670" s="3" t="str">
        <f t="shared" si="76"/>
        <v>Low Discount</v>
      </c>
      <c r="W670" s="3">
        <f>AVERAGE(Table1[Gross Margin %])</f>
        <v>0.29963500000000659</v>
      </c>
      <c r="X670" s="3"/>
    </row>
    <row r="671" spans="1:24" x14ac:dyDescent="0.35">
      <c r="A671" t="s">
        <v>1378</v>
      </c>
      <c r="B671" t="s">
        <v>1379</v>
      </c>
      <c r="C671">
        <v>221.49</v>
      </c>
      <c r="D671" t="s">
        <v>3873</v>
      </c>
      <c r="E671">
        <f t="shared" si="70"/>
        <v>0.15</v>
      </c>
      <c r="F671">
        <f t="shared" si="71"/>
        <v>65.893275000000003</v>
      </c>
      <c r="G671" s="2">
        <v>45446</v>
      </c>
      <c r="H671" s="2">
        <v>45446</v>
      </c>
      <c r="I671" t="s">
        <v>86</v>
      </c>
      <c r="J671" t="s">
        <v>29</v>
      </c>
      <c r="K671" t="str">
        <f t="shared" si="72"/>
        <v>Low Risk</v>
      </c>
      <c r="L671" t="s">
        <v>43</v>
      </c>
      <c r="M671" t="s">
        <v>21</v>
      </c>
      <c r="N671" t="s">
        <v>22</v>
      </c>
      <c r="O671" t="s">
        <v>23</v>
      </c>
      <c r="P671" t="s">
        <v>51</v>
      </c>
      <c r="Q671" t="s">
        <v>52</v>
      </c>
      <c r="R671">
        <v>8</v>
      </c>
      <c r="S671" t="str">
        <f t="shared" si="73"/>
        <v>June</v>
      </c>
      <c r="T671">
        <f t="shared" si="74"/>
        <v>2024</v>
      </c>
      <c r="U671" s="3">
        <f t="shared" si="75"/>
        <v>0.29749999999999999</v>
      </c>
      <c r="V671" s="3" t="str">
        <f t="shared" si="76"/>
        <v>High Discount</v>
      </c>
      <c r="W671" s="3">
        <f>AVERAGE(Table1[Gross Margin %])</f>
        <v>0.29963500000000659</v>
      </c>
      <c r="X671" s="3"/>
    </row>
    <row r="672" spans="1:24" x14ac:dyDescent="0.35">
      <c r="A672" t="s">
        <v>1380</v>
      </c>
      <c r="B672" t="s">
        <v>1381</v>
      </c>
      <c r="C672">
        <v>1270.17</v>
      </c>
      <c r="D672" t="s">
        <v>3872</v>
      </c>
      <c r="E672">
        <f t="shared" si="70"/>
        <v>0.15</v>
      </c>
      <c r="F672">
        <f t="shared" si="71"/>
        <v>377.87557500000003</v>
      </c>
      <c r="G672" s="2">
        <v>45786</v>
      </c>
      <c r="H672" s="2">
        <v>45786</v>
      </c>
      <c r="I672" t="s">
        <v>48</v>
      </c>
      <c r="J672" t="s">
        <v>19</v>
      </c>
      <c r="K672" t="str">
        <f t="shared" si="72"/>
        <v>High Risk</v>
      </c>
      <c r="L672" t="s">
        <v>20</v>
      </c>
      <c r="M672" t="s">
        <v>55</v>
      </c>
      <c r="N672" t="s">
        <v>45</v>
      </c>
      <c r="O672" t="s">
        <v>23</v>
      </c>
      <c r="P672" t="s">
        <v>56</v>
      </c>
      <c r="Q672" t="s">
        <v>57</v>
      </c>
      <c r="R672">
        <v>10</v>
      </c>
      <c r="S672" t="str">
        <f t="shared" si="73"/>
        <v>May</v>
      </c>
      <c r="T672">
        <f t="shared" si="74"/>
        <v>2025</v>
      </c>
      <c r="U672" s="3">
        <f t="shared" si="75"/>
        <v>0.29749999999999999</v>
      </c>
      <c r="V672" s="3" t="str">
        <f t="shared" si="76"/>
        <v>High Discount</v>
      </c>
      <c r="W672" s="3">
        <f>AVERAGE(Table1[Gross Margin %])</f>
        <v>0.29963500000000659</v>
      </c>
      <c r="X672" s="3"/>
    </row>
    <row r="673" spans="1:24" x14ac:dyDescent="0.35">
      <c r="A673" t="s">
        <v>1382</v>
      </c>
      <c r="B673" t="s">
        <v>1383</v>
      </c>
      <c r="C673">
        <v>349.08</v>
      </c>
      <c r="D673" t="s">
        <v>3873</v>
      </c>
      <c r="E673">
        <f t="shared" si="70"/>
        <v>0.1</v>
      </c>
      <c r="F673">
        <f t="shared" si="71"/>
        <v>109.96019999999999</v>
      </c>
      <c r="G673" s="2">
        <v>45498</v>
      </c>
      <c r="H673" s="2">
        <v>45498</v>
      </c>
      <c r="I673" t="s">
        <v>42</v>
      </c>
      <c r="J673" t="s">
        <v>49</v>
      </c>
      <c r="K673" t="str">
        <f t="shared" si="72"/>
        <v>Low Risk</v>
      </c>
      <c r="L673" t="s">
        <v>60</v>
      </c>
      <c r="M673" t="s">
        <v>21</v>
      </c>
      <c r="N673" t="s">
        <v>31</v>
      </c>
      <c r="O673" t="s">
        <v>32</v>
      </c>
      <c r="P673" t="s">
        <v>33</v>
      </c>
      <c r="Q673" t="s">
        <v>34</v>
      </c>
      <c r="R673">
        <v>10</v>
      </c>
      <c r="S673" t="str">
        <f t="shared" si="73"/>
        <v>July</v>
      </c>
      <c r="T673">
        <f t="shared" si="74"/>
        <v>2024</v>
      </c>
      <c r="U673" s="3">
        <f t="shared" si="75"/>
        <v>0.315</v>
      </c>
      <c r="V673" s="3" t="str">
        <f t="shared" si="76"/>
        <v>Low Discount</v>
      </c>
      <c r="W673" s="3">
        <f>AVERAGE(Table1[Gross Margin %])</f>
        <v>0.29963500000000659</v>
      </c>
      <c r="X673" s="3"/>
    </row>
    <row r="674" spans="1:24" x14ac:dyDescent="0.35">
      <c r="A674" t="s">
        <v>1384</v>
      </c>
      <c r="B674" t="s">
        <v>1385</v>
      </c>
      <c r="C674">
        <v>428.81</v>
      </c>
      <c r="D674" t="s">
        <v>3873</v>
      </c>
      <c r="E674">
        <f t="shared" si="70"/>
        <v>0.15</v>
      </c>
      <c r="F674">
        <f t="shared" si="71"/>
        <v>127.57097499999999</v>
      </c>
      <c r="G674" s="2">
        <v>45695</v>
      </c>
      <c r="H674" s="2">
        <v>45695</v>
      </c>
      <c r="I674" t="s">
        <v>42</v>
      </c>
      <c r="J674" t="s">
        <v>37</v>
      </c>
      <c r="K674" t="str">
        <f t="shared" si="72"/>
        <v>Low Risk</v>
      </c>
      <c r="L674" t="s">
        <v>38</v>
      </c>
      <c r="M674" t="s">
        <v>55</v>
      </c>
      <c r="N674" t="s">
        <v>45</v>
      </c>
      <c r="O674" t="s">
        <v>23</v>
      </c>
      <c r="P674" t="s">
        <v>56</v>
      </c>
      <c r="Q674" t="s">
        <v>57</v>
      </c>
      <c r="R674">
        <v>1</v>
      </c>
      <c r="S674" t="str">
        <f t="shared" si="73"/>
        <v>February</v>
      </c>
      <c r="T674">
        <f t="shared" si="74"/>
        <v>2025</v>
      </c>
      <c r="U674" s="3">
        <f t="shared" si="75"/>
        <v>0.29749999999999999</v>
      </c>
      <c r="V674" s="3" t="str">
        <f t="shared" si="76"/>
        <v>High Discount</v>
      </c>
      <c r="W674" s="3">
        <f>AVERAGE(Table1[Gross Margin %])</f>
        <v>0.29963500000000659</v>
      </c>
      <c r="X674" s="3"/>
    </row>
    <row r="675" spans="1:24" x14ac:dyDescent="0.35">
      <c r="A675" t="s">
        <v>1386</v>
      </c>
      <c r="B675" t="s">
        <v>1387</v>
      </c>
      <c r="C675">
        <v>1344.76</v>
      </c>
      <c r="D675" t="s">
        <v>3872</v>
      </c>
      <c r="E675">
        <f t="shared" si="70"/>
        <v>0.25</v>
      </c>
      <c r="F675">
        <f t="shared" si="71"/>
        <v>352.99949999999995</v>
      </c>
      <c r="G675" s="2">
        <v>45739</v>
      </c>
      <c r="H675" s="2">
        <v>45739</v>
      </c>
      <c r="I675" t="s">
        <v>48</v>
      </c>
      <c r="J675" t="s">
        <v>49</v>
      </c>
      <c r="K675" t="str">
        <f t="shared" si="72"/>
        <v>High Risk</v>
      </c>
      <c r="L675" t="s">
        <v>20</v>
      </c>
      <c r="M675" t="s">
        <v>55</v>
      </c>
      <c r="N675" t="s">
        <v>31</v>
      </c>
      <c r="O675" t="s">
        <v>32</v>
      </c>
      <c r="P675" t="s">
        <v>33</v>
      </c>
      <c r="Q675" t="s">
        <v>34</v>
      </c>
      <c r="R675">
        <v>3</v>
      </c>
      <c r="S675" t="str">
        <f t="shared" si="73"/>
        <v>March</v>
      </c>
      <c r="T675">
        <f t="shared" si="74"/>
        <v>2025</v>
      </c>
      <c r="U675" s="3">
        <f t="shared" si="75"/>
        <v>0.26249999999999996</v>
      </c>
      <c r="V675" s="3" t="str">
        <f t="shared" si="76"/>
        <v>High Discount</v>
      </c>
      <c r="W675" s="3">
        <f>AVERAGE(Table1[Gross Margin %])</f>
        <v>0.29963500000000659</v>
      </c>
      <c r="X675" s="3"/>
    </row>
    <row r="676" spans="1:24" x14ac:dyDescent="0.35">
      <c r="A676" t="s">
        <v>1388</v>
      </c>
      <c r="B676" t="s">
        <v>1389</v>
      </c>
      <c r="C676">
        <v>491.55</v>
      </c>
      <c r="D676" t="s">
        <v>3873</v>
      </c>
      <c r="E676">
        <f t="shared" si="70"/>
        <v>0.1</v>
      </c>
      <c r="F676">
        <f t="shared" si="71"/>
        <v>154.83824999999999</v>
      </c>
      <c r="G676" s="2">
        <v>45768</v>
      </c>
      <c r="H676" s="2">
        <v>45768</v>
      </c>
      <c r="I676" t="s">
        <v>28</v>
      </c>
      <c r="J676" t="s">
        <v>37</v>
      </c>
      <c r="K676" t="str">
        <f t="shared" si="72"/>
        <v>Medium Risk</v>
      </c>
      <c r="L676" t="s">
        <v>38</v>
      </c>
      <c r="M676" t="s">
        <v>30</v>
      </c>
      <c r="N676" t="s">
        <v>45</v>
      </c>
      <c r="O676" t="s">
        <v>32</v>
      </c>
      <c r="P676" t="s">
        <v>33</v>
      </c>
      <c r="Q676" t="s">
        <v>34</v>
      </c>
      <c r="R676">
        <v>3</v>
      </c>
      <c r="S676" t="str">
        <f t="shared" si="73"/>
        <v>April</v>
      </c>
      <c r="T676">
        <f t="shared" si="74"/>
        <v>2025</v>
      </c>
      <c r="U676" s="3">
        <f t="shared" si="75"/>
        <v>0.31499999999999995</v>
      </c>
      <c r="V676" s="3" t="str">
        <f t="shared" si="76"/>
        <v>Low Discount</v>
      </c>
      <c r="W676" s="3">
        <f>AVERAGE(Table1[Gross Margin %])</f>
        <v>0.29963500000000659</v>
      </c>
      <c r="X676" s="3"/>
    </row>
    <row r="677" spans="1:24" x14ac:dyDescent="0.35">
      <c r="A677" t="s">
        <v>1390</v>
      </c>
      <c r="B677" t="s">
        <v>1391</v>
      </c>
      <c r="C677">
        <v>1426.39</v>
      </c>
      <c r="D677" t="s">
        <v>3872</v>
      </c>
      <c r="E677">
        <f t="shared" si="70"/>
        <v>0.15</v>
      </c>
      <c r="F677">
        <f t="shared" si="71"/>
        <v>424.35102500000005</v>
      </c>
      <c r="G677" s="2">
        <v>45626</v>
      </c>
      <c r="H677" s="2">
        <v>45626</v>
      </c>
      <c r="I677" t="s">
        <v>42</v>
      </c>
      <c r="J677" t="s">
        <v>19</v>
      </c>
      <c r="K677" t="str">
        <f t="shared" si="72"/>
        <v>Low Risk</v>
      </c>
      <c r="L677" t="s">
        <v>43</v>
      </c>
      <c r="M677" t="s">
        <v>55</v>
      </c>
      <c r="N677" t="s">
        <v>22</v>
      </c>
      <c r="O677" t="s">
        <v>23</v>
      </c>
      <c r="P677" t="s">
        <v>51</v>
      </c>
      <c r="Q677" t="s">
        <v>52</v>
      </c>
      <c r="R677">
        <v>8</v>
      </c>
      <c r="S677" t="str">
        <f t="shared" si="73"/>
        <v>November</v>
      </c>
      <c r="T677">
        <f t="shared" si="74"/>
        <v>2024</v>
      </c>
      <c r="U677" s="3">
        <f t="shared" si="75"/>
        <v>0.29749999999999999</v>
      </c>
      <c r="V677" s="3" t="str">
        <f t="shared" si="76"/>
        <v>High Discount</v>
      </c>
      <c r="W677" s="3">
        <f>AVERAGE(Table1[Gross Margin %])</f>
        <v>0.29963500000000659</v>
      </c>
      <c r="X677" s="3"/>
    </row>
    <row r="678" spans="1:24" x14ac:dyDescent="0.35">
      <c r="A678" t="s">
        <v>1392</v>
      </c>
      <c r="B678" t="s">
        <v>1393</v>
      </c>
      <c r="C678">
        <v>1379.6</v>
      </c>
      <c r="D678" t="s">
        <v>3872</v>
      </c>
      <c r="E678">
        <f t="shared" si="70"/>
        <v>0.25</v>
      </c>
      <c r="F678">
        <f t="shared" si="71"/>
        <v>362.14499999999992</v>
      </c>
      <c r="G678" s="2">
        <v>45663</v>
      </c>
      <c r="H678" s="2">
        <v>45663</v>
      </c>
      <c r="I678" t="s">
        <v>28</v>
      </c>
      <c r="J678" t="s">
        <v>29</v>
      </c>
      <c r="K678" t="str">
        <f t="shared" si="72"/>
        <v>Low Risk</v>
      </c>
      <c r="L678" t="s">
        <v>60</v>
      </c>
      <c r="M678" t="s">
        <v>44</v>
      </c>
      <c r="N678" t="s">
        <v>22</v>
      </c>
      <c r="O678" t="s">
        <v>32</v>
      </c>
      <c r="P678" t="s">
        <v>80</v>
      </c>
      <c r="Q678" t="s">
        <v>81</v>
      </c>
      <c r="R678">
        <v>7</v>
      </c>
      <c r="S678" t="str">
        <f t="shared" si="73"/>
        <v>January</v>
      </c>
      <c r="T678">
        <f t="shared" si="74"/>
        <v>2025</v>
      </c>
      <c r="U678" s="3">
        <f t="shared" si="75"/>
        <v>0.26249999999999996</v>
      </c>
      <c r="V678" s="3" t="str">
        <f t="shared" si="76"/>
        <v>High Discount</v>
      </c>
      <c r="W678" s="3">
        <f>AVERAGE(Table1[Gross Margin %])</f>
        <v>0.29963500000000659</v>
      </c>
      <c r="X678" s="3"/>
    </row>
    <row r="679" spans="1:24" x14ac:dyDescent="0.35">
      <c r="A679" t="s">
        <v>1394</v>
      </c>
      <c r="B679" t="s">
        <v>1395</v>
      </c>
      <c r="C679">
        <v>117.1</v>
      </c>
      <c r="D679" t="s">
        <v>3873</v>
      </c>
      <c r="E679">
        <f t="shared" si="70"/>
        <v>0.1</v>
      </c>
      <c r="F679">
        <f t="shared" si="71"/>
        <v>36.886499999999991</v>
      </c>
      <c r="G679" s="2">
        <v>45489</v>
      </c>
      <c r="H679" s="2">
        <v>45489</v>
      </c>
      <c r="I679" t="s">
        <v>28</v>
      </c>
      <c r="J679" t="s">
        <v>37</v>
      </c>
      <c r="K679" t="str">
        <f t="shared" si="72"/>
        <v>Low Risk</v>
      </c>
      <c r="L679" t="s">
        <v>60</v>
      </c>
      <c r="M679" t="s">
        <v>44</v>
      </c>
      <c r="N679" t="s">
        <v>22</v>
      </c>
      <c r="O679" t="s">
        <v>32</v>
      </c>
      <c r="P679" t="s">
        <v>80</v>
      </c>
      <c r="Q679" t="s">
        <v>81</v>
      </c>
      <c r="R679">
        <v>3</v>
      </c>
      <c r="S679" t="str">
        <f t="shared" si="73"/>
        <v>July</v>
      </c>
      <c r="T679">
        <f t="shared" si="74"/>
        <v>2024</v>
      </c>
      <c r="U679" s="3">
        <f t="shared" si="75"/>
        <v>0.31499999999999995</v>
      </c>
      <c r="V679" s="3" t="str">
        <f t="shared" si="76"/>
        <v>Low Discount</v>
      </c>
      <c r="W679" s="3">
        <f>AVERAGE(Table1[Gross Margin %])</f>
        <v>0.29963500000000659</v>
      </c>
      <c r="X679" s="3"/>
    </row>
    <row r="680" spans="1:24" x14ac:dyDescent="0.35">
      <c r="A680" t="s">
        <v>1396</v>
      </c>
      <c r="B680" t="s">
        <v>1397</v>
      </c>
      <c r="C680">
        <v>30.94</v>
      </c>
      <c r="D680" t="s">
        <v>3873</v>
      </c>
      <c r="E680">
        <f t="shared" si="70"/>
        <v>0.1</v>
      </c>
      <c r="F680">
        <f t="shared" si="71"/>
        <v>9.7461000000000002</v>
      </c>
      <c r="G680" s="2">
        <v>45759</v>
      </c>
      <c r="H680" s="2">
        <v>45759</v>
      </c>
      <c r="I680" t="s">
        <v>86</v>
      </c>
      <c r="J680" t="s">
        <v>29</v>
      </c>
      <c r="K680" t="str">
        <f t="shared" si="72"/>
        <v>High Risk</v>
      </c>
      <c r="L680" t="s">
        <v>20</v>
      </c>
      <c r="M680" t="s">
        <v>50</v>
      </c>
      <c r="N680" t="s">
        <v>22</v>
      </c>
      <c r="O680" t="s">
        <v>61</v>
      </c>
      <c r="P680" t="s">
        <v>62</v>
      </c>
      <c r="Q680" t="s">
        <v>63</v>
      </c>
      <c r="R680">
        <v>9</v>
      </c>
      <c r="S680" t="str">
        <f t="shared" si="73"/>
        <v>April</v>
      </c>
      <c r="T680">
        <f t="shared" si="74"/>
        <v>2025</v>
      </c>
      <c r="U680" s="3">
        <f t="shared" si="75"/>
        <v>0.315</v>
      </c>
      <c r="V680" s="3" t="str">
        <f t="shared" si="76"/>
        <v>Low Discount</v>
      </c>
      <c r="W680" s="3">
        <f>AVERAGE(Table1[Gross Margin %])</f>
        <v>0.29963500000000659</v>
      </c>
      <c r="X680" s="3"/>
    </row>
    <row r="681" spans="1:24" x14ac:dyDescent="0.35">
      <c r="A681" t="s">
        <v>1398</v>
      </c>
      <c r="B681" t="s">
        <v>1399</v>
      </c>
      <c r="C681">
        <v>328.93</v>
      </c>
      <c r="D681" t="s">
        <v>3873</v>
      </c>
      <c r="E681">
        <f t="shared" si="70"/>
        <v>0.1</v>
      </c>
      <c r="F681">
        <f t="shared" si="71"/>
        <v>103.61295000000001</v>
      </c>
      <c r="G681" s="2">
        <v>45443</v>
      </c>
      <c r="H681" s="2">
        <v>45443</v>
      </c>
      <c r="I681" t="s">
        <v>18</v>
      </c>
      <c r="J681" t="s">
        <v>29</v>
      </c>
      <c r="K681" t="str">
        <f t="shared" si="72"/>
        <v>High Risk</v>
      </c>
      <c r="L681" t="s">
        <v>20</v>
      </c>
      <c r="M681" t="s">
        <v>50</v>
      </c>
      <c r="N681" t="s">
        <v>31</v>
      </c>
      <c r="O681" t="s">
        <v>32</v>
      </c>
      <c r="P681" t="s">
        <v>68</v>
      </c>
      <c r="Q681" t="s">
        <v>69</v>
      </c>
      <c r="R681">
        <v>1</v>
      </c>
      <c r="S681" t="str">
        <f t="shared" si="73"/>
        <v>May</v>
      </c>
      <c r="T681">
        <f t="shared" si="74"/>
        <v>2024</v>
      </c>
      <c r="U681" s="3">
        <f t="shared" si="75"/>
        <v>0.31500000000000006</v>
      </c>
      <c r="V681" s="3" t="str">
        <f t="shared" si="76"/>
        <v>Low Discount</v>
      </c>
      <c r="W681" s="3">
        <f>AVERAGE(Table1[Gross Margin %])</f>
        <v>0.29963500000000659</v>
      </c>
      <c r="X681" s="3"/>
    </row>
    <row r="682" spans="1:24" x14ac:dyDescent="0.35">
      <c r="A682" t="s">
        <v>1400</v>
      </c>
      <c r="B682" t="s">
        <v>1401</v>
      </c>
      <c r="C682">
        <v>418.29</v>
      </c>
      <c r="D682" t="s">
        <v>3873</v>
      </c>
      <c r="E682">
        <f t="shared" si="70"/>
        <v>0.15</v>
      </c>
      <c r="F682">
        <f t="shared" si="71"/>
        <v>124.441275</v>
      </c>
      <c r="G682" s="2">
        <v>45782</v>
      </c>
      <c r="H682" s="2">
        <v>45782</v>
      </c>
      <c r="I682" t="s">
        <v>42</v>
      </c>
      <c r="J682" t="s">
        <v>37</v>
      </c>
      <c r="K682" t="str">
        <f t="shared" si="72"/>
        <v>Low Risk</v>
      </c>
      <c r="L682" t="s">
        <v>60</v>
      </c>
      <c r="M682" t="s">
        <v>44</v>
      </c>
      <c r="N682" t="s">
        <v>45</v>
      </c>
      <c r="O682" t="s">
        <v>23</v>
      </c>
      <c r="P682" t="s">
        <v>56</v>
      </c>
      <c r="Q682" t="s">
        <v>57</v>
      </c>
      <c r="R682">
        <v>6</v>
      </c>
      <c r="S682" t="str">
        <f t="shared" si="73"/>
        <v>May</v>
      </c>
      <c r="T682">
        <f t="shared" si="74"/>
        <v>2025</v>
      </c>
      <c r="U682" s="3">
        <f t="shared" si="75"/>
        <v>0.29749999999999999</v>
      </c>
      <c r="V682" s="3" t="str">
        <f t="shared" si="76"/>
        <v>High Discount</v>
      </c>
      <c r="W682" s="3">
        <f>AVERAGE(Table1[Gross Margin %])</f>
        <v>0.29963500000000659</v>
      </c>
      <c r="X682" s="3"/>
    </row>
    <row r="683" spans="1:24" x14ac:dyDescent="0.35">
      <c r="A683" t="s">
        <v>1402</v>
      </c>
      <c r="B683" t="s">
        <v>1403</v>
      </c>
      <c r="C683">
        <v>917.51</v>
      </c>
      <c r="D683" t="s">
        <v>3874</v>
      </c>
      <c r="E683">
        <f t="shared" si="70"/>
        <v>0.1</v>
      </c>
      <c r="F683">
        <f t="shared" si="71"/>
        <v>289.01564999999999</v>
      </c>
      <c r="G683" s="2">
        <v>45675</v>
      </c>
      <c r="H683" s="2">
        <v>45675</v>
      </c>
      <c r="I683" t="s">
        <v>42</v>
      </c>
      <c r="J683" t="s">
        <v>49</v>
      </c>
      <c r="K683" t="str">
        <f t="shared" si="72"/>
        <v>Low Risk</v>
      </c>
      <c r="L683" t="s">
        <v>43</v>
      </c>
      <c r="M683" t="s">
        <v>21</v>
      </c>
      <c r="N683" t="s">
        <v>45</v>
      </c>
      <c r="O683" t="s">
        <v>32</v>
      </c>
      <c r="P683" t="s">
        <v>33</v>
      </c>
      <c r="Q683" t="s">
        <v>34</v>
      </c>
      <c r="R683">
        <v>10</v>
      </c>
      <c r="S683" t="str">
        <f t="shared" si="73"/>
        <v>January</v>
      </c>
      <c r="T683">
        <f t="shared" si="74"/>
        <v>2025</v>
      </c>
      <c r="U683" s="3">
        <f t="shared" si="75"/>
        <v>0.315</v>
      </c>
      <c r="V683" s="3" t="str">
        <f t="shared" si="76"/>
        <v>Low Discount</v>
      </c>
      <c r="W683" s="3">
        <f>AVERAGE(Table1[Gross Margin %])</f>
        <v>0.29963500000000659</v>
      </c>
      <c r="X683" s="3"/>
    </row>
    <row r="684" spans="1:24" x14ac:dyDescent="0.35">
      <c r="A684" t="s">
        <v>1404</v>
      </c>
      <c r="B684" t="s">
        <v>1405</v>
      </c>
      <c r="C684">
        <v>140.69</v>
      </c>
      <c r="D684" t="s">
        <v>3873</v>
      </c>
      <c r="E684">
        <f t="shared" si="70"/>
        <v>0.15</v>
      </c>
      <c r="F684">
        <f t="shared" si="71"/>
        <v>41.855274999999999</v>
      </c>
      <c r="G684" s="2">
        <v>45670</v>
      </c>
      <c r="H684" s="2">
        <v>45670</v>
      </c>
      <c r="I684" t="s">
        <v>28</v>
      </c>
      <c r="J684" t="s">
        <v>29</v>
      </c>
      <c r="K684" t="str">
        <f t="shared" si="72"/>
        <v>Low Risk</v>
      </c>
      <c r="L684" t="s">
        <v>43</v>
      </c>
      <c r="M684" t="s">
        <v>39</v>
      </c>
      <c r="N684" t="s">
        <v>45</v>
      </c>
      <c r="O684" t="s">
        <v>23</v>
      </c>
      <c r="P684" t="s">
        <v>24</v>
      </c>
      <c r="Q684" t="s">
        <v>25</v>
      </c>
      <c r="R684">
        <v>2</v>
      </c>
      <c r="S684" t="str">
        <f t="shared" si="73"/>
        <v>January</v>
      </c>
      <c r="T684">
        <f t="shared" si="74"/>
        <v>2025</v>
      </c>
      <c r="U684" s="3">
        <f t="shared" si="75"/>
        <v>0.29749999999999999</v>
      </c>
      <c r="V684" s="3" t="str">
        <f t="shared" si="76"/>
        <v>High Discount</v>
      </c>
      <c r="W684" s="3">
        <f>AVERAGE(Table1[Gross Margin %])</f>
        <v>0.29963500000000659</v>
      </c>
      <c r="X684" s="3"/>
    </row>
    <row r="685" spans="1:24" x14ac:dyDescent="0.35">
      <c r="A685" t="s">
        <v>1406</v>
      </c>
      <c r="B685" t="s">
        <v>1407</v>
      </c>
      <c r="C685">
        <v>1287.05</v>
      </c>
      <c r="D685" t="s">
        <v>3872</v>
      </c>
      <c r="E685">
        <f t="shared" si="70"/>
        <v>0.15</v>
      </c>
      <c r="F685">
        <f t="shared" si="71"/>
        <v>382.89737500000001</v>
      </c>
      <c r="G685" s="2">
        <v>45531</v>
      </c>
      <c r="H685" s="2">
        <v>45531</v>
      </c>
      <c r="I685" t="s">
        <v>42</v>
      </c>
      <c r="J685" t="s">
        <v>37</v>
      </c>
      <c r="K685" t="str">
        <f t="shared" si="72"/>
        <v>High Risk</v>
      </c>
      <c r="L685" t="s">
        <v>20</v>
      </c>
      <c r="M685" t="s">
        <v>30</v>
      </c>
      <c r="N685" t="s">
        <v>45</v>
      </c>
      <c r="O685" t="s">
        <v>23</v>
      </c>
      <c r="P685" t="s">
        <v>24</v>
      </c>
      <c r="Q685" t="s">
        <v>25</v>
      </c>
      <c r="R685">
        <v>10</v>
      </c>
      <c r="S685" t="str">
        <f t="shared" si="73"/>
        <v>August</v>
      </c>
      <c r="T685">
        <f t="shared" si="74"/>
        <v>2024</v>
      </c>
      <c r="U685" s="3">
        <f t="shared" si="75"/>
        <v>0.29750000000000004</v>
      </c>
      <c r="V685" s="3" t="str">
        <f t="shared" si="76"/>
        <v>High Discount</v>
      </c>
      <c r="W685" s="3">
        <f>AVERAGE(Table1[Gross Margin %])</f>
        <v>0.29963500000000659</v>
      </c>
      <c r="X685" s="3"/>
    </row>
    <row r="686" spans="1:24" x14ac:dyDescent="0.35">
      <c r="A686" t="s">
        <v>1408</v>
      </c>
      <c r="B686" t="s">
        <v>1409</v>
      </c>
      <c r="C686">
        <v>76.790000000000006</v>
      </c>
      <c r="D686" t="s">
        <v>3873</v>
      </c>
      <c r="E686">
        <f t="shared" si="70"/>
        <v>0.1</v>
      </c>
      <c r="F686">
        <f t="shared" si="71"/>
        <v>24.188849999999999</v>
      </c>
      <c r="G686" s="2">
        <v>45655</v>
      </c>
      <c r="H686" s="2">
        <v>45655</v>
      </c>
      <c r="I686" t="s">
        <v>86</v>
      </c>
      <c r="J686" t="s">
        <v>49</v>
      </c>
      <c r="K686" t="str">
        <f t="shared" si="72"/>
        <v>Low Risk</v>
      </c>
      <c r="L686" t="s">
        <v>43</v>
      </c>
      <c r="M686" t="s">
        <v>44</v>
      </c>
      <c r="N686" t="s">
        <v>31</v>
      </c>
      <c r="O686" t="s">
        <v>32</v>
      </c>
      <c r="P686" t="s">
        <v>68</v>
      </c>
      <c r="Q686" t="s">
        <v>69</v>
      </c>
      <c r="R686">
        <v>9</v>
      </c>
      <c r="S686" t="str">
        <f t="shared" si="73"/>
        <v>December</v>
      </c>
      <c r="T686">
        <f t="shared" si="74"/>
        <v>2024</v>
      </c>
      <c r="U686" s="3">
        <f t="shared" si="75"/>
        <v>0.31499999999999995</v>
      </c>
      <c r="V686" s="3" t="str">
        <f t="shared" si="76"/>
        <v>Low Discount</v>
      </c>
      <c r="W686" s="3">
        <f>AVERAGE(Table1[Gross Margin %])</f>
        <v>0.29963500000000659</v>
      </c>
      <c r="X686" s="3"/>
    </row>
    <row r="687" spans="1:24" x14ac:dyDescent="0.35">
      <c r="A687" t="s">
        <v>1410</v>
      </c>
      <c r="B687" t="s">
        <v>1411</v>
      </c>
      <c r="C687">
        <v>684.04</v>
      </c>
      <c r="D687" t="s">
        <v>3874</v>
      </c>
      <c r="E687">
        <f t="shared" si="70"/>
        <v>0.1</v>
      </c>
      <c r="F687">
        <f t="shared" si="71"/>
        <v>215.47259999999997</v>
      </c>
      <c r="G687" s="2">
        <v>45783</v>
      </c>
      <c r="H687" s="2">
        <v>45783</v>
      </c>
      <c r="I687" t="s">
        <v>48</v>
      </c>
      <c r="J687" t="s">
        <v>19</v>
      </c>
      <c r="K687" t="str">
        <f t="shared" si="72"/>
        <v>Low Risk</v>
      </c>
      <c r="L687" t="s">
        <v>43</v>
      </c>
      <c r="M687" t="s">
        <v>44</v>
      </c>
      <c r="N687" t="s">
        <v>22</v>
      </c>
      <c r="O687" t="s">
        <v>32</v>
      </c>
      <c r="P687" t="s">
        <v>68</v>
      </c>
      <c r="Q687" t="s">
        <v>69</v>
      </c>
      <c r="R687">
        <v>5</v>
      </c>
      <c r="S687" t="str">
        <f t="shared" si="73"/>
        <v>May</v>
      </c>
      <c r="T687">
        <f t="shared" si="74"/>
        <v>2025</v>
      </c>
      <c r="U687" s="3">
        <f t="shared" si="75"/>
        <v>0.315</v>
      </c>
      <c r="V687" s="3" t="str">
        <f t="shared" si="76"/>
        <v>Low Discount</v>
      </c>
      <c r="W687" s="3">
        <f>AVERAGE(Table1[Gross Margin %])</f>
        <v>0.29963500000000659</v>
      </c>
      <c r="X687" s="3"/>
    </row>
    <row r="688" spans="1:24" x14ac:dyDescent="0.35">
      <c r="A688" t="s">
        <v>1412</v>
      </c>
      <c r="B688" t="s">
        <v>1413</v>
      </c>
      <c r="C688">
        <v>839.25</v>
      </c>
      <c r="D688" t="s">
        <v>3874</v>
      </c>
      <c r="E688">
        <f t="shared" si="70"/>
        <v>0.15</v>
      </c>
      <c r="F688">
        <f t="shared" si="71"/>
        <v>249.67687499999997</v>
      </c>
      <c r="G688" s="2">
        <v>45527</v>
      </c>
      <c r="H688" s="2">
        <v>45527</v>
      </c>
      <c r="I688" t="s">
        <v>28</v>
      </c>
      <c r="J688" t="s">
        <v>37</v>
      </c>
      <c r="K688" t="str">
        <f t="shared" si="72"/>
        <v>Low Risk</v>
      </c>
      <c r="L688" t="s">
        <v>43</v>
      </c>
      <c r="M688" t="s">
        <v>44</v>
      </c>
      <c r="N688" t="s">
        <v>45</v>
      </c>
      <c r="O688" t="s">
        <v>23</v>
      </c>
      <c r="P688" t="s">
        <v>56</v>
      </c>
      <c r="Q688" t="s">
        <v>57</v>
      </c>
      <c r="R688">
        <v>4</v>
      </c>
      <c r="S688" t="str">
        <f t="shared" si="73"/>
        <v>August</v>
      </c>
      <c r="T688">
        <f t="shared" si="74"/>
        <v>2024</v>
      </c>
      <c r="U688" s="3">
        <f t="shared" si="75"/>
        <v>0.29749999999999999</v>
      </c>
      <c r="V688" s="3" t="str">
        <f t="shared" si="76"/>
        <v>High Discount</v>
      </c>
      <c r="W688" s="3">
        <f>AVERAGE(Table1[Gross Margin %])</f>
        <v>0.29963500000000659</v>
      </c>
      <c r="X688" s="3"/>
    </row>
    <row r="689" spans="1:24" x14ac:dyDescent="0.35">
      <c r="A689" t="s">
        <v>1414</v>
      </c>
      <c r="B689" t="s">
        <v>1415</v>
      </c>
      <c r="C689">
        <v>531.57000000000005</v>
      </c>
      <c r="D689" t="s">
        <v>3874</v>
      </c>
      <c r="E689">
        <f t="shared" si="70"/>
        <v>0.1</v>
      </c>
      <c r="F689">
        <f t="shared" si="71"/>
        <v>167.44454999999999</v>
      </c>
      <c r="G689" s="2">
        <v>45465</v>
      </c>
      <c r="H689" s="2">
        <v>45465</v>
      </c>
      <c r="I689" t="s">
        <v>18</v>
      </c>
      <c r="J689" t="s">
        <v>29</v>
      </c>
      <c r="K689" t="str">
        <f t="shared" si="72"/>
        <v>Low Risk</v>
      </c>
      <c r="L689" t="s">
        <v>43</v>
      </c>
      <c r="M689" t="s">
        <v>50</v>
      </c>
      <c r="N689" t="s">
        <v>31</v>
      </c>
      <c r="O689" t="s">
        <v>32</v>
      </c>
      <c r="P689" t="s">
        <v>33</v>
      </c>
      <c r="Q689" t="s">
        <v>34</v>
      </c>
      <c r="R689">
        <v>5</v>
      </c>
      <c r="S689" t="str">
        <f t="shared" si="73"/>
        <v>June</v>
      </c>
      <c r="T689">
        <f t="shared" si="74"/>
        <v>2024</v>
      </c>
      <c r="U689" s="3">
        <f t="shared" si="75"/>
        <v>0.31499999999999995</v>
      </c>
      <c r="V689" s="3" t="str">
        <f t="shared" si="76"/>
        <v>Low Discount</v>
      </c>
      <c r="W689" s="3">
        <f>AVERAGE(Table1[Gross Margin %])</f>
        <v>0.29963500000000659</v>
      </c>
      <c r="X689" s="3"/>
    </row>
    <row r="690" spans="1:24" x14ac:dyDescent="0.35">
      <c r="A690" t="s">
        <v>1416</v>
      </c>
      <c r="B690" t="s">
        <v>1417</v>
      </c>
      <c r="C690">
        <v>1377.15</v>
      </c>
      <c r="D690" t="s">
        <v>3872</v>
      </c>
      <c r="E690">
        <f t="shared" si="70"/>
        <v>0.25</v>
      </c>
      <c r="F690">
        <f t="shared" si="71"/>
        <v>361.50187500000004</v>
      </c>
      <c r="G690" s="2">
        <v>45561</v>
      </c>
      <c r="H690" s="2">
        <v>45561</v>
      </c>
      <c r="I690" t="s">
        <v>42</v>
      </c>
      <c r="J690" t="s">
        <v>37</v>
      </c>
      <c r="K690" t="str">
        <f t="shared" si="72"/>
        <v>High Risk</v>
      </c>
      <c r="L690" t="s">
        <v>20</v>
      </c>
      <c r="M690" t="s">
        <v>39</v>
      </c>
      <c r="N690" t="s">
        <v>45</v>
      </c>
      <c r="O690" t="s">
        <v>32</v>
      </c>
      <c r="P690" t="s">
        <v>72</v>
      </c>
      <c r="Q690" t="s">
        <v>73</v>
      </c>
      <c r="R690">
        <v>9</v>
      </c>
      <c r="S690" t="str">
        <f t="shared" si="73"/>
        <v>September</v>
      </c>
      <c r="T690">
        <f t="shared" si="74"/>
        <v>2024</v>
      </c>
      <c r="U690" s="3">
        <f t="shared" si="75"/>
        <v>0.26250000000000001</v>
      </c>
      <c r="V690" s="3" t="str">
        <f t="shared" si="76"/>
        <v>High Discount</v>
      </c>
      <c r="W690" s="3">
        <f>AVERAGE(Table1[Gross Margin %])</f>
        <v>0.29963500000000659</v>
      </c>
      <c r="X690" s="3"/>
    </row>
    <row r="691" spans="1:24" x14ac:dyDescent="0.35">
      <c r="A691" t="s">
        <v>1418</v>
      </c>
      <c r="B691" t="s">
        <v>1419</v>
      </c>
      <c r="C691">
        <v>439.51</v>
      </c>
      <c r="D691" t="s">
        <v>3873</v>
      </c>
      <c r="E691">
        <f t="shared" si="70"/>
        <v>0.1</v>
      </c>
      <c r="F691">
        <f t="shared" si="71"/>
        <v>138.44564999999997</v>
      </c>
      <c r="G691" s="2">
        <v>45477</v>
      </c>
      <c r="H691" s="2">
        <v>45477</v>
      </c>
      <c r="I691" t="s">
        <v>18</v>
      </c>
      <c r="J691" t="s">
        <v>49</v>
      </c>
      <c r="K691" t="str">
        <f t="shared" si="72"/>
        <v>Low Risk</v>
      </c>
      <c r="L691" t="s">
        <v>43</v>
      </c>
      <c r="M691" t="s">
        <v>21</v>
      </c>
      <c r="N691" t="s">
        <v>22</v>
      </c>
      <c r="O691" t="s">
        <v>32</v>
      </c>
      <c r="P691" t="s">
        <v>80</v>
      </c>
      <c r="Q691" t="s">
        <v>81</v>
      </c>
      <c r="R691">
        <v>5</v>
      </c>
      <c r="S691" t="str">
        <f t="shared" si="73"/>
        <v>July</v>
      </c>
      <c r="T691">
        <f t="shared" si="74"/>
        <v>2024</v>
      </c>
      <c r="U691" s="3">
        <f t="shared" si="75"/>
        <v>0.31499999999999995</v>
      </c>
      <c r="V691" s="3" t="str">
        <f t="shared" si="76"/>
        <v>Low Discount</v>
      </c>
      <c r="W691" s="3">
        <f>AVERAGE(Table1[Gross Margin %])</f>
        <v>0.29963500000000659</v>
      </c>
      <c r="X691" s="3"/>
    </row>
    <row r="692" spans="1:24" x14ac:dyDescent="0.35">
      <c r="A692" t="s">
        <v>1420</v>
      </c>
      <c r="B692" t="s">
        <v>1421</v>
      </c>
      <c r="C692">
        <v>260.33</v>
      </c>
      <c r="D692" t="s">
        <v>3873</v>
      </c>
      <c r="E692">
        <f t="shared" si="70"/>
        <v>0.1</v>
      </c>
      <c r="F692">
        <f t="shared" si="71"/>
        <v>82.003949999999989</v>
      </c>
      <c r="G692" s="2">
        <v>45527</v>
      </c>
      <c r="H692" s="2">
        <v>45527</v>
      </c>
      <c r="I692" t="s">
        <v>48</v>
      </c>
      <c r="J692" t="s">
        <v>29</v>
      </c>
      <c r="K692" t="str">
        <f t="shared" si="72"/>
        <v>Low Risk</v>
      </c>
      <c r="L692" t="s">
        <v>43</v>
      </c>
      <c r="M692" t="s">
        <v>55</v>
      </c>
      <c r="N692" t="s">
        <v>22</v>
      </c>
      <c r="O692" t="s">
        <v>32</v>
      </c>
      <c r="P692" t="s">
        <v>80</v>
      </c>
      <c r="Q692" t="s">
        <v>81</v>
      </c>
      <c r="R692">
        <v>6</v>
      </c>
      <c r="S692" t="str">
        <f t="shared" si="73"/>
        <v>August</v>
      </c>
      <c r="T692">
        <f t="shared" si="74"/>
        <v>2024</v>
      </c>
      <c r="U692" s="3">
        <f t="shared" si="75"/>
        <v>0.315</v>
      </c>
      <c r="V692" s="3" t="str">
        <f t="shared" si="76"/>
        <v>Low Discount</v>
      </c>
      <c r="W692" s="3">
        <f>AVERAGE(Table1[Gross Margin %])</f>
        <v>0.29963500000000659</v>
      </c>
      <c r="X692" s="3"/>
    </row>
    <row r="693" spans="1:24" x14ac:dyDescent="0.35">
      <c r="A693" t="s">
        <v>1422</v>
      </c>
      <c r="B693" t="s">
        <v>1423</v>
      </c>
      <c r="C693">
        <v>922.1</v>
      </c>
      <c r="D693" t="s">
        <v>3874</v>
      </c>
      <c r="E693">
        <f t="shared" si="70"/>
        <v>0.15</v>
      </c>
      <c r="F693">
        <f t="shared" si="71"/>
        <v>274.32474999999999</v>
      </c>
      <c r="G693" s="2">
        <v>45726</v>
      </c>
      <c r="H693" s="2">
        <v>45726</v>
      </c>
      <c r="I693" t="s">
        <v>18</v>
      </c>
      <c r="J693" t="s">
        <v>19</v>
      </c>
      <c r="K693" t="str">
        <f t="shared" si="72"/>
        <v>High Risk</v>
      </c>
      <c r="L693" t="s">
        <v>20</v>
      </c>
      <c r="M693" t="s">
        <v>55</v>
      </c>
      <c r="N693" t="s">
        <v>31</v>
      </c>
      <c r="O693" t="s">
        <v>23</v>
      </c>
      <c r="P693" t="s">
        <v>51</v>
      </c>
      <c r="Q693" t="s">
        <v>52</v>
      </c>
      <c r="R693">
        <v>1</v>
      </c>
      <c r="S693" t="str">
        <f t="shared" si="73"/>
        <v>March</v>
      </c>
      <c r="T693">
        <f t="shared" si="74"/>
        <v>2025</v>
      </c>
      <c r="U693" s="3">
        <f t="shared" si="75"/>
        <v>0.29749999999999999</v>
      </c>
      <c r="V693" s="3" t="str">
        <f t="shared" si="76"/>
        <v>High Discount</v>
      </c>
      <c r="W693" s="3">
        <f>AVERAGE(Table1[Gross Margin %])</f>
        <v>0.29963500000000659</v>
      </c>
      <c r="X693" s="3"/>
    </row>
    <row r="694" spans="1:24" x14ac:dyDescent="0.35">
      <c r="A694" t="s">
        <v>1424</v>
      </c>
      <c r="B694" t="s">
        <v>1425</v>
      </c>
      <c r="C694">
        <v>929.32</v>
      </c>
      <c r="D694" t="s">
        <v>3874</v>
      </c>
      <c r="E694">
        <f t="shared" si="70"/>
        <v>0.1</v>
      </c>
      <c r="F694">
        <f t="shared" si="71"/>
        <v>292.73579999999998</v>
      </c>
      <c r="G694" s="2">
        <v>45614</v>
      </c>
      <c r="H694" s="2">
        <v>45614</v>
      </c>
      <c r="I694" t="s">
        <v>18</v>
      </c>
      <c r="J694" t="s">
        <v>37</v>
      </c>
      <c r="K694" t="str">
        <f t="shared" si="72"/>
        <v>Medium Risk</v>
      </c>
      <c r="L694" t="s">
        <v>38</v>
      </c>
      <c r="M694" t="s">
        <v>39</v>
      </c>
      <c r="N694" t="s">
        <v>22</v>
      </c>
      <c r="O694" t="s">
        <v>61</v>
      </c>
      <c r="P694" t="s">
        <v>62</v>
      </c>
      <c r="Q694" t="s">
        <v>63</v>
      </c>
      <c r="R694">
        <v>2</v>
      </c>
      <c r="S694" t="str">
        <f t="shared" si="73"/>
        <v>November</v>
      </c>
      <c r="T694">
        <f t="shared" si="74"/>
        <v>2024</v>
      </c>
      <c r="U694" s="3">
        <f t="shared" si="75"/>
        <v>0.31499999999999995</v>
      </c>
      <c r="V694" s="3" t="str">
        <f t="shared" si="76"/>
        <v>Low Discount</v>
      </c>
      <c r="W694" s="3">
        <f>AVERAGE(Table1[Gross Margin %])</f>
        <v>0.29963500000000659</v>
      </c>
      <c r="X694" s="3"/>
    </row>
    <row r="695" spans="1:24" x14ac:dyDescent="0.35">
      <c r="A695" t="s">
        <v>1426</v>
      </c>
      <c r="B695" t="s">
        <v>1427</v>
      </c>
      <c r="C695">
        <v>1190.06</v>
      </c>
      <c r="D695" t="s">
        <v>3872</v>
      </c>
      <c r="E695">
        <f t="shared" si="70"/>
        <v>0.15</v>
      </c>
      <c r="F695">
        <f t="shared" si="71"/>
        <v>354.04284999999993</v>
      </c>
      <c r="G695" s="2">
        <v>45485</v>
      </c>
      <c r="H695" s="2">
        <v>45485</v>
      </c>
      <c r="I695" t="s">
        <v>42</v>
      </c>
      <c r="J695" t="s">
        <v>19</v>
      </c>
      <c r="K695" t="str">
        <f t="shared" si="72"/>
        <v>Low Risk</v>
      </c>
      <c r="L695" t="s">
        <v>60</v>
      </c>
      <c r="M695" t="s">
        <v>39</v>
      </c>
      <c r="N695" t="s">
        <v>31</v>
      </c>
      <c r="O695" t="s">
        <v>23</v>
      </c>
      <c r="P695" t="s">
        <v>56</v>
      </c>
      <c r="Q695" t="s">
        <v>57</v>
      </c>
      <c r="R695">
        <v>5</v>
      </c>
      <c r="S695" t="str">
        <f t="shared" si="73"/>
        <v>July</v>
      </c>
      <c r="T695">
        <f t="shared" si="74"/>
        <v>2024</v>
      </c>
      <c r="U695" s="3">
        <f t="shared" si="75"/>
        <v>0.29749999999999993</v>
      </c>
      <c r="V695" s="3" t="str">
        <f t="shared" si="76"/>
        <v>High Discount</v>
      </c>
      <c r="W695" s="3">
        <f>AVERAGE(Table1[Gross Margin %])</f>
        <v>0.29963500000000659</v>
      </c>
      <c r="X695" s="3"/>
    </row>
    <row r="696" spans="1:24" x14ac:dyDescent="0.35">
      <c r="A696" t="s">
        <v>1428</v>
      </c>
      <c r="B696" t="s">
        <v>1429</v>
      </c>
      <c r="C696">
        <v>341.86</v>
      </c>
      <c r="D696" t="s">
        <v>3873</v>
      </c>
      <c r="E696">
        <f t="shared" si="70"/>
        <v>0.15</v>
      </c>
      <c r="F696">
        <f t="shared" si="71"/>
        <v>101.70335</v>
      </c>
      <c r="G696" s="2">
        <v>45483</v>
      </c>
      <c r="H696" s="2">
        <v>45483</v>
      </c>
      <c r="I696" t="s">
        <v>42</v>
      </c>
      <c r="J696" t="s">
        <v>37</v>
      </c>
      <c r="K696" t="str">
        <f t="shared" si="72"/>
        <v>Low Risk</v>
      </c>
      <c r="L696" t="s">
        <v>60</v>
      </c>
      <c r="M696" t="s">
        <v>50</v>
      </c>
      <c r="N696" t="s">
        <v>31</v>
      </c>
      <c r="O696" t="s">
        <v>23</v>
      </c>
      <c r="P696" t="s">
        <v>51</v>
      </c>
      <c r="Q696" t="s">
        <v>52</v>
      </c>
      <c r="R696">
        <v>7</v>
      </c>
      <c r="S696" t="str">
        <f t="shared" si="73"/>
        <v>July</v>
      </c>
      <c r="T696">
        <f t="shared" si="74"/>
        <v>2024</v>
      </c>
      <c r="U696" s="3">
        <f t="shared" si="75"/>
        <v>0.29749999999999999</v>
      </c>
      <c r="V696" s="3" t="str">
        <f t="shared" si="76"/>
        <v>High Discount</v>
      </c>
      <c r="W696" s="3">
        <f>AVERAGE(Table1[Gross Margin %])</f>
        <v>0.29963500000000659</v>
      </c>
      <c r="X696" s="3"/>
    </row>
    <row r="697" spans="1:24" x14ac:dyDescent="0.35">
      <c r="A697" t="s">
        <v>1430</v>
      </c>
      <c r="B697" t="s">
        <v>1287</v>
      </c>
      <c r="C697">
        <v>850.83</v>
      </c>
      <c r="D697" t="s">
        <v>3874</v>
      </c>
      <c r="E697">
        <f t="shared" si="70"/>
        <v>0.15</v>
      </c>
      <c r="F697">
        <f t="shared" si="71"/>
        <v>253.121925</v>
      </c>
      <c r="G697" s="2">
        <v>45712</v>
      </c>
      <c r="H697" s="2">
        <v>45712</v>
      </c>
      <c r="I697" t="s">
        <v>48</v>
      </c>
      <c r="J697" t="s">
        <v>19</v>
      </c>
      <c r="K697" t="str">
        <f t="shared" si="72"/>
        <v>High Risk</v>
      </c>
      <c r="L697" t="s">
        <v>20</v>
      </c>
      <c r="M697" t="s">
        <v>55</v>
      </c>
      <c r="N697" t="s">
        <v>45</v>
      </c>
      <c r="O697" t="s">
        <v>23</v>
      </c>
      <c r="P697" t="s">
        <v>51</v>
      </c>
      <c r="Q697" t="s">
        <v>52</v>
      </c>
      <c r="R697">
        <v>5</v>
      </c>
      <c r="S697" t="str">
        <f t="shared" si="73"/>
        <v>February</v>
      </c>
      <c r="T697">
        <f t="shared" si="74"/>
        <v>2025</v>
      </c>
      <c r="U697" s="3">
        <f t="shared" si="75"/>
        <v>0.29749999999999999</v>
      </c>
      <c r="V697" s="3" t="str">
        <f t="shared" si="76"/>
        <v>High Discount</v>
      </c>
      <c r="W697" s="3">
        <f>AVERAGE(Table1[Gross Margin %])</f>
        <v>0.29963500000000659</v>
      </c>
      <c r="X697" s="3"/>
    </row>
    <row r="698" spans="1:24" x14ac:dyDescent="0.35">
      <c r="A698" t="s">
        <v>1431</v>
      </c>
      <c r="B698" t="s">
        <v>1432</v>
      </c>
      <c r="C698">
        <v>1459.82</v>
      </c>
      <c r="D698" t="s">
        <v>3872</v>
      </c>
      <c r="E698">
        <f t="shared" si="70"/>
        <v>0.25</v>
      </c>
      <c r="F698">
        <f t="shared" si="71"/>
        <v>383.20274999999998</v>
      </c>
      <c r="G698" s="2">
        <v>45656</v>
      </c>
      <c r="H698" s="2">
        <v>45656</v>
      </c>
      <c r="I698" t="s">
        <v>48</v>
      </c>
      <c r="J698" t="s">
        <v>19</v>
      </c>
      <c r="K698" t="str">
        <f t="shared" si="72"/>
        <v>Low Risk</v>
      </c>
      <c r="L698" t="s">
        <v>43</v>
      </c>
      <c r="M698" t="s">
        <v>55</v>
      </c>
      <c r="N698" t="s">
        <v>22</v>
      </c>
      <c r="O698" t="s">
        <v>32</v>
      </c>
      <c r="P698" t="s">
        <v>80</v>
      </c>
      <c r="Q698" t="s">
        <v>81</v>
      </c>
      <c r="R698">
        <v>9</v>
      </c>
      <c r="S698" t="str">
        <f t="shared" si="73"/>
        <v>December</v>
      </c>
      <c r="T698">
        <f t="shared" si="74"/>
        <v>2024</v>
      </c>
      <c r="U698" s="3">
        <f t="shared" si="75"/>
        <v>0.26250000000000001</v>
      </c>
      <c r="V698" s="3" t="str">
        <f t="shared" si="76"/>
        <v>High Discount</v>
      </c>
      <c r="W698" s="3">
        <f>AVERAGE(Table1[Gross Margin %])</f>
        <v>0.29963500000000659</v>
      </c>
      <c r="X698" s="3"/>
    </row>
    <row r="699" spans="1:24" x14ac:dyDescent="0.35">
      <c r="A699" t="s">
        <v>1433</v>
      </c>
      <c r="B699" t="s">
        <v>1434</v>
      </c>
      <c r="C699">
        <v>108.88</v>
      </c>
      <c r="D699" t="s">
        <v>3873</v>
      </c>
      <c r="E699">
        <f t="shared" si="70"/>
        <v>0.15</v>
      </c>
      <c r="F699">
        <f t="shared" si="71"/>
        <v>32.391799999999996</v>
      </c>
      <c r="G699" s="2">
        <v>45768</v>
      </c>
      <c r="H699" s="2">
        <v>45768</v>
      </c>
      <c r="I699" t="s">
        <v>28</v>
      </c>
      <c r="J699" t="s">
        <v>29</v>
      </c>
      <c r="K699" t="str">
        <f t="shared" si="72"/>
        <v>Low Risk</v>
      </c>
      <c r="L699" t="s">
        <v>43</v>
      </c>
      <c r="M699" t="s">
        <v>30</v>
      </c>
      <c r="N699" t="s">
        <v>22</v>
      </c>
      <c r="O699" t="s">
        <v>23</v>
      </c>
      <c r="P699" t="s">
        <v>51</v>
      </c>
      <c r="Q699" t="s">
        <v>52</v>
      </c>
      <c r="R699">
        <v>5</v>
      </c>
      <c r="S699" t="str">
        <f t="shared" si="73"/>
        <v>April</v>
      </c>
      <c r="T699">
        <f t="shared" si="74"/>
        <v>2025</v>
      </c>
      <c r="U699" s="3">
        <f t="shared" si="75"/>
        <v>0.29749999999999999</v>
      </c>
      <c r="V699" s="3" t="str">
        <f t="shared" si="76"/>
        <v>High Discount</v>
      </c>
      <c r="W699" s="3">
        <f>AVERAGE(Table1[Gross Margin %])</f>
        <v>0.29963500000000659</v>
      </c>
      <c r="X699" s="3"/>
    </row>
    <row r="700" spans="1:24" x14ac:dyDescent="0.35">
      <c r="A700" t="s">
        <v>1435</v>
      </c>
      <c r="B700" t="s">
        <v>1436</v>
      </c>
      <c r="C700">
        <v>1033.92</v>
      </c>
      <c r="D700" t="s">
        <v>3872</v>
      </c>
      <c r="E700">
        <f t="shared" si="70"/>
        <v>0.15</v>
      </c>
      <c r="F700">
        <f t="shared" si="71"/>
        <v>307.59120000000001</v>
      </c>
      <c r="G700" s="2">
        <v>45495</v>
      </c>
      <c r="H700" s="2">
        <v>45495</v>
      </c>
      <c r="I700" t="s">
        <v>18</v>
      </c>
      <c r="J700" t="s">
        <v>37</v>
      </c>
      <c r="K700" t="str">
        <f t="shared" si="72"/>
        <v>Medium Risk</v>
      </c>
      <c r="L700" t="s">
        <v>38</v>
      </c>
      <c r="M700" t="s">
        <v>44</v>
      </c>
      <c r="N700" t="s">
        <v>31</v>
      </c>
      <c r="O700" t="s">
        <v>23</v>
      </c>
      <c r="P700" t="s">
        <v>51</v>
      </c>
      <c r="Q700" t="s">
        <v>52</v>
      </c>
      <c r="R700">
        <v>6</v>
      </c>
      <c r="S700" t="str">
        <f t="shared" si="73"/>
        <v>July</v>
      </c>
      <c r="T700">
        <f t="shared" si="74"/>
        <v>2024</v>
      </c>
      <c r="U700" s="3">
        <f t="shared" si="75"/>
        <v>0.29749999999999999</v>
      </c>
      <c r="V700" s="3" t="str">
        <f t="shared" si="76"/>
        <v>High Discount</v>
      </c>
      <c r="W700" s="3">
        <f>AVERAGE(Table1[Gross Margin %])</f>
        <v>0.29963500000000659</v>
      </c>
      <c r="X700" s="3"/>
    </row>
    <row r="701" spans="1:24" x14ac:dyDescent="0.35">
      <c r="A701" t="s">
        <v>1437</v>
      </c>
      <c r="B701" t="s">
        <v>1438</v>
      </c>
      <c r="C701">
        <v>1346.68</v>
      </c>
      <c r="D701" t="s">
        <v>3872</v>
      </c>
      <c r="E701">
        <f t="shared" si="70"/>
        <v>0.1</v>
      </c>
      <c r="F701">
        <f t="shared" si="71"/>
        <v>424.20420000000001</v>
      </c>
      <c r="G701" s="2">
        <v>45446</v>
      </c>
      <c r="H701" s="2">
        <v>45446</v>
      </c>
      <c r="I701" t="s">
        <v>48</v>
      </c>
      <c r="J701" t="s">
        <v>37</v>
      </c>
      <c r="K701" t="str">
        <f t="shared" si="72"/>
        <v>Low Risk</v>
      </c>
      <c r="L701" t="s">
        <v>43</v>
      </c>
      <c r="M701" t="s">
        <v>39</v>
      </c>
      <c r="N701" t="s">
        <v>22</v>
      </c>
      <c r="O701" t="s">
        <v>61</v>
      </c>
      <c r="P701" t="s">
        <v>62</v>
      </c>
      <c r="Q701" t="s">
        <v>63</v>
      </c>
      <c r="R701">
        <v>7</v>
      </c>
      <c r="S701" t="str">
        <f t="shared" si="73"/>
        <v>June</v>
      </c>
      <c r="T701">
        <f t="shared" si="74"/>
        <v>2024</v>
      </c>
      <c r="U701" s="3">
        <f t="shared" si="75"/>
        <v>0.315</v>
      </c>
      <c r="V701" s="3" t="str">
        <f t="shared" si="76"/>
        <v>Low Discount</v>
      </c>
      <c r="W701" s="3">
        <f>AVERAGE(Table1[Gross Margin %])</f>
        <v>0.29963500000000659</v>
      </c>
      <c r="X701" s="3"/>
    </row>
    <row r="702" spans="1:24" x14ac:dyDescent="0.35">
      <c r="A702" t="s">
        <v>1439</v>
      </c>
      <c r="B702" t="s">
        <v>1440</v>
      </c>
      <c r="C702">
        <v>273.41000000000003</v>
      </c>
      <c r="D702" t="s">
        <v>3873</v>
      </c>
      <c r="E702">
        <f t="shared" si="70"/>
        <v>0.1</v>
      </c>
      <c r="F702">
        <f t="shared" si="71"/>
        <v>86.12415</v>
      </c>
      <c r="G702" s="2">
        <v>45629</v>
      </c>
      <c r="H702" s="2">
        <v>45629</v>
      </c>
      <c r="I702" t="s">
        <v>86</v>
      </c>
      <c r="J702" t="s">
        <v>19</v>
      </c>
      <c r="K702" t="str">
        <f t="shared" si="72"/>
        <v>Low Risk</v>
      </c>
      <c r="L702" t="s">
        <v>43</v>
      </c>
      <c r="M702" t="s">
        <v>50</v>
      </c>
      <c r="N702" t="s">
        <v>22</v>
      </c>
      <c r="O702" t="s">
        <v>32</v>
      </c>
      <c r="P702" t="s">
        <v>33</v>
      </c>
      <c r="Q702" t="s">
        <v>34</v>
      </c>
      <c r="R702">
        <v>10</v>
      </c>
      <c r="S702" t="str">
        <f t="shared" si="73"/>
        <v>December</v>
      </c>
      <c r="T702">
        <f t="shared" si="74"/>
        <v>2024</v>
      </c>
      <c r="U702" s="3">
        <f t="shared" si="75"/>
        <v>0.31499999999999995</v>
      </c>
      <c r="V702" s="3" t="str">
        <f t="shared" si="76"/>
        <v>Low Discount</v>
      </c>
      <c r="W702" s="3">
        <f>AVERAGE(Table1[Gross Margin %])</f>
        <v>0.29963500000000659</v>
      </c>
      <c r="X702" s="3"/>
    </row>
    <row r="703" spans="1:24" x14ac:dyDescent="0.35">
      <c r="A703" t="s">
        <v>1441</v>
      </c>
      <c r="B703" t="s">
        <v>1442</v>
      </c>
      <c r="C703">
        <v>505.47</v>
      </c>
      <c r="D703" t="s">
        <v>3874</v>
      </c>
      <c r="E703">
        <f t="shared" si="70"/>
        <v>0.15</v>
      </c>
      <c r="F703">
        <f t="shared" si="71"/>
        <v>150.37732500000001</v>
      </c>
      <c r="G703" s="2">
        <v>45565</v>
      </c>
      <c r="H703" s="2">
        <v>45565</v>
      </c>
      <c r="I703" t="s">
        <v>28</v>
      </c>
      <c r="J703" t="s">
        <v>29</v>
      </c>
      <c r="K703" t="str">
        <f t="shared" si="72"/>
        <v>Low Risk</v>
      </c>
      <c r="L703" t="s">
        <v>43</v>
      </c>
      <c r="M703" t="s">
        <v>21</v>
      </c>
      <c r="N703" t="s">
        <v>45</v>
      </c>
      <c r="O703" t="s">
        <v>23</v>
      </c>
      <c r="P703" t="s">
        <v>24</v>
      </c>
      <c r="Q703" t="s">
        <v>25</v>
      </c>
      <c r="R703">
        <v>10</v>
      </c>
      <c r="S703" t="str">
        <f t="shared" si="73"/>
        <v>September</v>
      </c>
      <c r="T703">
        <f t="shared" si="74"/>
        <v>2024</v>
      </c>
      <c r="U703" s="3">
        <f t="shared" si="75"/>
        <v>0.29749999999999999</v>
      </c>
      <c r="V703" s="3" t="str">
        <f t="shared" si="76"/>
        <v>High Discount</v>
      </c>
      <c r="W703" s="3">
        <f>AVERAGE(Table1[Gross Margin %])</f>
        <v>0.29963500000000659</v>
      </c>
      <c r="X703" s="3"/>
    </row>
    <row r="704" spans="1:24" x14ac:dyDescent="0.35">
      <c r="A704" t="s">
        <v>1443</v>
      </c>
      <c r="B704" t="s">
        <v>1444</v>
      </c>
      <c r="C704">
        <v>1282.6300000000001</v>
      </c>
      <c r="D704" t="s">
        <v>3872</v>
      </c>
      <c r="E704">
        <f t="shared" si="70"/>
        <v>0.25</v>
      </c>
      <c r="F704">
        <f t="shared" si="71"/>
        <v>336.69037500000002</v>
      </c>
      <c r="G704" s="2">
        <v>45610</v>
      </c>
      <c r="H704" s="2">
        <v>45610</v>
      </c>
      <c r="I704" t="s">
        <v>42</v>
      </c>
      <c r="J704" t="s">
        <v>19</v>
      </c>
      <c r="K704" t="str">
        <f t="shared" si="72"/>
        <v>Low Risk</v>
      </c>
      <c r="L704" t="s">
        <v>60</v>
      </c>
      <c r="M704" t="s">
        <v>55</v>
      </c>
      <c r="N704" t="s">
        <v>45</v>
      </c>
      <c r="O704" t="s">
        <v>32</v>
      </c>
      <c r="P704" t="s">
        <v>68</v>
      </c>
      <c r="Q704" t="s">
        <v>69</v>
      </c>
      <c r="R704">
        <v>4</v>
      </c>
      <c r="S704" t="str">
        <f t="shared" si="73"/>
        <v>November</v>
      </c>
      <c r="T704">
        <f t="shared" si="74"/>
        <v>2024</v>
      </c>
      <c r="U704" s="3">
        <f t="shared" si="75"/>
        <v>0.26250000000000001</v>
      </c>
      <c r="V704" s="3" t="str">
        <f t="shared" si="76"/>
        <v>High Discount</v>
      </c>
      <c r="W704" s="3">
        <f>AVERAGE(Table1[Gross Margin %])</f>
        <v>0.29963500000000659</v>
      </c>
      <c r="X704" s="3"/>
    </row>
    <row r="705" spans="1:24" x14ac:dyDescent="0.35">
      <c r="A705" t="s">
        <v>1445</v>
      </c>
      <c r="B705" t="s">
        <v>1446</v>
      </c>
      <c r="C705">
        <v>1281.24</v>
      </c>
      <c r="D705" t="s">
        <v>3872</v>
      </c>
      <c r="E705">
        <f t="shared" si="70"/>
        <v>0.25</v>
      </c>
      <c r="F705">
        <f t="shared" si="71"/>
        <v>336.32549999999998</v>
      </c>
      <c r="G705" s="2">
        <v>45525</v>
      </c>
      <c r="H705" s="2">
        <v>45525</v>
      </c>
      <c r="I705" t="s">
        <v>86</v>
      </c>
      <c r="J705" t="s">
        <v>29</v>
      </c>
      <c r="K705" t="str">
        <f t="shared" si="72"/>
        <v>Low Risk</v>
      </c>
      <c r="L705" t="s">
        <v>60</v>
      </c>
      <c r="M705" t="s">
        <v>30</v>
      </c>
      <c r="N705" t="s">
        <v>45</v>
      </c>
      <c r="O705" t="s">
        <v>32</v>
      </c>
      <c r="P705" t="s">
        <v>80</v>
      </c>
      <c r="Q705" t="s">
        <v>81</v>
      </c>
      <c r="R705">
        <v>5</v>
      </c>
      <c r="S705" t="str">
        <f t="shared" si="73"/>
        <v>August</v>
      </c>
      <c r="T705">
        <f t="shared" si="74"/>
        <v>2024</v>
      </c>
      <c r="U705" s="3">
        <f t="shared" si="75"/>
        <v>0.26249999999999996</v>
      </c>
      <c r="V705" s="3" t="str">
        <f t="shared" si="76"/>
        <v>High Discount</v>
      </c>
      <c r="W705" s="3">
        <f>AVERAGE(Table1[Gross Margin %])</f>
        <v>0.29963500000000659</v>
      </c>
      <c r="X705" s="3"/>
    </row>
    <row r="706" spans="1:24" x14ac:dyDescent="0.35">
      <c r="A706" t="s">
        <v>1447</v>
      </c>
      <c r="B706" t="s">
        <v>998</v>
      </c>
      <c r="C706">
        <v>814.11</v>
      </c>
      <c r="D706" t="s">
        <v>3874</v>
      </c>
      <c r="E706">
        <f t="shared" si="70"/>
        <v>0.1</v>
      </c>
      <c r="F706">
        <f t="shared" si="71"/>
        <v>256.44465000000002</v>
      </c>
      <c r="G706" s="2">
        <v>45647</v>
      </c>
      <c r="H706" s="2">
        <v>45647</v>
      </c>
      <c r="I706" t="s">
        <v>42</v>
      </c>
      <c r="J706" t="s">
        <v>29</v>
      </c>
      <c r="K706" t="str">
        <f t="shared" si="72"/>
        <v>Low Risk</v>
      </c>
      <c r="L706" t="s">
        <v>38</v>
      </c>
      <c r="M706" t="s">
        <v>44</v>
      </c>
      <c r="N706" t="s">
        <v>22</v>
      </c>
      <c r="O706" t="s">
        <v>32</v>
      </c>
      <c r="P706" t="s">
        <v>33</v>
      </c>
      <c r="Q706" t="s">
        <v>34</v>
      </c>
      <c r="R706">
        <v>2</v>
      </c>
      <c r="S706" t="str">
        <f t="shared" si="73"/>
        <v>December</v>
      </c>
      <c r="T706">
        <f t="shared" si="74"/>
        <v>2024</v>
      </c>
      <c r="U706" s="3">
        <f t="shared" si="75"/>
        <v>0.315</v>
      </c>
      <c r="V706" s="3" t="str">
        <f t="shared" si="76"/>
        <v>Low Discount</v>
      </c>
      <c r="W706" s="3">
        <f>AVERAGE(Table1[Gross Margin %])</f>
        <v>0.29963500000000659</v>
      </c>
      <c r="X706" s="3"/>
    </row>
    <row r="707" spans="1:24" x14ac:dyDescent="0.35">
      <c r="A707" t="s">
        <v>1448</v>
      </c>
      <c r="B707" t="s">
        <v>1449</v>
      </c>
      <c r="C707">
        <v>638.11</v>
      </c>
      <c r="D707" t="s">
        <v>3874</v>
      </c>
      <c r="E707">
        <f t="shared" ref="E707:E770" si="77">IF(AND(O707="Technology", C707&gt;1000), 0.25, IF(O707="Furniture", 0.15, 0.1))</f>
        <v>0.1</v>
      </c>
      <c r="F707">
        <f t="shared" ref="F707:F770" si="78">(C707 - (C707 * E707)) * 0.35</f>
        <v>201.00464999999997</v>
      </c>
      <c r="G707" s="2">
        <v>45746</v>
      </c>
      <c r="H707" s="2">
        <v>45746</v>
      </c>
      <c r="I707" t="s">
        <v>86</v>
      </c>
      <c r="J707" t="s">
        <v>19</v>
      </c>
      <c r="K707" t="str">
        <f t="shared" ref="K707:K770" si="79">IF(L707="Cancelled", "High Risk", IF(AND(L707="In Transit", I707&lt;&gt;"Jumia Express"), "Medium Risk", "Low Risk"))</f>
        <v>High Risk</v>
      </c>
      <c r="L707" t="s">
        <v>20</v>
      </c>
      <c r="M707" t="s">
        <v>21</v>
      </c>
      <c r="N707" t="s">
        <v>22</v>
      </c>
      <c r="O707" t="s">
        <v>32</v>
      </c>
      <c r="P707" t="s">
        <v>33</v>
      </c>
      <c r="Q707" t="s">
        <v>34</v>
      </c>
      <c r="R707">
        <v>7</v>
      </c>
      <c r="S707" t="str">
        <f t="shared" ref="S707:S770" si="80">TEXT(G707, "mmmm")</f>
        <v>March</v>
      </c>
      <c r="T707">
        <f t="shared" ref="T707:T770" si="81">YEAR(G707)</f>
        <v>2025</v>
      </c>
      <c r="U707" s="3">
        <f t="shared" ref="U707:U770" si="82">F707/C707</f>
        <v>0.31499999999999995</v>
      </c>
      <c r="V707" s="3" t="str">
        <f t="shared" ref="V707:V770" si="83">IF(E707=0, "No Discount", IF(E707&lt;=0.1, "Low Discount", "High Discount"))</f>
        <v>Low Discount</v>
      </c>
      <c r="W707" s="3">
        <f>AVERAGE(Table1[Gross Margin %])</f>
        <v>0.29963500000000659</v>
      </c>
      <c r="X707" s="3"/>
    </row>
    <row r="708" spans="1:24" x14ac:dyDescent="0.35">
      <c r="A708" t="s">
        <v>1450</v>
      </c>
      <c r="B708" t="s">
        <v>1451</v>
      </c>
      <c r="C708">
        <v>546.34</v>
      </c>
      <c r="D708" t="s">
        <v>3874</v>
      </c>
      <c r="E708">
        <f t="shared" si="77"/>
        <v>0.1</v>
      </c>
      <c r="F708">
        <f t="shared" si="78"/>
        <v>172.09709999999998</v>
      </c>
      <c r="G708" s="2">
        <v>45507</v>
      </c>
      <c r="H708" s="2">
        <v>45507</v>
      </c>
      <c r="I708" t="s">
        <v>18</v>
      </c>
      <c r="J708" t="s">
        <v>37</v>
      </c>
      <c r="K708" t="str">
        <f t="shared" si="79"/>
        <v>Medium Risk</v>
      </c>
      <c r="L708" t="s">
        <v>38</v>
      </c>
      <c r="M708" t="s">
        <v>21</v>
      </c>
      <c r="N708" t="s">
        <v>31</v>
      </c>
      <c r="O708" t="s">
        <v>61</v>
      </c>
      <c r="P708" t="s">
        <v>62</v>
      </c>
      <c r="Q708" t="s">
        <v>63</v>
      </c>
      <c r="R708">
        <v>9</v>
      </c>
      <c r="S708" t="str">
        <f t="shared" si="80"/>
        <v>August</v>
      </c>
      <c r="T708">
        <f t="shared" si="81"/>
        <v>2024</v>
      </c>
      <c r="U708" s="3">
        <f t="shared" si="82"/>
        <v>0.31499999999999995</v>
      </c>
      <c r="V708" s="3" t="str">
        <f t="shared" si="83"/>
        <v>Low Discount</v>
      </c>
      <c r="W708" s="3">
        <f>AVERAGE(Table1[Gross Margin %])</f>
        <v>0.29963500000000659</v>
      </c>
      <c r="X708" s="3"/>
    </row>
    <row r="709" spans="1:24" x14ac:dyDescent="0.35">
      <c r="A709" t="s">
        <v>1452</v>
      </c>
      <c r="B709" t="s">
        <v>1453</v>
      </c>
      <c r="C709">
        <v>565.71</v>
      </c>
      <c r="D709" t="s">
        <v>3874</v>
      </c>
      <c r="E709">
        <f t="shared" si="77"/>
        <v>0.1</v>
      </c>
      <c r="F709">
        <f t="shared" si="78"/>
        <v>178.19864999999999</v>
      </c>
      <c r="G709" s="2">
        <v>45570</v>
      </c>
      <c r="H709" s="2">
        <v>45570</v>
      </c>
      <c r="I709" t="s">
        <v>42</v>
      </c>
      <c r="J709" t="s">
        <v>29</v>
      </c>
      <c r="K709" t="str">
        <f t="shared" si="79"/>
        <v>Low Risk</v>
      </c>
      <c r="L709" t="s">
        <v>38</v>
      </c>
      <c r="M709" t="s">
        <v>55</v>
      </c>
      <c r="N709" t="s">
        <v>31</v>
      </c>
      <c r="O709" t="s">
        <v>32</v>
      </c>
      <c r="P709" t="s">
        <v>72</v>
      </c>
      <c r="Q709" t="s">
        <v>73</v>
      </c>
      <c r="R709">
        <v>3</v>
      </c>
      <c r="S709" t="str">
        <f t="shared" si="80"/>
        <v>October</v>
      </c>
      <c r="T709">
        <f t="shared" si="81"/>
        <v>2024</v>
      </c>
      <c r="U709" s="3">
        <f t="shared" si="82"/>
        <v>0.31499999999999995</v>
      </c>
      <c r="V709" s="3" t="str">
        <f t="shared" si="83"/>
        <v>Low Discount</v>
      </c>
      <c r="W709" s="3">
        <f>AVERAGE(Table1[Gross Margin %])</f>
        <v>0.29963500000000659</v>
      </c>
      <c r="X709" s="3"/>
    </row>
    <row r="710" spans="1:24" x14ac:dyDescent="0.35">
      <c r="A710" t="s">
        <v>1454</v>
      </c>
      <c r="B710" t="s">
        <v>1455</v>
      </c>
      <c r="C710">
        <v>540.26</v>
      </c>
      <c r="D710" t="s">
        <v>3874</v>
      </c>
      <c r="E710">
        <f t="shared" si="77"/>
        <v>0.15</v>
      </c>
      <c r="F710">
        <f t="shared" si="78"/>
        <v>160.72735</v>
      </c>
      <c r="G710" s="2">
        <v>45605</v>
      </c>
      <c r="H710" s="2">
        <v>45605</v>
      </c>
      <c r="I710" t="s">
        <v>28</v>
      </c>
      <c r="J710" t="s">
        <v>29</v>
      </c>
      <c r="K710" t="str">
        <f t="shared" si="79"/>
        <v>Low Risk</v>
      </c>
      <c r="L710" t="s">
        <v>43</v>
      </c>
      <c r="M710" t="s">
        <v>30</v>
      </c>
      <c r="N710" t="s">
        <v>45</v>
      </c>
      <c r="O710" t="s">
        <v>23</v>
      </c>
      <c r="P710" t="s">
        <v>56</v>
      </c>
      <c r="Q710" t="s">
        <v>57</v>
      </c>
      <c r="R710">
        <v>6</v>
      </c>
      <c r="S710" t="str">
        <f t="shared" si="80"/>
        <v>November</v>
      </c>
      <c r="T710">
        <f t="shared" si="81"/>
        <v>2024</v>
      </c>
      <c r="U710" s="3">
        <f t="shared" si="82"/>
        <v>0.29749999999999999</v>
      </c>
      <c r="V710" s="3" t="str">
        <f t="shared" si="83"/>
        <v>High Discount</v>
      </c>
      <c r="W710" s="3">
        <f>AVERAGE(Table1[Gross Margin %])</f>
        <v>0.29963500000000659</v>
      </c>
      <c r="X710" s="3"/>
    </row>
    <row r="711" spans="1:24" x14ac:dyDescent="0.35">
      <c r="A711" t="s">
        <v>1456</v>
      </c>
      <c r="B711" t="s">
        <v>1457</v>
      </c>
      <c r="C711">
        <v>1086.99</v>
      </c>
      <c r="D711" t="s">
        <v>3872</v>
      </c>
      <c r="E711">
        <f t="shared" si="77"/>
        <v>0.1</v>
      </c>
      <c r="F711">
        <f t="shared" si="78"/>
        <v>342.40184999999997</v>
      </c>
      <c r="G711" s="2">
        <v>45622</v>
      </c>
      <c r="H711" s="2">
        <v>45622</v>
      </c>
      <c r="I711" t="s">
        <v>28</v>
      </c>
      <c r="J711" t="s">
        <v>29</v>
      </c>
      <c r="K711" t="str">
        <f t="shared" si="79"/>
        <v>Medium Risk</v>
      </c>
      <c r="L711" t="s">
        <v>38</v>
      </c>
      <c r="M711" t="s">
        <v>44</v>
      </c>
      <c r="N711" t="s">
        <v>45</v>
      </c>
      <c r="O711" t="s">
        <v>61</v>
      </c>
      <c r="P711" t="s">
        <v>62</v>
      </c>
      <c r="Q711" t="s">
        <v>63</v>
      </c>
      <c r="R711">
        <v>10</v>
      </c>
      <c r="S711" t="str">
        <f t="shared" si="80"/>
        <v>November</v>
      </c>
      <c r="T711">
        <f t="shared" si="81"/>
        <v>2024</v>
      </c>
      <c r="U711" s="3">
        <f t="shared" si="82"/>
        <v>0.31499999999999995</v>
      </c>
      <c r="V711" s="3" t="str">
        <f t="shared" si="83"/>
        <v>Low Discount</v>
      </c>
      <c r="W711" s="3">
        <f>AVERAGE(Table1[Gross Margin %])</f>
        <v>0.29963500000000659</v>
      </c>
      <c r="X711" s="3"/>
    </row>
    <row r="712" spans="1:24" x14ac:dyDescent="0.35">
      <c r="A712" t="s">
        <v>1458</v>
      </c>
      <c r="B712" t="s">
        <v>1459</v>
      </c>
      <c r="C712">
        <v>915.69</v>
      </c>
      <c r="D712" t="s">
        <v>3874</v>
      </c>
      <c r="E712">
        <f t="shared" si="77"/>
        <v>0.1</v>
      </c>
      <c r="F712">
        <f t="shared" si="78"/>
        <v>288.44235000000003</v>
      </c>
      <c r="G712" s="2">
        <v>45612</v>
      </c>
      <c r="H712" s="2">
        <v>45612</v>
      </c>
      <c r="I712" t="s">
        <v>28</v>
      </c>
      <c r="J712" t="s">
        <v>19</v>
      </c>
      <c r="K712" t="str">
        <f t="shared" si="79"/>
        <v>Low Risk</v>
      </c>
      <c r="L712" t="s">
        <v>43</v>
      </c>
      <c r="M712" t="s">
        <v>55</v>
      </c>
      <c r="N712" t="s">
        <v>45</v>
      </c>
      <c r="O712" t="s">
        <v>32</v>
      </c>
      <c r="P712" t="s">
        <v>68</v>
      </c>
      <c r="Q712" t="s">
        <v>69</v>
      </c>
      <c r="R712">
        <v>10</v>
      </c>
      <c r="S712" t="str">
        <f t="shared" si="80"/>
        <v>November</v>
      </c>
      <c r="T712">
        <f t="shared" si="81"/>
        <v>2024</v>
      </c>
      <c r="U712" s="3">
        <f t="shared" si="82"/>
        <v>0.315</v>
      </c>
      <c r="V712" s="3" t="str">
        <f t="shared" si="83"/>
        <v>Low Discount</v>
      </c>
      <c r="W712" s="3">
        <f>AVERAGE(Table1[Gross Margin %])</f>
        <v>0.29963500000000659</v>
      </c>
      <c r="X712" s="3"/>
    </row>
    <row r="713" spans="1:24" x14ac:dyDescent="0.35">
      <c r="A713" t="s">
        <v>1460</v>
      </c>
      <c r="B713" t="s">
        <v>1461</v>
      </c>
      <c r="C713">
        <v>1025.54</v>
      </c>
      <c r="D713" t="s">
        <v>3872</v>
      </c>
      <c r="E713">
        <f t="shared" si="77"/>
        <v>0.25</v>
      </c>
      <c r="F713">
        <f t="shared" si="78"/>
        <v>269.20424999999994</v>
      </c>
      <c r="G713" s="2">
        <v>45728</v>
      </c>
      <c r="H713" s="2">
        <v>45728</v>
      </c>
      <c r="I713" t="s">
        <v>86</v>
      </c>
      <c r="J713" t="s">
        <v>37</v>
      </c>
      <c r="K713" t="str">
        <f t="shared" si="79"/>
        <v>High Risk</v>
      </c>
      <c r="L713" t="s">
        <v>20</v>
      </c>
      <c r="M713" t="s">
        <v>39</v>
      </c>
      <c r="N713" t="s">
        <v>22</v>
      </c>
      <c r="O713" t="s">
        <v>32</v>
      </c>
      <c r="P713" t="s">
        <v>80</v>
      </c>
      <c r="Q713" t="s">
        <v>81</v>
      </c>
      <c r="R713">
        <v>10</v>
      </c>
      <c r="S713" t="str">
        <f t="shared" si="80"/>
        <v>March</v>
      </c>
      <c r="T713">
        <f t="shared" si="81"/>
        <v>2025</v>
      </c>
      <c r="U713" s="3">
        <f t="shared" si="82"/>
        <v>0.26249999999999996</v>
      </c>
      <c r="V713" s="3" t="str">
        <f t="shared" si="83"/>
        <v>High Discount</v>
      </c>
      <c r="W713" s="3">
        <f>AVERAGE(Table1[Gross Margin %])</f>
        <v>0.29963500000000659</v>
      </c>
      <c r="X713" s="3"/>
    </row>
    <row r="714" spans="1:24" x14ac:dyDescent="0.35">
      <c r="A714" t="s">
        <v>1462</v>
      </c>
      <c r="B714" t="s">
        <v>1463</v>
      </c>
      <c r="C714">
        <v>97.38</v>
      </c>
      <c r="D714" t="s">
        <v>3873</v>
      </c>
      <c r="E714">
        <f t="shared" si="77"/>
        <v>0.15</v>
      </c>
      <c r="F714">
        <f t="shared" si="78"/>
        <v>28.970549999999996</v>
      </c>
      <c r="G714" s="2">
        <v>45514</v>
      </c>
      <c r="H714" s="2">
        <v>45514</v>
      </c>
      <c r="I714" t="s">
        <v>18</v>
      </c>
      <c r="J714" t="s">
        <v>37</v>
      </c>
      <c r="K714" t="str">
        <f t="shared" si="79"/>
        <v>Low Risk</v>
      </c>
      <c r="L714" t="s">
        <v>43</v>
      </c>
      <c r="M714" t="s">
        <v>21</v>
      </c>
      <c r="N714" t="s">
        <v>31</v>
      </c>
      <c r="O714" t="s">
        <v>23</v>
      </c>
      <c r="P714" t="s">
        <v>24</v>
      </c>
      <c r="Q714" t="s">
        <v>25</v>
      </c>
      <c r="R714">
        <v>7</v>
      </c>
      <c r="S714" t="str">
        <f t="shared" si="80"/>
        <v>August</v>
      </c>
      <c r="T714">
        <f t="shared" si="81"/>
        <v>2024</v>
      </c>
      <c r="U714" s="3">
        <f t="shared" si="82"/>
        <v>0.29749999999999999</v>
      </c>
      <c r="V714" s="3" t="str">
        <f t="shared" si="83"/>
        <v>High Discount</v>
      </c>
      <c r="W714" s="3">
        <f>AVERAGE(Table1[Gross Margin %])</f>
        <v>0.29963500000000659</v>
      </c>
      <c r="X714" s="3"/>
    </row>
    <row r="715" spans="1:24" x14ac:dyDescent="0.35">
      <c r="A715" t="s">
        <v>1464</v>
      </c>
      <c r="B715" t="s">
        <v>1465</v>
      </c>
      <c r="C715">
        <v>786.09</v>
      </c>
      <c r="D715" t="s">
        <v>3874</v>
      </c>
      <c r="E715">
        <f t="shared" si="77"/>
        <v>0.15</v>
      </c>
      <c r="F715">
        <f t="shared" si="78"/>
        <v>233.86177499999999</v>
      </c>
      <c r="G715" s="2">
        <v>45784</v>
      </c>
      <c r="H715" s="2">
        <v>45784</v>
      </c>
      <c r="I715" t="s">
        <v>48</v>
      </c>
      <c r="J715" t="s">
        <v>29</v>
      </c>
      <c r="K715" t="str">
        <f t="shared" si="79"/>
        <v>Low Risk</v>
      </c>
      <c r="L715" t="s">
        <v>60</v>
      </c>
      <c r="M715" t="s">
        <v>44</v>
      </c>
      <c r="N715" t="s">
        <v>45</v>
      </c>
      <c r="O715" t="s">
        <v>23</v>
      </c>
      <c r="P715" t="s">
        <v>51</v>
      </c>
      <c r="Q715" t="s">
        <v>52</v>
      </c>
      <c r="R715">
        <v>1</v>
      </c>
      <c r="S715" t="str">
        <f t="shared" si="80"/>
        <v>May</v>
      </c>
      <c r="T715">
        <f t="shared" si="81"/>
        <v>2025</v>
      </c>
      <c r="U715" s="3">
        <f t="shared" si="82"/>
        <v>0.29749999999999999</v>
      </c>
      <c r="V715" s="3" t="str">
        <f t="shared" si="83"/>
        <v>High Discount</v>
      </c>
      <c r="W715" s="3">
        <f>AVERAGE(Table1[Gross Margin %])</f>
        <v>0.29963500000000659</v>
      </c>
      <c r="X715" s="3"/>
    </row>
    <row r="716" spans="1:24" x14ac:dyDescent="0.35">
      <c r="A716" t="s">
        <v>1466</v>
      </c>
      <c r="B716" t="s">
        <v>1467</v>
      </c>
      <c r="C716">
        <v>893.44</v>
      </c>
      <c r="D716" t="s">
        <v>3874</v>
      </c>
      <c r="E716">
        <f t="shared" si="77"/>
        <v>0.15</v>
      </c>
      <c r="F716">
        <f t="shared" si="78"/>
        <v>265.79840000000002</v>
      </c>
      <c r="G716" s="2">
        <v>45595</v>
      </c>
      <c r="H716" s="2">
        <v>45595</v>
      </c>
      <c r="I716" t="s">
        <v>48</v>
      </c>
      <c r="J716" t="s">
        <v>49</v>
      </c>
      <c r="K716" t="str">
        <f t="shared" si="79"/>
        <v>Medium Risk</v>
      </c>
      <c r="L716" t="s">
        <v>38</v>
      </c>
      <c r="M716" t="s">
        <v>44</v>
      </c>
      <c r="N716" t="s">
        <v>22</v>
      </c>
      <c r="O716" t="s">
        <v>23</v>
      </c>
      <c r="P716" t="s">
        <v>24</v>
      </c>
      <c r="Q716" t="s">
        <v>25</v>
      </c>
      <c r="R716">
        <v>1</v>
      </c>
      <c r="S716" t="str">
        <f t="shared" si="80"/>
        <v>October</v>
      </c>
      <c r="T716">
        <f t="shared" si="81"/>
        <v>2024</v>
      </c>
      <c r="U716" s="3">
        <f t="shared" si="82"/>
        <v>0.29749999999999999</v>
      </c>
      <c r="V716" s="3" t="str">
        <f t="shared" si="83"/>
        <v>High Discount</v>
      </c>
      <c r="W716" s="3">
        <f>AVERAGE(Table1[Gross Margin %])</f>
        <v>0.29963500000000659</v>
      </c>
      <c r="X716" s="3"/>
    </row>
    <row r="717" spans="1:24" x14ac:dyDescent="0.35">
      <c r="A717" t="s">
        <v>1468</v>
      </c>
      <c r="B717" t="s">
        <v>1469</v>
      </c>
      <c r="C717">
        <v>288.47000000000003</v>
      </c>
      <c r="D717" t="s">
        <v>3873</v>
      </c>
      <c r="E717">
        <f t="shared" si="77"/>
        <v>0.1</v>
      </c>
      <c r="F717">
        <f t="shared" si="78"/>
        <v>90.868050000000011</v>
      </c>
      <c r="G717" s="2">
        <v>45786</v>
      </c>
      <c r="H717" s="2">
        <v>45786</v>
      </c>
      <c r="I717" t="s">
        <v>42</v>
      </c>
      <c r="J717" t="s">
        <v>37</v>
      </c>
      <c r="K717" t="str">
        <f t="shared" si="79"/>
        <v>Low Risk</v>
      </c>
      <c r="L717" t="s">
        <v>60</v>
      </c>
      <c r="M717" t="s">
        <v>55</v>
      </c>
      <c r="N717" t="s">
        <v>22</v>
      </c>
      <c r="O717" t="s">
        <v>32</v>
      </c>
      <c r="P717" t="s">
        <v>80</v>
      </c>
      <c r="Q717" t="s">
        <v>81</v>
      </c>
      <c r="R717">
        <v>2</v>
      </c>
      <c r="S717" t="str">
        <f t="shared" si="80"/>
        <v>May</v>
      </c>
      <c r="T717">
        <f t="shared" si="81"/>
        <v>2025</v>
      </c>
      <c r="U717" s="3">
        <f t="shared" si="82"/>
        <v>0.315</v>
      </c>
      <c r="V717" s="3" t="str">
        <f t="shared" si="83"/>
        <v>Low Discount</v>
      </c>
      <c r="W717" s="3">
        <f>AVERAGE(Table1[Gross Margin %])</f>
        <v>0.29963500000000659</v>
      </c>
      <c r="X717" s="3"/>
    </row>
    <row r="718" spans="1:24" x14ac:dyDescent="0.35">
      <c r="A718" t="s">
        <v>1470</v>
      </c>
      <c r="B718" t="s">
        <v>1471</v>
      </c>
      <c r="C718">
        <v>1316.77</v>
      </c>
      <c r="D718" t="s">
        <v>3872</v>
      </c>
      <c r="E718">
        <f t="shared" si="77"/>
        <v>0.15</v>
      </c>
      <c r="F718">
        <f t="shared" si="78"/>
        <v>391.73907499999996</v>
      </c>
      <c r="G718" s="2">
        <v>45699</v>
      </c>
      <c r="H718" s="2">
        <v>45699</v>
      </c>
      <c r="I718" t="s">
        <v>48</v>
      </c>
      <c r="J718" t="s">
        <v>19</v>
      </c>
      <c r="K718" t="str">
        <f t="shared" si="79"/>
        <v>High Risk</v>
      </c>
      <c r="L718" t="s">
        <v>20</v>
      </c>
      <c r="M718" t="s">
        <v>55</v>
      </c>
      <c r="N718" t="s">
        <v>45</v>
      </c>
      <c r="O718" t="s">
        <v>23</v>
      </c>
      <c r="P718" t="s">
        <v>56</v>
      </c>
      <c r="Q718" t="s">
        <v>57</v>
      </c>
      <c r="R718">
        <v>6</v>
      </c>
      <c r="S718" t="str">
        <f t="shared" si="80"/>
        <v>February</v>
      </c>
      <c r="T718">
        <f t="shared" si="81"/>
        <v>2025</v>
      </c>
      <c r="U718" s="3">
        <f t="shared" si="82"/>
        <v>0.29749999999999999</v>
      </c>
      <c r="V718" s="3" t="str">
        <f t="shared" si="83"/>
        <v>High Discount</v>
      </c>
      <c r="W718" s="3">
        <f>AVERAGE(Table1[Gross Margin %])</f>
        <v>0.29963500000000659</v>
      </c>
      <c r="X718" s="3"/>
    </row>
    <row r="719" spans="1:24" x14ac:dyDescent="0.35">
      <c r="A719" t="s">
        <v>1472</v>
      </c>
      <c r="B719" t="s">
        <v>1473</v>
      </c>
      <c r="C719">
        <v>421.76</v>
      </c>
      <c r="D719" t="s">
        <v>3873</v>
      </c>
      <c r="E719">
        <f t="shared" si="77"/>
        <v>0.15</v>
      </c>
      <c r="F719">
        <f t="shared" si="78"/>
        <v>125.47359999999999</v>
      </c>
      <c r="G719" s="2">
        <v>45489</v>
      </c>
      <c r="H719" s="2">
        <v>45489</v>
      </c>
      <c r="I719" t="s">
        <v>48</v>
      </c>
      <c r="J719" t="s">
        <v>49</v>
      </c>
      <c r="K719" t="str">
        <f t="shared" si="79"/>
        <v>High Risk</v>
      </c>
      <c r="L719" t="s">
        <v>20</v>
      </c>
      <c r="M719" t="s">
        <v>55</v>
      </c>
      <c r="N719" t="s">
        <v>45</v>
      </c>
      <c r="O719" t="s">
        <v>23</v>
      </c>
      <c r="P719" t="s">
        <v>51</v>
      </c>
      <c r="Q719" t="s">
        <v>52</v>
      </c>
      <c r="R719">
        <v>1</v>
      </c>
      <c r="S719" t="str">
        <f t="shared" si="80"/>
        <v>July</v>
      </c>
      <c r="T719">
        <f t="shared" si="81"/>
        <v>2024</v>
      </c>
      <c r="U719" s="3">
        <f t="shared" si="82"/>
        <v>0.29749999999999999</v>
      </c>
      <c r="V719" s="3" t="str">
        <f t="shared" si="83"/>
        <v>High Discount</v>
      </c>
      <c r="W719" s="3">
        <f>AVERAGE(Table1[Gross Margin %])</f>
        <v>0.29963500000000659</v>
      </c>
      <c r="X719" s="3"/>
    </row>
    <row r="720" spans="1:24" x14ac:dyDescent="0.35">
      <c r="A720" t="s">
        <v>1474</v>
      </c>
      <c r="B720" t="s">
        <v>1475</v>
      </c>
      <c r="C720">
        <v>663.77</v>
      </c>
      <c r="D720" t="s">
        <v>3874</v>
      </c>
      <c r="E720">
        <f t="shared" si="77"/>
        <v>0.15</v>
      </c>
      <c r="F720">
        <f t="shared" si="78"/>
        <v>197.47157499999997</v>
      </c>
      <c r="G720" s="2">
        <v>45546</v>
      </c>
      <c r="H720" s="2">
        <v>45546</v>
      </c>
      <c r="I720" t="s">
        <v>86</v>
      </c>
      <c r="J720" t="s">
        <v>29</v>
      </c>
      <c r="K720" t="str">
        <f t="shared" si="79"/>
        <v>Low Risk</v>
      </c>
      <c r="L720" t="s">
        <v>60</v>
      </c>
      <c r="M720" t="s">
        <v>30</v>
      </c>
      <c r="N720" t="s">
        <v>31</v>
      </c>
      <c r="O720" t="s">
        <v>23</v>
      </c>
      <c r="P720" t="s">
        <v>56</v>
      </c>
      <c r="Q720" t="s">
        <v>57</v>
      </c>
      <c r="R720">
        <v>4</v>
      </c>
      <c r="S720" t="str">
        <f t="shared" si="80"/>
        <v>September</v>
      </c>
      <c r="T720">
        <f t="shared" si="81"/>
        <v>2024</v>
      </c>
      <c r="U720" s="3">
        <f t="shared" si="82"/>
        <v>0.29749999999999999</v>
      </c>
      <c r="V720" s="3" t="str">
        <f t="shared" si="83"/>
        <v>High Discount</v>
      </c>
      <c r="W720" s="3">
        <f>AVERAGE(Table1[Gross Margin %])</f>
        <v>0.29963500000000659</v>
      </c>
      <c r="X720" s="3"/>
    </row>
    <row r="721" spans="1:24" x14ac:dyDescent="0.35">
      <c r="A721" t="s">
        <v>1476</v>
      </c>
      <c r="B721" t="s">
        <v>1477</v>
      </c>
      <c r="C721">
        <v>1270.52</v>
      </c>
      <c r="D721" t="s">
        <v>3872</v>
      </c>
      <c r="E721">
        <f t="shared" si="77"/>
        <v>0.1</v>
      </c>
      <c r="F721">
        <f t="shared" si="78"/>
        <v>400.21379999999999</v>
      </c>
      <c r="G721" s="2">
        <v>45511</v>
      </c>
      <c r="H721" s="2">
        <v>45511</v>
      </c>
      <c r="I721" t="s">
        <v>42</v>
      </c>
      <c r="J721" t="s">
        <v>37</v>
      </c>
      <c r="K721" t="str">
        <f t="shared" si="79"/>
        <v>Low Risk</v>
      </c>
      <c r="L721" t="s">
        <v>60</v>
      </c>
      <c r="M721" t="s">
        <v>21</v>
      </c>
      <c r="N721" t="s">
        <v>22</v>
      </c>
      <c r="O721" t="s">
        <v>61</v>
      </c>
      <c r="P721" t="s">
        <v>62</v>
      </c>
      <c r="Q721" t="s">
        <v>63</v>
      </c>
      <c r="R721">
        <v>6</v>
      </c>
      <c r="S721" t="str">
        <f t="shared" si="80"/>
        <v>August</v>
      </c>
      <c r="T721">
        <f t="shared" si="81"/>
        <v>2024</v>
      </c>
      <c r="U721" s="3">
        <f t="shared" si="82"/>
        <v>0.315</v>
      </c>
      <c r="V721" s="3" t="str">
        <f t="shared" si="83"/>
        <v>Low Discount</v>
      </c>
      <c r="W721" s="3">
        <f>AVERAGE(Table1[Gross Margin %])</f>
        <v>0.29963500000000659</v>
      </c>
      <c r="X721" s="3"/>
    </row>
    <row r="722" spans="1:24" x14ac:dyDescent="0.35">
      <c r="A722" t="s">
        <v>1478</v>
      </c>
      <c r="B722" t="s">
        <v>1479</v>
      </c>
      <c r="C722">
        <v>1411.8</v>
      </c>
      <c r="D722" t="s">
        <v>3872</v>
      </c>
      <c r="E722">
        <f t="shared" si="77"/>
        <v>0.25</v>
      </c>
      <c r="F722">
        <f t="shared" si="78"/>
        <v>370.59749999999997</v>
      </c>
      <c r="G722" s="2">
        <v>45779</v>
      </c>
      <c r="H722" s="2">
        <v>45779</v>
      </c>
      <c r="I722" t="s">
        <v>28</v>
      </c>
      <c r="J722" t="s">
        <v>49</v>
      </c>
      <c r="K722" t="str">
        <f t="shared" si="79"/>
        <v>Low Risk</v>
      </c>
      <c r="L722" t="s">
        <v>60</v>
      </c>
      <c r="M722" t="s">
        <v>55</v>
      </c>
      <c r="N722" t="s">
        <v>45</v>
      </c>
      <c r="O722" t="s">
        <v>32</v>
      </c>
      <c r="P722" t="s">
        <v>72</v>
      </c>
      <c r="Q722" t="s">
        <v>73</v>
      </c>
      <c r="R722">
        <v>3</v>
      </c>
      <c r="S722" t="str">
        <f t="shared" si="80"/>
        <v>May</v>
      </c>
      <c r="T722">
        <f t="shared" si="81"/>
        <v>2025</v>
      </c>
      <c r="U722" s="3">
        <f t="shared" si="82"/>
        <v>0.26250000000000001</v>
      </c>
      <c r="V722" s="3" t="str">
        <f t="shared" si="83"/>
        <v>High Discount</v>
      </c>
      <c r="W722" s="3">
        <f>AVERAGE(Table1[Gross Margin %])</f>
        <v>0.29963500000000659</v>
      </c>
      <c r="X722" s="3"/>
    </row>
    <row r="723" spans="1:24" x14ac:dyDescent="0.35">
      <c r="A723" t="s">
        <v>1480</v>
      </c>
      <c r="B723" t="s">
        <v>1481</v>
      </c>
      <c r="C723">
        <v>734.43</v>
      </c>
      <c r="D723" t="s">
        <v>3874</v>
      </c>
      <c r="E723">
        <f t="shared" si="77"/>
        <v>0.15</v>
      </c>
      <c r="F723">
        <f t="shared" si="78"/>
        <v>218.49292499999999</v>
      </c>
      <c r="G723" s="2">
        <v>45446</v>
      </c>
      <c r="H723" s="2">
        <v>45446</v>
      </c>
      <c r="I723" t="s">
        <v>28</v>
      </c>
      <c r="J723" t="s">
        <v>19</v>
      </c>
      <c r="K723" t="str">
        <f t="shared" si="79"/>
        <v>Medium Risk</v>
      </c>
      <c r="L723" t="s">
        <v>38</v>
      </c>
      <c r="M723" t="s">
        <v>44</v>
      </c>
      <c r="N723" t="s">
        <v>31</v>
      </c>
      <c r="O723" t="s">
        <v>23</v>
      </c>
      <c r="P723" t="s">
        <v>51</v>
      </c>
      <c r="Q723" t="s">
        <v>52</v>
      </c>
      <c r="R723">
        <v>6</v>
      </c>
      <c r="S723" t="str">
        <f t="shared" si="80"/>
        <v>June</v>
      </c>
      <c r="T723">
        <f t="shared" si="81"/>
        <v>2024</v>
      </c>
      <c r="U723" s="3">
        <f t="shared" si="82"/>
        <v>0.29749999999999999</v>
      </c>
      <c r="V723" s="3" t="str">
        <f t="shared" si="83"/>
        <v>High Discount</v>
      </c>
      <c r="W723" s="3">
        <f>AVERAGE(Table1[Gross Margin %])</f>
        <v>0.29963500000000659</v>
      </c>
      <c r="X723" s="3"/>
    </row>
    <row r="724" spans="1:24" x14ac:dyDescent="0.35">
      <c r="A724" t="s">
        <v>1482</v>
      </c>
      <c r="B724" t="s">
        <v>1483</v>
      </c>
      <c r="C724">
        <v>1270.79</v>
      </c>
      <c r="D724" t="s">
        <v>3872</v>
      </c>
      <c r="E724">
        <f t="shared" si="77"/>
        <v>0.15</v>
      </c>
      <c r="F724">
        <f t="shared" si="78"/>
        <v>378.06002499999994</v>
      </c>
      <c r="G724" s="2">
        <v>45506</v>
      </c>
      <c r="H724" s="2">
        <v>45506</v>
      </c>
      <c r="I724" t="s">
        <v>86</v>
      </c>
      <c r="J724" t="s">
        <v>29</v>
      </c>
      <c r="K724" t="str">
        <f t="shared" si="79"/>
        <v>High Risk</v>
      </c>
      <c r="L724" t="s">
        <v>20</v>
      </c>
      <c r="M724" t="s">
        <v>50</v>
      </c>
      <c r="N724" t="s">
        <v>45</v>
      </c>
      <c r="O724" t="s">
        <v>23</v>
      </c>
      <c r="P724" t="s">
        <v>56</v>
      </c>
      <c r="Q724" t="s">
        <v>57</v>
      </c>
      <c r="R724">
        <v>10</v>
      </c>
      <c r="S724" t="str">
        <f t="shared" si="80"/>
        <v>August</v>
      </c>
      <c r="T724">
        <f t="shared" si="81"/>
        <v>2024</v>
      </c>
      <c r="U724" s="3">
        <f t="shared" si="82"/>
        <v>0.29749999999999999</v>
      </c>
      <c r="V724" s="3" t="str">
        <f t="shared" si="83"/>
        <v>High Discount</v>
      </c>
      <c r="W724" s="3">
        <f>AVERAGE(Table1[Gross Margin %])</f>
        <v>0.29963500000000659</v>
      </c>
      <c r="X724" s="3"/>
    </row>
    <row r="725" spans="1:24" x14ac:dyDescent="0.35">
      <c r="A725" t="s">
        <v>1484</v>
      </c>
      <c r="B725" t="s">
        <v>1485</v>
      </c>
      <c r="C725">
        <v>713.36</v>
      </c>
      <c r="D725" t="s">
        <v>3874</v>
      </c>
      <c r="E725">
        <f t="shared" si="77"/>
        <v>0.1</v>
      </c>
      <c r="F725">
        <f t="shared" si="78"/>
        <v>224.70839999999998</v>
      </c>
      <c r="G725" s="2">
        <v>45545</v>
      </c>
      <c r="H725" s="2">
        <v>45545</v>
      </c>
      <c r="I725" t="s">
        <v>28</v>
      </c>
      <c r="J725" t="s">
        <v>19</v>
      </c>
      <c r="K725" t="str">
        <f t="shared" si="79"/>
        <v>Low Risk</v>
      </c>
      <c r="L725" t="s">
        <v>60</v>
      </c>
      <c r="M725" t="s">
        <v>21</v>
      </c>
      <c r="N725" t="s">
        <v>22</v>
      </c>
      <c r="O725" t="s">
        <v>61</v>
      </c>
      <c r="P725" t="s">
        <v>62</v>
      </c>
      <c r="Q725" t="s">
        <v>63</v>
      </c>
      <c r="R725">
        <v>4</v>
      </c>
      <c r="S725" t="str">
        <f t="shared" si="80"/>
        <v>September</v>
      </c>
      <c r="T725">
        <f t="shared" si="81"/>
        <v>2024</v>
      </c>
      <c r="U725" s="3">
        <f t="shared" si="82"/>
        <v>0.31499999999999995</v>
      </c>
      <c r="V725" s="3" t="str">
        <f t="shared" si="83"/>
        <v>Low Discount</v>
      </c>
      <c r="W725" s="3">
        <f>AVERAGE(Table1[Gross Margin %])</f>
        <v>0.29963500000000659</v>
      </c>
      <c r="X725" s="3"/>
    </row>
    <row r="726" spans="1:24" x14ac:dyDescent="0.35">
      <c r="A726" t="s">
        <v>1486</v>
      </c>
      <c r="B726" t="s">
        <v>1487</v>
      </c>
      <c r="C726">
        <v>1014.1</v>
      </c>
      <c r="D726" t="s">
        <v>3872</v>
      </c>
      <c r="E726">
        <f t="shared" si="77"/>
        <v>0.25</v>
      </c>
      <c r="F726">
        <f t="shared" si="78"/>
        <v>266.20125000000002</v>
      </c>
      <c r="G726" s="2">
        <v>45545</v>
      </c>
      <c r="H726" s="2">
        <v>45545</v>
      </c>
      <c r="I726" t="s">
        <v>86</v>
      </c>
      <c r="J726" t="s">
        <v>19</v>
      </c>
      <c r="K726" t="str">
        <f t="shared" si="79"/>
        <v>Low Risk</v>
      </c>
      <c r="L726" t="s">
        <v>43</v>
      </c>
      <c r="M726" t="s">
        <v>30</v>
      </c>
      <c r="N726" t="s">
        <v>45</v>
      </c>
      <c r="O726" t="s">
        <v>32</v>
      </c>
      <c r="P726" t="s">
        <v>68</v>
      </c>
      <c r="Q726" t="s">
        <v>69</v>
      </c>
      <c r="R726">
        <v>10</v>
      </c>
      <c r="S726" t="str">
        <f t="shared" si="80"/>
        <v>September</v>
      </c>
      <c r="T726">
        <f t="shared" si="81"/>
        <v>2024</v>
      </c>
      <c r="U726" s="3">
        <f t="shared" si="82"/>
        <v>0.26250000000000001</v>
      </c>
      <c r="V726" s="3" t="str">
        <f t="shared" si="83"/>
        <v>High Discount</v>
      </c>
      <c r="W726" s="3">
        <f>AVERAGE(Table1[Gross Margin %])</f>
        <v>0.29963500000000659</v>
      </c>
      <c r="X726" s="3"/>
    </row>
    <row r="727" spans="1:24" x14ac:dyDescent="0.35">
      <c r="A727" t="s">
        <v>1488</v>
      </c>
      <c r="B727" t="s">
        <v>1489</v>
      </c>
      <c r="C727">
        <v>1026.5999999999999</v>
      </c>
      <c r="D727" t="s">
        <v>3872</v>
      </c>
      <c r="E727">
        <f t="shared" si="77"/>
        <v>0.25</v>
      </c>
      <c r="F727">
        <f t="shared" si="78"/>
        <v>269.48249999999996</v>
      </c>
      <c r="G727" s="2">
        <v>45734</v>
      </c>
      <c r="H727" s="2">
        <v>45734</v>
      </c>
      <c r="I727" t="s">
        <v>42</v>
      </c>
      <c r="J727" t="s">
        <v>29</v>
      </c>
      <c r="K727" t="str">
        <f t="shared" si="79"/>
        <v>Low Risk</v>
      </c>
      <c r="L727" t="s">
        <v>38</v>
      </c>
      <c r="M727" t="s">
        <v>39</v>
      </c>
      <c r="N727" t="s">
        <v>31</v>
      </c>
      <c r="O727" t="s">
        <v>32</v>
      </c>
      <c r="P727" t="s">
        <v>72</v>
      </c>
      <c r="Q727" t="s">
        <v>73</v>
      </c>
      <c r="R727">
        <v>7</v>
      </c>
      <c r="S727" t="str">
        <f t="shared" si="80"/>
        <v>March</v>
      </c>
      <c r="T727">
        <f t="shared" si="81"/>
        <v>2025</v>
      </c>
      <c r="U727" s="3">
        <f t="shared" si="82"/>
        <v>0.26250000000000001</v>
      </c>
      <c r="V727" s="3" t="str">
        <f t="shared" si="83"/>
        <v>High Discount</v>
      </c>
      <c r="W727" s="3">
        <f>AVERAGE(Table1[Gross Margin %])</f>
        <v>0.29963500000000659</v>
      </c>
      <c r="X727" s="3"/>
    </row>
    <row r="728" spans="1:24" x14ac:dyDescent="0.35">
      <c r="A728" t="s">
        <v>1490</v>
      </c>
      <c r="B728" t="s">
        <v>1491</v>
      </c>
      <c r="C728">
        <v>1013.17</v>
      </c>
      <c r="D728" t="s">
        <v>3872</v>
      </c>
      <c r="E728">
        <f t="shared" si="77"/>
        <v>0.25</v>
      </c>
      <c r="F728">
        <f t="shared" si="78"/>
        <v>265.95712499999996</v>
      </c>
      <c r="G728" s="2">
        <v>45743</v>
      </c>
      <c r="H728" s="2">
        <v>45743</v>
      </c>
      <c r="I728" t="s">
        <v>48</v>
      </c>
      <c r="J728" t="s">
        <v>19</v>
      </c>
      <c r="K728" t="str">
        <f t="shared" si="79"/>
        <v>High Risk</v>
      </c>
      <c r="L728" t="s">
        <v>20</v>
      </c>
      <c r="M728" t="s">
        <v>39</v>
      </c>
      <c r="N728" t="s">
        <v>31</v>
      </c>
      <c r="O728" t="s">
        <v>32</v>
      </c>
      <c r="P728" t="s">
        <v>33</v>
      </c>
      <c r="Q728" t="s">
        <v>34</v>
      </c>
      <c r="R728">
        <v>6</v>
      </c>
      <c r="S728" t="str">
        <f t="shared" si="80"/>
        <v>March</v>
      </c>
      <c r="T728">
        <f t="shared" si="81"/>
        <v>2025</v>
      </c>
      <c r="U728" s="3">
        <f t="shared" si="82"/>
        <v>0.26249999999999996</v>
      </c>
      <c r="V728" s="3" t="str">
        <f t="shared" si="83"/>
        <v>High Discount</v>
      </c>
      <c r="W728" s="3">
        <f>AVERAGE(Table1[Gross Margin %])</f>
        <v>0.29963500000000659</v>
      </c>
      <c r="X728" s="3"/>
    </row>
    <row r="729" spans="1:24" x14ac:dyDescent="0.35">
      <c r="A729" t="s">
        <v>1492</v>
      </c>
      <c r="B729" t="s">
        <v>1493</v>
      </c>
      <c r="C729">
        <v>1119.9000000000001</v>
      </c>
      <c r="D729" t="s">
        <v>3872</v>
      </c>
      <c r="E729">
        <f t="shared" si="77"/>
        <v>0.15</v>
      </c>
      <c r="F729">
        <f t="shared" si="78"/>
        <v>333.17025000000001</v>
      </c>
      <c r="G729" s="2">
        <v>45726</v>
      </c>
      <c r="H729" s="2">
        <v>45726</v>
      </c>
      <c r="I729" t="s">
        <v>42</v>
      </c>
      <c r="J729" t="s">
        <v>37</v>
      </c>
      <c r="K729" t="str">
        <f t="shared" si="79"/>
        <v>High Risk</v>
      </c>
      <c r="L729" t="s">
        <v>20</v>
      </c>
      <c r="M729" t="s">
        <v>44</v>
      </c>
      <c r="N729" t="s">
        <v>22</v>
      </c>
      <c r="O729" t="s">
        <v>23</v>
      </c>
      <c r="P729" t="s">
        <v>51</v>
      </c>
      <c r="Q729" t="s">
        <v>52</v>
      </c>
      <c r="R729">
        <v>9</v>
      </c>
      <c r="S729" t="str">
        <f t="shared" si="80"/>
        <v>March</v>
      </c>
      <c r="T729">
        <f t="shared" si="81"/>
        <v>2025</v>
      </c>
      <c r="U729" s="3">
        <f t="shared" si="82"/>
        <v>0.29749999999999999</v>
      </c>
      <c r="V729" s="3" t="str">
        <f t="shared" si="83"/>
        <v>High Discount</v>
      </c>
      <c r="W729" s="3">
        <f>AVERAGE(Table1[Gross Margin %])</f>
        <v>0.29963500000000659</v>
      </c>
      <c r="X729" s="3"/>
    </row>
    <row r="730" spans="1:24" x14ac:dyDescent="0.35">
      <c r="A730" t="s">
        <v>1494</v>
      </c>
      <c r="B730" t="s">
        <v>1495</v>
      </c>
      <c r="C730">
        <v>1048.7</v>
      </c>
      <c r="D730" t="s">
        <v>3872</v>
      </c>
      <c r="E730">
        <f t="shared" si="77"/>
        <v>0.1</v>
      </c>
      <c r="F730">
        <f t="shared" si="78"/>
        <v>330.34050000000002</v>
      </c>
      <c r="G730" s="2">
        <v>45663</v>
      </c>
      <c r="H730" s="2">
        <v>45663</v>
      </c>
      <c r="I730" t="s">
        <v>18</v>
      </c>
      <c r="J730" t="s">
        <v>19</v>
      </c>
      <c r="K730" t="str">
        <f t="shared" si="79"/>
        <v>High Risk</v>
      </c>
      <c r="L730" t="s">
        <v>20</v>
      </c>
      <c r="M730" t="s">
        <v>21</v>
      </c>
      <c r="N730" t="s">
        <v>31</v>
      </c>
      <c r="O730" t="s">
        <v>61</v>
      </c>
      <c r="P730" t="s">
        <v>62</v>
      </c>
      <c r="Q730" t="s">
        <v>63</v>
      </c>
      <c r="R730">
        <v>6</v>
      </c>
      <c r="S730" t="str">
        <f t="shared" si="80"/>
        <v>January</v>
      </c>
      <c r="T730">
        <f t="shared" si="81"/>
        <v>2025</v>
      </c>
      <c r="U730" s="3">
        <f t="shared" si="82"/>
        <v>0.315</v>
      </c>
      <c r="V730" s="3" t="str">
        <f t="shared" si="83"/>
        <v>Low Discount</v>
      </c>
      <c r="W730" s="3">
        <f>AVERAGE(Table1[Gross Margin %])</f>
        <v>0.29963500000000659</v>
      </c>
      <c r="X730" s="3"/>
    </row>
    <row r="731" spans="1:24" x14ac:dyDescent="0.35">
      <c r="A731" t="s">
        <v>1496</v>
      </c>
      <c r="B731" t="s">
        <v>1497</v>
      </c>
      <c r="C731">
        <v>1176.45</v>
      </c>
      <c r="D731" t="s">
        <v>3872</v>
      </c>
      <c r="E731">
        <f t="shared" si="77"/>
        <v>0.15</v>
      </c>
      <c r="F731">
        <f t="shared" si="78"/>
        <v>349.993875</v>
      </c>
      <c r="G731" s="2">
        <v>45436</v>
      </c>
      <c r="H731" s="2">
        <v>45436</v>
      </c>
      <c r="I731" t="s">
        <v>28</v>
      </c>
      <c r="J731" t="s">
        <v>37</v>
      </c>
      <c r="K731" t="str">
        <f t="shared" si="79"/>
        <v>Medium Risk</v>
      </c>
      <c r="L731" t="s">
        <v>38</v>
      </c>
      <c r="M731" t="s">
        <v>44</v>
      </c>
      <c r="N731" t="s">
        <v>45</v>
      </c>
      <c r="O731" t="s">
        <v>23</v>
      </c>
      <c r="P731" t="s">
        <v>24</v>
      </c>
      <c r="Q731" t="s">
        <v>25</v>
      </c>
      <c r="R731">
        <v>8</v>
      </c>
      <c r="S731" t="str">
        <f t="shared" si="80"/>
        <v>May</v>
      </c>
      <c r="T731">
        <f t="shared" si="81"/>
        <v>2024</v>
      </c>
      <c r="U731" s="3">
        <f t="shared" si="82"/>
        <v>0.29749999999999999</v>
      </c>
      <c r="V731" s="3" t="str">
        <f t="shared" si="83"/>
        <v>High Discount</v>
      </c>
      <c r="W731" s="3">
        <f>AVERAGE(Table1[Gross Margin %])</f>
        <v>0.29963500000000659</v>
      </c>
      <c r="X731" s="3"/>
    </row>
    <row r="732" spans="1:24" x14ac:dyDescent="0.35">
      <c r="A732" t="s">
        <v>1498</v>
      </c>
      <c r="B732" t="s">
        <v>1244</v>
      </c>
      <c r="C732">
        <v>247.81</v>
      </c>
      <c r="D732" t="s">
        <v>3873</v>
      </c>
      <c r="E732">
        <f t="shared" si="77"/>
        <v>0.1</v>
      </c>
      <c r="F732">
        <f t="shared" si="78"/>
        <v>78.060149999999993</v>
      </c>
      <c r="G732" s="2">
        <v>45794</v>
      </c>
      <c r="H732" s="2">
        <v>45794</v>
      </c>
      <c r="I732" t="s">
        <v>86</v>
      </c>
      <c r="J732" t="s">
        <v>19</v>
      </c>
      <c r="K732" t="str">
        <f t="shared" si="79"/>
        <v>High Risk</v>
      </c>
      <c r="L732" t="s">
        <v>20</v>
      </c>
      <c r="M732" t="s">
        <v>55</v>
      </c>
      <c r="N732" t="s">
        <v>22</v>
      </c>
      <c r="O732" t="s">
        <v>61</v>
      </c>
      <c r="P732" t="s">
        <v>62</v>
      </c>
      <c r="Q732" t="s">
        <v>63</v>
      </c>
      <c r="R732">
        <v>6</v>
      </c>
      <c r="S732" t="str">
        <f t="shared" si="80"/>
        <v>May</v>
      </c>
      <c r="T732">
        <f t="shared" si="81"/>
        <v>2025</v>
      </c>
      <c r="U732" s="3">
        <f t="shared" si="82"/>
        <v>0.31499999999999995</v>
      </c>
      <c r="V732" s="3" t="str">
        <f t="shared" si="83"/>
        <v>Low Discount</v>
      </c>
      <c r="W732" s="3">
        <f>AVERAGE(Table1[Gross Margin %])</f>
        <v>0.29963500000000659</v>
      </c>
      <c r="X732" s="3"/>
    </row>
    <row r="733" spans="1:24" x14ac:dyDescent="0.35">
      <c r="A733" t="s">
        <v>1499</v>
      </c>
      <c r="B733" t="s">
        <v>1500</v>
      </c>
      <c r="C733">
        <v>1181.45</v>
      </c>
      <c r="D733" t="s">
        <v>3872</v>
      </c>
      <c r="E733">
        <f t="shared" si="77"/>
        <v>0.15</v>
      </c>
      <c r="F733">
        <f t="shared" si="78"/>
        <v>351.48137500000001</v>
      </c>
      <c r="G733" s="2">
        <v>45439</v>
      </c>
      <c r="H733" s="2">
        <v>45439</v>
      </c>
      <c r="I733" t="s">
        <v>86</v>
      </c>
      <c r="J733" t="s">
        <v>49</v>
      </c>
      <c r="K733" t="str">
        <f t="shared" si="79"/>
        <v>Low Risk</v>
      </c>
      <c r="L733" t="s">
        <v>43</v>
      </c>
      <c r="M733" t="s">
        <v>21</v>
      </c>
      <c r="N733" t="s">
        <v>45</v>
      </c>
      <c r="O733" t="s">
        <v>23</v>
      </c>
      <c r="P733" t="s">
        <v>56</v>
      </c>
      <c r="Q733" t="s">
        <v>57</v>
      </c>
      <c r="R733">
        <v>2</v>
      </c>
      <c r="S733" t="str">
        <f t="shared" si="80"/>
        <v>May</v>
      </c>
      <c r="T733">
        <f t="shared" si="81"/>
        <v>2024</v>
      </c>
      <c r="U733" s="3">
        <f t="shared" si="82"/>
        <v>0.29749999999999999</v>
      </c>
      <c r="V733" s="3" t="str">
        <f t="shared" si="83"/>
        <v>High Discount</v>
      </c>
      <c r="W733" s="3">
        <f>AVERAGE(Table1[Gross Margin %])</f>
        <v>0.29963500000000659</v>
      </c>
      <c r="X733" s="3"/>
    </row>
    <row r="734" spans="1:24" x14ac:dyDescent="0.35">
      <c r="A734" t="s">
        <v>1501</v>
      </c>
      <c r="B734" t="s">
        <v>1502</v>
      </c>
      <c r="C734">
        <v>368.19</v>
      </c>
      <c r="D734" t="s">
        <v>3873</v>
      </c>
      <c r="E734">
        <f t="shared" si="77"/>
        <v>0.15</v>
      </c>
      <c r="F734">
        <f t="shared" si="78"/>
        <v>109.536525</v>
      </c>
      <c r="G734" s="2">
        <v>45457</v>
      </c>
      <c r="H734" s="2">
        <v>45457</v>
      </c>
      <c r="I734" t="s">
        <v>28</v>
      </c>
      <c r="J734" t="s">
        <v>49</v>
      </c>
      <c r="K734" t="str">
        <f t="shared" si="79"/>
        <v>High Risk</v>
      </c>
      <c r="L734" t="s">
        <v>20</v>
      </c>
      <c r="M734" t="s">
        <v>30</v>
      </c>
      <c r="N734" t="s">
        <v>45</v>
      </c>
      <c r="O734" t="s">
        <v>23</v>
      </c>
      <c r="P734" t="s">
        <v>24</v>
      </c>
      <c r="Q734" t="s">
        <v>25</v>
      </c>
      <c r="R734">
        <v>1</v>
      </c>
      <c r="S734" t="str">
        <f t="shared" si="80"/>
        <v>June</v>
      </c>
      <c r="T734">
        <f t="shared" si="81"/>
        <v>2024</v>
      </c>
      <c r="U734" s="3">
        <f t="shared" si="82"/>
        <v>0.29749999999999999</v>
      </c>
      <c r="V734" s="3" t="str">
        <f t="shared" si="83"/>
        <v>High Discount</v>
      </c>
      <c r="W734" s="3">
        <f>AVERAGE(Table1[Gross Margin %])</f>
        <v>0.29963500000000659</v>
      </c>
      <c r="X734" s="3"/>
    </row>
    <row r="735" spans="1:24" x14ac:dyDescent="0.35">
      <c r="A735" t="s">
        <v>1503</v>
      </c>
      <c r="B735" t="s">
        <v>27</v>
      </c>
      <c r="C735">
        <v>355.17</v>
      </c>
      <c r="D735" t="s">
        <v>3873</v>
      </c>
      <c r="E735">
        <f t="shared" si="77"/>
        <v>0.1</v>
      </c>
      <c r="F735">
        <f t="shared" si="78"/>
        <v>111.87855</v>
      </c>
      <c r="G735" s="2">
        <v>45756</v>
      </c>
      <c r="H735" s="2">
        <v>45756</v>
      </c>
      <c r="I735" t="s">
        <v>86</v>
      </c>
      <c r="J735" t="s">
        <v>37</v>
      </c>
      <c r="K735" t="str">
        <f t="shared" si="79"/>
        <v>Low Risk</v>
      </c>
      <c r="L735" t="s">
        <v>43</v>
      </c>
      <c r="M735" t="s">
        <v>55</v>
      </c>
      <c r="N735" t="s">
        <v>45</v>
      </c>
      <c r="O735" t="s">
        <v>32</v>
      </c>
      <c r="P735" t="s">
        <v>72</v>
      </c>
      <c r="Q735" t="s">
        <v>73</v>
      </c>
      <c r="R735">
        <v>7</v>
      </c>
      <c r="S735" t="str">
        <f t="shared" si="80"/>
        <v>April</v>
      </c>
      <c r="T735">
        <f t="shared" si="81"/>
        <v>2025</v>
      </c>
      <c r="U735" s="3">
        <f t="shared" si="82"/>
        <v>0.315</v>
      </c>
      <c r="V735" s="3" t="str">
        <f t="shared" si="83"/>
        <v>Low Discount</v>
      </c>
      <c r="W735" s="3">
        <f>AVERAGE(Table1[Gross Margin %])</f>
        <v>0.29963500000000659</v>
      </c>
      <c r="X735" s="3"/>
    </row>
    <row r="736" spans="1:24" x14ac:dyDescent="0.35">
      <c r="A736" t="s">
        <v>1504</v>
      </c>
      <c r="B736" t="s">
        <v>1505</v>
      </c>
      <c r="C736">
        <v>1196.79</v>
      </c>
      <c r="D736" t="s">
        <v>3872</v>
      </c>
      <c r="E736">
        <f t="shared" si="77"/>
        <v>0.15</v>
      </c>
      <c r="F736">
        <f t="shared" si="78"/>
        <v>356.04502499999995</v>
      </c>
      <c r="G736" s="2">
        <v>45726</v>
      </c>
      <c r="H736" s="2">
        <v>45726</v>
      </c>
      <c r="I736" t="s">
        <v>42</v>
      </c>
      <c r="J736" t="s">
        <v>37</v>
      </c>
      <c r="K736" t="str">
        <f t="shared" si="79"/>
        <v>High Risk</v>
      </c>
      <c r="L736" t="s">
        <v>20</v>
      </c>
      <c r="M736" t="s">
        <v>21</v>
      </c>
      <c r="N736" t="s">
        <v>22</v>
      </c>
      <c r="O736" t="s">
        <v>23</v>
      </c>
      <c r="P736" t="s">
        <v>51</v>
      </c>
      <c r="Q736" t="s">
        <v>52</v>
      </c>
      <c r="R736">
        <v>4</v>
      </c>
      <c r="S736" t="str">
        <f t="shared" si="80"/>
        <v>March</v>
      </c>
      <c r="T736">
        <f t="shared" si="81"/>
        <v>2025</v>
      </c>
      <c r="U736" s="3">
        <f t="shared" si="82"/>
        <v>0.29749999999999999</v>
      </c>
      <c r="V736" s="3" t="str">
        <f t="shared" si="83"/>
        <v>High Discount</v>
      </c>
      <c r="W736" s="3">
        <f>AVERAGE(Table1[Gross Margin %])</f>
        <v>0.29963500000000659</v>
      </c>
      <c r="X736" s="3"/>
    </row>
    <row r="737" spans="1:24" x14ac:dyDescent="0.35">
      <c r="A737" t="s">
        <v>1506</v>
      </c>
      <c r="B737" t="s">
        <v>485</v>
      </c>
      <c r="C737">
        <v>829.15</v>
      </c>
      <c r="D737" t="s">
        <v>3874</v>
      </c>
      <c r="E737">
        <f t="shared" si="77"/>
        <v>0.15</v>
      </c>
      <c r="F737">
        <f t="shared" si="78"/>
        <v>246.67212499999999</v>
      </c>
      <c r="G737" s="2">
        <v>45723</v>
      </c>
      <c r="H737" s="2">
        <v>45723</v>
      </c>
      <c r="I737" t="s">
        <v>18</v>
      </c>
      <c r="J737" t="s">
        <v>37</v>
      </c>
      <c r="K737" t="str">
        <f t="shared" si="79"/>
        <v>Low Risk</v>
      </c>
      <c r="L737" t="s">
        <v>60</v>
      </c>
      <c r="M737" t="s">
        <v>21</v>
      </c>
      <c r="N737" t="s">
        <v>31</v>
      </c>
      <c r="O737" t="s">
        <v>23</v>
      </c>
      <c r="P737" t="s">
        <v>56</v>
      </c>
      <c r="Q737" t="s">
        <v>57</v>
      </c>
      <c r="R737">
        <v>9</v>
      </c>
      <c r="S737" t="str">
        <f t="shared" si="80"/>
        <v>March</v>
      </c>
      <c r="T737">
        <f t="shared" si="81"/>
        <v>2025</v>
      </c>
      <c r="U737" s="3">
        <f t="shared" si="82"/>
        <v>0.29749999999999999</v>
      </c>
      <c r="V737" s="3" t="str">
        <f t="shared" si="83"/>
        <v>High Discount</v>
      </c>
      <c r="W737" s="3">
        <f>AVERAGE(Table1[Gross Margin %])</f>
        <v>0.29963500000000659</v>
      </c>
      <c r="X737" s="3"/>
    </row>
    <row r="738" spans="1:24" x14ac:dyDescent="0.35">
      <c r="A738" t="s">
        <v>1507</v>
      </c>
      <c r="B738" t="s">
        <v>1226</v>
      </c>
      <c r="C738">
        <v>600.03</v>
      </c>
      <c r="D738" t="s">
        <v>3874</v>
      </c>
      <c r="E738">
        <f t="shared" si="77"/>
        <v>0.15</v>
      </c>
      <c r="F738">
        <f t="shared" si="78"/>
        <v>178.50892499999998</v>
      </c>
      <c r="G738" s="2">
        <v>45475</v>
      </c>
      <c r="H738" s="2">
        <v>45475</v>
      </c>
      <c r="I738" t="s">
        <v>48</v>
      </c>
      <c r="J738" t="s">
        <v>49</v>
      </c>
      <c r="K738" t="str">
        <f t="shared" si="79"/>
        <v>Medium Risk</v>
      </c>
      <c r="L738" t="s">
        <v>38</v>
      </c>
      <c r="M738" t="s">
        <v>44</v>
      </c>
      <c r="N738" t="s">
        <v>45</v>
      </c>
      <c r="O738" t="s">
        <v>23</v>
      </c>
      <c r="P738" t="s">
        <v>56</v>
      </c>
      <c r="Q738" t="s">
        <v>57</v>
      </c>
      <c r="R738">
        <v>4</v>
      </c>
      <c r="S738" t="str">
        <f t="shared" si="80"/>
        <v>July</v>
      </c>
      <c r="T738">
        <f t="shared" si="81"/>
        <v>2024</v>
      </c>
      <c r="U738" s="3">
        <f t="shared" si="82"/>
        <v>0.29749999999999999</v>
      </c>
      <c r="V738" s="3" t="str">
        <f t="shared" si="83"/>
        <v>High Discount</v>
      </c>
      <c r="W738" s="3">
        <f>AVERAGE(Table1[Gross Margin %])</f>
        <v>0.29963500000000659</v>
      </c>
      <c r="X738" s="3"/>
    </row>
    <row r="739" spans="1:24" x14ac:dyDescent="0.35">
      <c r="A739" t="s">
        <v>1508</v>
      </c>
      <c r="B739" t="s">
        <v>1509</v>
      </c>
      <c r="C739">
        <v>1233.56</v>
      </c>
      <c r="D739" t="s">
        <v>3872</v>
      </c>
      <c r="E739">
        <f t="shared" si="77"/>
        <v>0.25</v>
      </c>
      <c r="F739">
        <f t="shared" si="78"/>
        <v>323.80949999999996</v>
      </c>
      <c r="G739" s="2">
        <v>45492</v>
      </c>
      <c r="H739" s="2">
        <v>45492</v>
      </c>
      <c r="I739" t="s">
        <v>28</v>
      </c>
      <c r="J739" t="s">
        <v>49</v>
      </c>
      <c r="K739" t="str">
        <f t="shared" si="79"/>
        <v>Low Risk</v>
      </c>
      <c r="L739" t="s">
        <v>60</v>
      </c>
      <c r="M739" t="s">
        <v>39</v>
      </c>
      <c r="N739" t="s">
        <v>31</v>
      </c>
      <c r="O739" t="s">
        <v>32</v>
      </c>
      <c r="P739" t="s">
        <v>68</v>
      </c>
      <c r="Q739" t="s">
        <v>69</v>
      </c>
      <c r="R739">
        <v>1</v>
      </c>
      <c r="S739" t="str">
        <f t="shared" si="80"/>
        <v>July</v>
      </c>
      <c r="T739">
        <f t="shared" si="81"/>
        <v>2024</v>
      </c>
      <c r="U739" s="3">
        <f t="shared" si="82"/>
        <v>0.26249999999999996</v>
      </c>
      <c r="V739" s="3" t="str">
        <f t="shared" si="83"/>
        <v>High Discount</v>
      </c>
      <c r="W739" s="3">
        <f>AVERAGE(Table1[Gross Margin %])</f>
        <v>0.29963500000000659</v>
      </c>
      <c r="X739" s="3"/>
    </row>
    <row r="740" spans="1:24" x14ac:dyDescent="0.35">
      <c r="A740" t="s">
        <v>1510</v>
      </c>
      <c r="B740" t="s">
        <v>1511</v>
      </c>
      <c r="C740">
        <v>998.19</v>
      </c>
      <c r="D740" t="s">
        <v>3874</v>
      </c>
      <c r="E740">
        <f t="shared" si="77"/>
        <v>0.1</v>
      </c>
      <c r="F740">
        <f t="shared" si="78"/>
        <v>314.42984999999999</v>
      </c>
      <c r="G740" s="2">
        <v>45780</v>
      </c>
      <c r="H740" s="2">
        <v>45780</v>
      </c>
      <c r="I740" t="s">
        <v>28</v>
      </c>
      <c r="J740" t="s">
        <v>37</v>
      </c>
      <c r="K740" t="str">
        <f t="shared" si="79"/>
        <v>Low Risk</v>
      </c>
      <c r="L740" t="s">
        <v>60</v>
      </c>
      <c r="M740" t="s">
        <v>44</v>
      </c>
      <c r="N740" t="s">
        <v>31</v>
      </c>
      <c r="O740" t="s">
        <v>32</v>
      </c>
      <c r="P740" t="s">
        <v>68</v>
      </c>
      <c r="Q740" t="s">
        <v>69</v>
      </c>
      <c r="R740">
        <v>10</v>
      </c>
      <c r="S740" t="str">
        <f t="shared" si="80"/>
        <v>May</v>
      </c>
      <c r="T740">
        <f t="shared" si="81"/>
        <v>2025</v>
      </c>
      <c r="U740" s="3">
        <f t="shared" si="82"/>
        <v>0.31499999999999995</v>
      </c>
      <c r="V740" s="3" t="str">
        <f t="shared" si="83"/>
        <v>Low Discount</v>
      </c>
      <c r="W740" s="3">
        <f>AVERAGE(Table1[Gross Margin %])</f>
        <v>0.29963500000000659</v>
      </c>
      <c r="X740" s="3"/>
    </row>
    <row r="741" spans="1:24" x14ac:dyDescent="0.35">
      <c r="A741" t="s">
        <v>1512</v>
      </c>
      <c r="B741" t="s">
        <v>1513</v>
      </c>
      <c r="C741">
        <v>441.85</v>
      </c>
      <c r="D741" t="s">
        <v>3873</v>
      </c>
      <c r="E741">
        <f t="shared" si="77"/>
        <v>0.1</v>
      </c>
      <c r="F741">
        <f t="shared" si="78"/>
        <v>139.18275</v>
      </c>
      <c r="G741" s="2">
        <v>45724</v>
      </c>
      <c r="H741" s="2">
        <v>45724</v>
      </c>
      <c r="I741" t="s">
        <v>86</v>
      </c>
      <c r="J741" t="s">
        <v>49</v>
      </c>
      <c r="K741" t="str">
        <f t="shared" si="79"/>
        <v>Low Risk</v>
      </c>
      <c r="L741" t="s">
        <v>43</v>
      </c>
      <c r="M741" t="s">
        <v>44</v>
      </c>
      <c r="N741" t="s">
        <v>22</v>
      </c>
      <c r="O741" t="s">
        <v>32</v>
      </c>
      <c r="P741" t="s">
        <v>33</v>
      </c>
      <c r="Q741" t="s">
        <v>34</v>
      </c>
      <c r="R741">
        <v>6</v>
      </c>
      <c r="S741" t="str">
        <f t="shared" si="80"/>
        <v>March</v>
      </c>
      <c r="T741">
        <f t="shared" si="81"/>
        <v>2025</v>
      </c>
      <c r="U741" s="3">
        <f t="shared" si="82"/>
        <v>0.315</v>
      </c>
      <c r="V741" s="3" t="str">
        <f t="shared" si="83"/>
        <v>Low Discount</v>
      </c>
      <c r="W741" s="3">
        <f>AVERAGE(Table1[Gross Margin %])</f>
        <v>0.29963500000000659</v>
      </c>
      <c r="X741" s="3"/>
    </row>
    <row r="742" spans="1:24" x14ac:dyDescent="0.35">
      <c r="A742" t="s">
        <v>1514</v>
      </c>
      <c r="B742" t="s">
        <v>1515</v>
      </c>
      <c r="C742">
        <v>970.52</v>
      </c>
      <c r="D742" t="s">
        <v>3874</v>
      </c>
      <c r="E742">
        <f t="shared" si="77"/>
        <v>0.1</v>
      </c>
      <c r="F742">
        <f t="shared" si="78"/>
        <v>305.71379999999999</v>
      </c>
      <c r="G742" s="2">
        <v>45588</v>
      </c>
      <c r="H742" s="2">
        <v>45588</v>
      </c>
      <c r="I742" t="s">
        <v>86</v>
      </c>
      <c r="J742" t="s">
        <v>37</v>
      </c>
      <c r="K742" t="str">
        <f t="shared" si="79"/>
        <v>Low Risk</v>
      </c>
      <c r="L742" t="s">
        <v>60</v>
      </c>
      <c r="M742" t="s">
        <v>21</v>
      </c>
      <c r="N742" t="s">
        <v>31</v>
      </c>
      <c r="O742" t="s">
        <v>61</v>
      </c>
      <c r="P742" t="s">
        <v>62</v>
      </c>
      <c r="Q742" t="s">
        <v>63</v>
      </c>
      <c r="R742">
        <v>2</v>
      </c>
      <c r="S742" t="str">
        <f t="shared" si="80"/>
        <v>October</v>
      </c>
      <c r="T742">
        <f t="shared" si="81"/>
        <v>2024</v>
      </c>
      <c r="U742" s="3">
        <f t="shared" si="82"/>
        <v>0.315</v>
      </c>
      <c r="V742" s="3" t="str">
        <f t="shared" si="83"/>
        <v>Low Discount</v>
      </c>
      <c r="W742" s="3">
        <f>AVERAGE(Table1[Gross Margin %])</f>
        <v>0.29963500000000659</v>
      </c>
      <c r="X742" s="3"/>
    </row>
    <row r="743" spans="1:24" x14ac:dyDescent="0.35">
      <c r="A743" t="s">
        <v>1516</v>
      </c>
      <c r="B743" t="s">
        <v>1517</v>
      </c>
      <c r="C743">
        <v>1274.8</v>
      </c>
      <c r="D743" t="s">
        <v>3872</v>
      </c>
      <c r="E743">
        <f t="shared" si="77"/>
        <v>0.25</v>
      </c>
      <c r="F743">
        <f t="shared" si="78"/>
        <v>334.63499999999993</v>
      </c>
      <c r="G743" s="2">
        <v>45446</v>
      </c>
      <c r="H743" s="2">
        <v>45446</v>
      </c>
      <c r="I743" t="s">
        <v>18</v>
      </c>
      <c r="J743" t="s">
        <v>49</v>
      </c>
      <c r="K743" t="str">
        <f t="shared" si="79"/>
        <v>High Risk</v>
      </c>
      <c r="L743" t="s">
        <v>20</v>
      </c>
      <c r="M743" t="s">
        <v>50</v>
      </c>
      <c r="N743" t="s">
        <v>22</v>
      </c>
      <c r="O743" t="s">
        <v>32</v>
      </c>
      <c r="P743" t="s">
        <v>68</v>
      </c>
      <c r="Q743" t="s">
        <v>69</v>
      </c>
      <c r="R743">
        <v>8</v>
      </c>
      <c r="S743" t="str">
        <f t="shared" si="80"/>
        <v>June</v>
      </c>
      <c r="T743">
        <f t="shared" si="81"/>
        <v>2024</v>
      </c>
      <c r="U743" s="3">
        <f t="shared" si="82"/>
        <v>0.26249999999999996</v>
      </c>
      <c r="V743" s="3" t="str">
        <f t="shared" si="83"/>
        <v>High Discount</v>
      </c>
      <c r="W743" s="3">
        <f>AVERAGE(Table1[Gross Margin %])</f>
        <v>0.29963500000000659</v>
      </c>
      <c r="X743" s="3"/>
    </row>
    <row r="744" spans="1:24" x14ac:dyDescent="0.35">
      <c r="A744" t="s">
        <v>1518</v>
      </c>
      <c r="B744" t="s">
        <v>1519</v>
      </c>
      <c r="C744">
        <v>1274</v>
      </c>
      <c r="D744" t="s">
        <v>3872</v>
      </c>
      <c r="E744">
        <f t="shared" si="77"/>
        <v>0.1</v>
      </c>
      <c r="F744">
        <f t="shared" si="78"/>
        <v>401.30999999999995</v>
      </c>
      <c r="G744" s="2">
        <v>45611</v>
      </c>
      <c r="H744" s="2">
        <v>45611</v>
      </c>
      <c r="I744" t="s">
        <v>48</v>
      </c>
      <c r="J744" t="s">
        <v>19</v>
      </c>
      <c r="K744" t="str">
        <f t="shared" si="79"/>
        <v>Low Risk</v>
      </c>
      <c r="L744" t="s">
        <v>60</v>
      </c>
      <c r="M744" t="s">
        <v>21</v>
      </c>
      <c r="N744" t="s">
        <v>22</v>
      </c>
      <c r="O744" t="s">
        <v>61</v>
      </c>
      <c r="P744" t="s">
        <v>62</v>
      </c>
      <c r="Q744" t="s">
        <v>63</v>
      </c>
      <c r="R744">
        <v>2</v>
      </c>
      <c r="S744" t="str">
        <f t="shared" si="80"/>
        <v>November</v>
      </c>
      <c r="T744">
        <f t="shared" si="81"/>
        <v>2024</v>
      </c>
      <c r="U744" s="3">
        <f t="shared" si="82"/>
        <v>0.31499999999999995</v>
      </c>
      <c r="V744" s="3" t="str">
        <f t="shared" si="83"/>
        <v>Low Discount</v>
      </c>
      <c r="W744" s="3">
        <f>AVERAGE(Table1[Gross Margin %])</f>
        <v>0.29963500000000659</v>
      </c>
      <c r="X744" s="3"/>
    </row>
    <row r="745" spans="1:24" x14ac:dyDescent="0.35">
      <c r="A745" t="s">
        <v>1520</v>
      </c>
      <c r="B745" t="s">
        <v>765</v>
      </c>
      <c r="C745">
        <v>530.08000000000004</v>
      </c>
      <c r="D745" t="s">
        <v>3874</v>
      </c>
      <c r="E745">
        <f t="shared" si="77"/>
        <v>0.1</v>
      </c>
      <c r="F745">
        <f t="shared" si="78"/>
        <v>166.9752</v>
      </c>
      <c r="G745" s="2">
        <v>45536</v>
      </c>
      <c r="H745" s="2">
        <v>45536</v>
      </c>
      <c r="I745" t="s">
        <v>28</v>
      </c>
      <c r="J745" t="s">
        <v>49</v>
      </c>
      <c r="K745" t="str">
        <f t="shared" si="79"/>
        <v>High Risk</v>
      </c>
      <c r="L745" t="s">
        <v>20</v>
      </c>
      <c r="M745" t="s">
        <v>30</v>
      </c>
      <c r="N745" t="s">
        <v>22</v>
      </c>
      <c r="O745" t="s">
        <v>61</v>
      </c>
      <c r="P745" t="s">
        <v>62</v>
      </c>
      <c r="Q745" t="s">
        <v>63</v>
      </c>
      <c r="R745">
        <v>3</v>
      </c>
      <c r="S745" t="str">
        <f t="shared" si="80"/>
        <v>September</v>
      </c>
      <c r="T745">
        <f t="shared" si="81"/>
        <v>2024</v>
      </c>
      <c r="U745" s="3">
        <f t="shared" si="82"/>
        <v>0.315</v>
      </c>
      <c r="V745" s="3" t="str">
        <f t="shared" si="83"/>
        <v>Low Discount</v>
      </c>
      <c r="W745" s="3">
        <f>AVERAGE(Table1[Gross Margin %])</f>
        <v>0.29963500000000659</v>
      </c>
      <c r="X745" s="3"/>
    </row>
    <row r="746" spans="1:24" x14ac:dyDescent="0.35">
      <c r="A746" t="s">
        <v>1521</v>
      </c>
      <c r="B746" t="s">
        <v>1522</v>
      </c>
      <c r="C746">
        <v>1362.76</v>
      </c>
      <c r="D746" t="s">
        <v>3872</v>
      </c>
      <c r="E746">
        <f t="shared" si="77"/>
        <v>0.15</v>
      </c>
      <c r="F746">
        <f t="shared" si="78"/>
        <v>405.42109999999997</v>
      </c>
      <c r="G746" s="2">
        <v>45709</v>
      </c>
      <c r="H746" s="2">
        <v>45709</v>
      </c>
      <c r="I746" t="s">
        <v>28</v>
      </c>
      <c r="J746" t="s">
        <v>29</v>
      </c>
      <c r="K746" t="str">
        <f t="shared" si="79"/>
        <v>High Risk</v>
      </c>
      <c r="L746" t="s">
        <v>20</v>
      </c>
      <c r="M746" t="s">
        <v>21</v>
      </c>
      <c r="N746" t="s">
        <v>31</v>
      </c>
      <c r="O746" t="s">
        <v>23</v>
      </c>
      <c r="P746" t="s">
        <v>51</v>
      </c>
      <c r="Q746" t="s">
        <v>52</v>
      </c>
      <c r="R746">
        <v>5</v>
      </c>
      <c r="S746" t="str">
        <f t="shared" si="80"/>
        <v>February</v>
      </c>
      <c r="T746">
        <f t="shared" si="81"/>
        <v>2025</v>
      </c>
      <c r="U746" s="3">
        <f t="shared" si="82"/>
        <v>0.29749999999999999</v>
      </c>
      <c r="V746" s="3" t="str">
        <f t="shared" si="83"/>
        <v>High Discount</v>
      </c>
      <c r="W746" s="3">
        <f>AVERAGE(Table1[Gross Margin %])</f>
        <v>0.29963500000000659</v>
      </c>
      <c r="X746" s="3"/>
    </row>
    <row r="747" spans="1:24" x14ac:dyDescent="0.35">
      <c r="A747" t="s">
        <v>1523</v>
      </c>
      <c r="B747" t="s">
        <v>1524</v>
      </c>
      <c r="C747">
        <v>328.91</v>
      </c>
      <c r="D747" t="s">
        <v>3873</v>
      </c>
      <c r="E747">
        <f t="shared" si="77"/>
        <v>0.1</v>
      </c>
      <c r="F747">
        <f t="shared" si="78"/>
        <v>103.60665</v>
      </c>
      <c r="G747" s="2">
        <v>45691</v>
      </c>
      <c r="H747" s="2">
        <v>45691</v>
      </c>
      <c r="I747" t="s">
        <v>18</v>
      </c>
      <c r="J747" t="s">
        <v>19</v>
      </c>
      <c r="K747" t="str">
        <f t="shared" si="79"/>
        <v>Low Risk</v>
      </c>
      <c r="L747" t="s">
        <v>43</v>
      </c>
      <c r="M747" t="s">
        <v>39</v>
      </c>
      <c r="N747" t="s">
        <v>45</v>
      </c>
      <c r="O747" t="s">
        <v>32</v>
      </c>
      <c r="P747" t="s">
        <v>72</v>
      </c>
      <c r="Q747" t="s">
        <v>73</v>
      </c>
      <c r="R747">
        <v>9</v>
      </c>
      <c r="S747" t="str">
        <f t="shared" si="80"/>
        <v>February</v>
      </c>
      <c r="T747">
        <f t="shared" si="81"/>
        <v>2025</v>
      </c>
      <c r="U747" s="3">
        <f t="shared" si="82"/>
        <v>0.315</v>
      </c>
      <c r="V747" s="3" t="str">
        <f t="shared" si="83"/>
        <v>Low Discount</v>
      </c>
      <c r="W747" s="3">
        <f>AVERAGE(Table1[Gross Margin %])</f>
        <v>0.29963500000000659</v>
      </c>
      <c r="X747" s="3"/>
    </row>
    <row r="748" spans="1:24" x14ac:dyDescent="0.35">
      <c r="A748" t="s">
        <v>1525</v>
      </c>
      <c r="B748" t="s">
        <v>1526</v>
      </c>
      <c r="C748">
        <v>1321</v>
      </c>
      <c r="D748" t="s">
        <v>3872</v>
      </c>
      <c r="E748">
        <f t="shared" si="77"/>
        <v>0.15</v>
      </c>
      <c r="F748">
        <f t="shared" si="78"/>
        <v>392.99749999999995</v>
      </c>
      <c r="G748" s="2">
        <v>45716</v>
      </c>
      <c r="H748" s="2">
        <v>45716</v>
      </c>
      <c r="I748" t="s">
        <v>18</v>
      </c>
      <c r="J748" t="s">
        <v>49</v>
      </c>
      <c r="K748" t="str">
        <f t="shared" si="79"/>
        <v>Low Risk</v>
      </c>
      <c r="L748" t="s">
        <v>43</v>
      </c>
      <c r="M748" t="s">
        <v>50</v>
      </c>
      <c r="N748" t="s">
        <v>22</v>
      </c>
      <c r="O748" t="s">
        <v>23</v>
      </c>
      <c r="P748" t="s">
        <v>24</v>
      </c>
      <c r="Q748" t="s">
        <v>25</v>
      </c>
      <c r="R748">
        <v>8</v>
      </c>
      <c r="S748" t="str">
        <f t="shared" si="80"/>
        <v>February</v>
      </c>
      <c r="T748">
        <f t="shared" si="81"/>
        <v>2025</v>
      </c>
      <c r="U748" s="3">
        <f t="shared" si="82"/>
        <v>0.29749999999999993</v>
      </c>
      <c r="V748" s="3" t="str">
        <f t="shared" si="83"/>
        <v>High Discount</v>
      </c>
      <c r="W748" s="3">
        <f>AVERAGE(Table1[Gross Margin %])</f>
        <v>0.29963500000000659</v>
      </c>
      <c r="X748" s="3"/>
    </row>
    <row r="749" spans="1:24" x14ac:dyDescent="0.35">
      <c r="A749" t="s">
        <v>1527</v>
      </c>
      <c r="B749" t="s">
        <v>1528</v>
      </c>
      <c r="C749">
        <v>392.88</v>
      </c>
      <c r="D749" t="s">
        <v>3873</v>
      </c>
      <c r="E749">
        <f t="shared" si="77"/>
        <v>0.1</v>
      </c>
      <c r="F749">
        <f t="shared" si="78"/>
        <v>123.75719999999998</v>
      </c>
      <c r="G749" s="2">
        <v>45691</v>
      </c>
      <c r="H749" s="2">
        <v>45691</v>
      </c>
      <c r="I749" t="s">
        <v>48</v>
      </c>
      <c r="J749" t="s">
        <v>19</v>
      </c>
      <c r="K749" t="str">
        <f t="shared" si="79"/>
        <v>Medium Risk</v>
      </c>
      <c r="L749" t="s">
        <v>38</v>
      </c>
      <c r="M749" t="s">
        <v>30</v>
      </c>
      <c r="N749" t="s">
        <v>22</v>
      </c>
      <c r="O749" t="s">
        <v>32</v>
      </c>
      <c r="P749" t="s">
        <v>72</v>
      </c>
      <c r="Q749" t="s">
        <v>73</v>
      </c>
      <c r="R749">
        <v>6</v>
      </c>
      <c r="S749" t="str">
        <f t="shared" si="80"/>
        <v>February</v>
      </c>
      <c r="T749">
        <f t="shared" si="81"/>
        <v>2025</v>
      </c>
      <c r="U749" s="3">
        <f t="shared" si="82"/>
        <v>0.31499999999999995</v>
      </c>
      <c r="V749" s="3" t="str">
        <f t="shared" si="83"/>
        <v>Low Discount</v>
      </c>
      <c r="W749" s="3">
        <f>AVERAGE(Table1[Gross Margin %])</f>
        <v>0.29963500000000659</v>
      </c>
      <c r="X749" s="3"/>
    </row>
    <row r="750" spans="1:24" x14ac:dyDescent="0.35">
      <c r="A750" t="s">
        <v>1529</v>
      </c>
      <c r="B750" t="s">
        <v>1530</v>
      </c>
      <c r="C750">
        <v>316.01</v>
      </c>
      <c r="D750" t="s">
        <v>3873</v>
      </c>
      <c r="E750">
        <f t="shared" si="77"/>
        <v>0.1</v>
      </c>
      <c r="F750">
        <f t="shared" si="78"/>
        <v>99.543149999999997</v>
      </c>
      <c r="G750" s="2">
        <v>45784</v>
      </c>
      <c r="H750" s="2">
        <v>45784</v>
      </c>
      <c r="I750" t="s">
        <v>86</v>
      </c>
      <c r="J750" t="s">
        <v>49</v>
      </c>
      <c r="K750" t="str">
        <f t="shared" si="79"/>
        <v>Low Risk</v>
      </c>
      <c r="L750" t="s">
        <v>60</v>
      </c>
      <c r="M750" t="s">
        <v>50</v>
      </c>
      <c r="N750" t="s">
        <v>31</v>
      </c>
      <c r="O750" t="s">
        <v>61</v>
      </c>
      <c r="P750" t="s">
        <v>62</v>
      </c>
      <c r="Q750" t="s">
        <v>63</v>
      </c>
      <c r="R750">
        <v>9</v>
      </c>
      <c r="S750" t="str">
        <f t="shared" si="80"/>
        <v>May</v>
      </c>
      <c r="T750">
        <f t="shared" si="81"/>
        <v>2025</v>
      </c>
      <c r="U750" s="3">
        <f t="shared" si="82"/>
        <v>0.315</v>
      </c>
      <c r="V750" s="3" t="str">
        <f t="shared" si="83"/>
        <v>Low Discount</v>
      </c>
      <c r="W750" s="3">
        <f>AVERAGE(Table1[Gross Margin %])</f>
        <v>0.29963500000000659</v>
      </c>
      <c r="X750" s="3"/>
    </row>
    <row r="751" spans="1:24" x14ac:dyDescent="0.35">
      <c r="A751" t="s">
        <v>1531</v>
      </c>
      <c r="B751" t="s">
        <v>1532</v>
      </c>
      <c r="C751">
        <v>785</v>
      </c>
      <c r="D751" t="s">
        <v>3874</v>
      </c>
      <c r="E751">
        <f t="shared" si="77"/>
        <v>0.1</v>
      </c>
      <c r="F751">
        <f t="shared" si="78"/>
        <v>247.27499999999998</v>
      </c>
      <c r="G751" s="2">
        <v>45480</v>
      </c>
      <c r="H751" s="2">
        <v>45480</v>
      </c>
      <c r="I751" t="s">
        <v>42</v>
      </c>
      <c r="J751" t="s">
        <v>49</v>
      </c>
      <c r="K751" t="str">
        <f t="shared" si="79"/>
        <v>Low Risk</v>
      </c>
      <c r="L751" t="s">
        <v>60</v>
      </c>
      <c r="M751" t="s">
        <v>44</v>
      </c>
      <c r="N751" t="s">
        <v>31</v>
      </c>
      <c r="O751" t="s">
        <v>32</v>
      </c>
      <c r="P751" t="s">
        <v>72</v>
      </c>
      <c r="Q751" t="s">
        <v>73</v>
      </c>
      <c r="R751">
        <v>8</v>
      </c>
      <c r="S751" t="str">
        <f t="shared" si="80"/>
        <v>July</v>
      </c>
      <c r="T751">
        <f t="shared" si="81"/>
        <v>2024</v>
      </c>
      <c r="U751" s="3">
        <f t="shared" si="82"/>
        <v>0.31499999999999995</v>
      </c>
      <c r="V751" s="3" t="str">
        <f t="shared" si="83"/>
        <v>Low Discount</v>
      </c>
      <c r="W751" s="3">
        <f>AVERAGE(Table1[Gross Margin %])</f>
        <v>0.29963500000000659</v>
      </c>
      <c r="X751" s="3"/>
    </row>
    <row r="752" spans="1:24" x14ac:dyDescent="0.35">
      <c r="A752" t="s">
        <v>1533</v>
      </c>
      <c r="B752" t="s">
        <v>1534</v>
      </c>
      <c r="C752">
        <v>1460.05</v>
      </c>
      <c r="D752" t="s">
        <v>3872</v>
      </c>
      <c r="E752">
        <f t="shared" si="77"/>
        <v>0.15</v>
      </c>
      <c r="F752">
        <f t="shared" si="78"/>
        <v>434.36487499999998</v>
      </c>
      <c r="G752" s="2">
        <v>45615</v>
      </c>
      <c r="H752" s="2">
        <v>45615</v>
      </c>
      <c r="I752" t="s">
        <v>86</v>
      </c>
      <c r="J752" t="s">
        <v>37</v>
      </c>
      <c r="K752" t="str">
        <f t="shared" si="79"/>
        <v>Medium Risk</v>
      </c>
      <c r="L752" t="s">
        <v>38</v>
      </c>
      <c r="M752" t="s">
        <v>44</v>
      </c>
      <c r="N752" t="s">
        <v>22</v>
      </c>
      <c r="O752" t="s">
        <v>23</v>
      </c>
      <c r="P752" t="s">
        <v>56</v>
      </c>
      <c r="Q752" t="s">
        <v>57</v>
      </c>
      <c r="R752">
        <v>1</v>
      </c>
      <c r="S752" t="str">
        <f t="shared" si="80"/>
        <v>November</v>
      </c>
      <c r="T752">
        <f t="shared" si="81"/>
        <v>2024</v>
      </c>
      <c r="U752" s="3">
        <f t="shared" si="82"/>
        <v>0.29749999999999999</v>
      </c>
      <c r="V752" s="3" t="str">
        <f t="shared" si="83"/>
        <v>High Discount</v>
      </c>
      <c r="W752" s="3">
        <f>AVERAGE(Table1[Gross Margin %])</f>
        <v>0.29963500000000659</v>
      </c>
      <c r="X752" s="3"/>
    </row>
    <row r="753" spans="1:24" x14ac:dyDescent="0.35">
      <c r="A753" t="s">
        <v>1535</v>
      </c>
      <c r="B753" t="s">
        <v>1536</v>
      </c>
      <c r="C753">
        <v>244.72</v>
      </c>
      <c r="D753" t="s">
        <v>3873</v>
      </c>
      <c r="E753">
        <f t="shared" si="77"/>
        <v>0.1</v>
      </c>
      <c r="F753">
        <f t="shared" si="78"/>
        <v>77.086799999999997</v>
      </c>
      <c r="G753" s="2">
        <v>45716</v>
      </c>
      <c r="H753" s="2">
        <v>45716</v>
      </c>
      <c r="I753" t="s">
        <v>42</v>
      </c>
      <c r="J753" t="s">
        <v>49</v>
      </c>
      <c r="K753" t="str">
        <f t="shared" si="79"/>
        <v>Low Risk</v>
      </c>
      <c r="L753" t="s">
        <v>38</v>
      </c>
      <c r="M753" t="s">
        <v>50</v>
      </c>
      <c r="N753" t="s">
        <v>45</v>
      </c>
      <c r="O753" t="s">
        <v>32</v>
      </c>
      <c r="P753" t="s">
        <v>33</v>
      </c>
      <c r="Q753" t="s">
        <v>34</v>
      </c>
      <c r="R753">
        <v>5</v>
      </c>
      <c r="S753" t="str">
        <f t="shared" si="80"/>
        <v>February</v>
      </c>
      <c r="T753">
        <f t="shared" si="81"/>
        <v>2025</v>
      </c>
      <c r="U753" s="3">
        <f t="shared" si="82"/>
        <v>0.315</v>
      </c>
      <c r="V753" s="3" t="str">
        <f t="shared" si="83"/>
        <v>Low Discount</v>
      </c>
      <c r="W753" s="3">
        <f>AVERAGE(Table1[Gross Margin %])</f>
        <v>0.29963500000000659</v>
      </c>
      <c r="X753" s="3"/>
    </row>
    <row r="754" spans="1:24" x14ac:dyDescent="0.35">
      <c r="A754" t="s">
        <v>1537</v>
      </c>
      <c r="B754" t="s">
        <v>1538</v>
      </c>
      <c r="C754">
        <v>98.2</v>
      </c>
      <c r="D754" t="s">
        <v>3873</v>
      </c>
      <c r="E754">
        <f t="shared" si="77"/>
        <v>0.1</v>
      </c>
      <c r="F754">
        <f t="shared" si="78"/>
        <v>30.932999999999996</v>
      </c>
      <c r="G754" s="2">
        <v>45673</v>
      </c>
      <c r="H754" s="2">
        <v>45673</v>
      </c>
      <c r="I754" t="s">
        <v>18</v>
      </c>
      <c r="J754" t="s">
        <v>49</v>
      </c>
      <c r="K754" t="str">
        <f t="shared" si="79"/>
        <v>Low Risk</v>
      </c>
      <c r="L754" t="s">
        <v>60</v>
      </c>
      <c r="M754" t="s">
        <v>50</v>
      </c>
      <c r="N754" t="s">
        <v>22</v>
      </c>
      <c r="O754" t="s">
        <v>32</v>
      </c>
      <c r="P754" t="s">
        <v>33</v>
      </c>
      <c r="Q754" t="s">
        <v>34</v>
      </c>
      <c r="R754">
        <v>2</v>
      </c>
      <c r="S754" t="str">
        <f t="shared" si="80"/>
        <v>January</v>
      </c>
      <c r="T754">
        <f t="shared" si="81"/>
        <v>2025</v>
      </c>
      <c r="U754" s="3">
        <f t="shared" si="82"/>
        <v>0.31499999999999995</v>
      </c>
      <c r="V754" s="3" t="str">
        <f t="shared" si="83"/>
        <v>Low Discount</v>
      </c>
      <c r="W754" s="3">
        <f>AVERAGE(Table1[Gross Margin %])</f>
        <v>0.29963500000000659</v>
      </c>
      <c r="X754" s="3"/>
    </row>
    <row r="755" spans="1:24" x14ac:dyDescent="0.35">
      <c r="A755" t="s">
        <v>1539</v>
      </c>
      <c r="B755" t="s">
        <v>568</v>
      </c>
      <c r="C755">
        <v>806.89</v>
      </c>
      <c r="D755" t="s">
        <v>3874</v>
      </c>
      <c r="E755">
        <f t="shared" si="77"/>
        <v>0.15</v>
      </c>
      <c r="F755">
        <f t="shared" si="78"/>
        <v>240.04977499999998</v>
      </c>
      <c r="G755" s="2">
        <v>45442</v>
      </c>
      <c r="H755" s="2">
        <v>45442</v>
      </c>
      <c r="I755" t="s">
        <v>48</v>
      </c>
      <c r="J755" t="s">
        <v>19</v>
      </c>
      <c r="K755" t="str">
        <f t="shared" si="79"/>
        <v>Medium Risk</v>
      </c>
      <c r="L755" t="s">
        <v>38</v>
      </c>
      <c r="M755" t="s">
        <v>39</v>
      </c>
      <c r="N755" t="s">
        <v>22</v>
      </c>
      <c r="O755" t="s">
        <v>23</v>
      </c>
      <c r="P755" t="s">
        <v>51</v>
      </c>
      <c r="Q755" t="s">
        <v>52</v>
      </c>
      <c r="R755">
        <v>5</v>
      </c>
      <c r="S755" t="str">
        <f t="shared" si="80"/>
        <v>May</v>
      </c>
      <c r="T755">
        <f t="shared" si="81"/>
        <v>2024</v>
      </c>
      <c r="U755" s="3">
        <f t="shared" si="82"/>
        <v>0.29749999999999999</v>
      </c>
      <c r="V755" s="3" t="str">
        <f t="shared" si="83"/>
        <v>High Discount</v>
      </c>
      <c r="W755" s="3">
        <f>AVERAGE(Table1[Gross Margin %])</f>
        <v>0.29963500000000659</v>
      </c>
      <c r="X755" s="3"/>
    </row>
    <row r="756" spans="1:24" x14ac:dyDescent="0.35">
      <c r="A756" t="s">
        <v>1540</v>
      </c>
      <c r="B756" t="s">
        <v>1541</v>
      </c>
      <c r="C756">
        <v>344.38</v>
      </c>
      <c r="D756" t="s">
        <v>3873</v>
      </c>
      <c r="E756">
        <f t="shared" si="77"/>
        <v>0.1</v>
      </c>
      <c r="F756">
        <f t="shared" si="78"/>
        <v>108.47969999999999</v>
      </c>
      <c r="G756" s="2">
        <v>45680</v>
      </c>
      <c r="H756" s="2">
        <v>45680</v>
      </c>
      <c r="I756" t="s">
        <v>42</v>
      </c>
      <c r="J756" t="s">
        <v>19</v>
      </c>
      <c r="K756" t="str">
        <f t="shared" si="79"/>
        <v>Low Risk</v>
      </c>
      <c r="L756" t="s">
        <v>43</v>
      </c>
      <c r="M756" t="s">
        <v>50</v>
      </c>
      <c r="N756" t="s">
        <v>45</v>
      </c>
      <c r="O756" t="s">
        <v>61</v>
      </c>
      <c r="P756" t="s">
        <v>62</v>
      </c>
      <c r="Q756" t="s">
        <v>63</v>
      </c>
      <c r="R756">
        <v>5</v>
      </c>
      <c r="S756" t="str">
        <f t="shared" si="80"/>
        <v>January</v>
      </c>
      <c r="T756">
        <f t="shared" si="81"/>
        <v>2025</v>
      </c>
      <c r="U756" s="3">
        <f t="shared" si="82"/>
        <v>0.315</v>
      </c>
      <c r="V756" s="3" t="str">
        <f t="shared" si="83"/>
        <v>Low Discount</v>
      </c>
      <c r="W756" s="3">
        <f>AVERAGE(Table1[Gross Margin %])</f>
        <v>0.29963500000000659</v>
      </c>
      <c r="X756" s="3"/>
    </row>
    <row r="757" spans="1:24" x14ac:dyDescent="0.35">
      <c r="A757" t="s">
        <v>1542</v>
      </c>
      <c r="B757" t="s">
        <v>1543</v>
      </c>
      <c r="C757">
        <v>101.65</v>
      </c>
      <c r="D757" t="s">
        <v>3873</v>
      </c>
      <c r="E757">
        <f t="shared" si="77"/>
        <v>0.1</v>
      </c>
      <c r="F757">
        <f t="shared" si="78"/>
        <v>32.019749999999995</v>
      </c>
      <c r="G757" s="2">
        <v>45712</v>
      </c>
      <c r="H757" s="2">
        <v>45712</v>
      </c>
      <c r="I757" t="s">
        <v>28</v>
      </c>
      <c r="J757" t="s">
        <v>49</v>
      </c>
      <c r="K757" t="str">
        <f t="shared" si="79"/>
        <v>Medium Risk</v>
      </c>
      <c r="L757" t="s">
        <v>38</v>
      </c>
      <c r="M757" t="s">
        <v>39</v>
      </c>
      <c r="N757" t="s">
        <v>31</v>
      </c>
      <c r="O757" t="s">
        <v>32</v>
      </c>
      <c r="P757" t="s">
        <v>80</v>
      </c>
      <c r="Q757" t="s">
        <v>81</v>
      </c>
      <c r="R757">
        <v>4</v>
      </c>
      <c r="S757" t="str">
        <f t="shared" si="80"/>
        <v>February</v>
      </c>
      <c r="T757">
        <f t="shared" si="81"/>
        <v>2025</v>
      </c>
      <c r="U757" s="3">
        <f t="shared" si="82"/>
        <v>0.31499999999999995</v>
      </c>
      <c r="V757" s="3" t="str">
        <f t="shared" si="83"/>
        <v>Low Discount</v>
      </c>
      <c r="W757" s="3">
        <f>AVERAGE(Table1[Gross Margin %])</f>
        <v>0.29963500000000659</v>
      </c>
      <c r="X757" s="3"/>
    </row>
    <row r="758" spans="1:24" x14ac:dyDescent="0.35">
      <c r="A758" t="s">
        <v>1544</v>
      </c>
      <c r="B758" t="s">
        <v>1545</v>
      </c>
      <c r="C758">
        <v>1215.0999999999999</v>
      </c>
      <c r="D758" t="s">
        <v>3872</v>
      </c>
      <c r="E758">
        <f t="shared" si="77"/>
        <v>0.15</v>
      </c>
      <c r="F758">
        <f t="shared" si="78"/>
        <v>361.49225000000001</v>
      </c>
      <c r="G758" s="2">
        <v>45747</v>
      </c>
      <c r="H758" s="2">
        <v>45747</v>
      </c>
      <c r="I758" t="s">
        <v>42</v>
      </c>
      <c r="J758" t="s">
        <v>49</v>
      </c>
      <c r="K758" t="str">
        <f t="shared" si="79"/>
        <v>Low Risk</v>
      </c>
      <c r="L758" t="s">
        <v>38</v>
      </c>
      <c r="M758" t="s">
        <v>30</v>
      </c>
      <c r="N758" t="s">
        <v>45</v>
      </c>
      <c r="O758" t="s">
        <v>23</v>
      </c>
      <c r="P758" t="s">
        <v>56</v>
      </c>
      <c r="Q758" t="s">
        <v>57</v>
      </c>
      <c r="R758">
        <v>9</v>
      </c>
      <c r="S758" t="str">
        <f t="shared" si="80"/>
        <v>March</v>
      </c>
      <c r="T758">
        <f t="shared" si="81"/>
        <v>2025</v>
      </c>
      <c r="U758" s="3">
        <f t="shared" si="82"/>
        <v>0.29750000000000004</v>
      </c>
      <c r="V758" s="3" t="str">
        <f t="shared" si="83"/>
        <v>High Discount</v>
      </c>
      <c r="W758" s="3">
        <f>AVERAGE(Table1[Gross Margin %])</f>
        <v>0.29963500000000659</v>
      </c>
      <c r="X758" s="3"/>
    </row>
    <row r="759" spans="1:24" x14ac:dyDescent="0.35">
      <c r="A759" t="s">
        <v>1546</v>
      </c>
      <c r="B759" t="s">
        <v>1547</v>
      </c>
      <c r="C759">
        <v>132.88</v>
      </c>
      <c r="D759" t="s">
        <v>3873</v>
      </c>
      <c r="E759">
        <f t="shared" si="77"/>
        <v>0.1</v>
      </c>
      <c r="F759">
        <f t="shared" si="78"/>
        <v>41.857199999999999</v>
      </c>
      <c r="G759" s="2">
        <v>45631</v>
      </c>
      <c r="H759" s="2">
        <v>45631</v>
      </c>
      <c r="I759" t="s">
        <v>48</v>
      </c>
      <c r="J759" t="s">
        <v>49</v>
      </c>
      <c r="K759" t="str">
        <f t="shared" si="79"/>
        <v>Low Risk</v>
      </c>
      <c r="L759" t="s">
        <v>43</v>
      </c>
      <c r="M759" t="s">
        <v>30</v>
      </c>
      <c r="N759" t="s">
        <v>22</v>
      </c>
      <c r="O759" t="s">
        <v>32</v>
      </c>
      <c r="P759" t="s">
        <v>33</v>
      </c>
      <c r="Q759" t="s">
        <v>34</v>
      </c>
      <c r="R759">
        <v>1</v>
      </c>
      <c r="S759" t="str">
        <f t="shared" si="80"/>
        <v>December</v>
      </c>
      <c r="T759">
        <f t="shared" si="81"/>
        <v>2024</v>
      </c>
      <c r="U759" s="3">
        <f t="shared" si="82"/>
        <v>0.315</v>
      </c>
      <c r="V759" s="3" t="str">
        <f t="shared" si="83"/>
        <v>Low Discount</v>
      </c>
      <c r="W759" s="3">
        <f>AVERAGE(Table1[Gross Margin %])</f>
        <v>0.29963500000000659</v>
      </c>
      <c r="X759" s="3"/>
    </row>
    <row r="760" spans="1:24" x14ac:dyDescent="0.35">
      <c r="A760" t="s">
        <v>1548</v>
      </c>
      <c r="B760" t="s">
        <v>1549</v>
      </c>
      <c r="C760">
        <v>327.55</v>
      </c>
      <c r="D760" t="s">
        <v>3873</v>
      </c>
      <c r="E760">
        <f t="shared" si="77"/>
        <v>0.15</v>
      </c>
      <c r="F760">
        <f t="shared" si="78"/>
        <v>97.446124999999995</v>
      </c>
      <c r="G760" s="2">
        <v>45756</v>
      </c>
      <c r="H760" s="2">
        <v>45756</v>
      </c>
      <c r="I760" t="s">
        <v>42</v>
      </c>
      <c r="J760" t="s">
        <v>29</v>
      </c>
      <c r="K760" t="str">
        <f t="shared" si="79"/>
        <v>High Risk</v>
      </c>
      <c r="L760" t="s">
        <v>20</v>
      </c>
      <c r="M760" t="s">
        <v>21</v>
      </c>
      <c r="N760" t="s">
        <v>45</v>
      </c>
      <c r="O760" t="s">
        <v>23</v>
      </c>
      <c r="P760" t="s">
        <v>24</v>
      </c>
      <c r="Q760" t="s">
        <v>25</v>
      </c>
      <c r="R760">
        <v>8</v>
      </c>
      <c r="S760" t="str">
        <f t="shared" si="80"/>
        <v>April</v>
      </c>
      <c r="T760">
        <f t="shared" si="81"/>
        <v>2025</v>
      </c>
      <c r="U760" s="3">
        <f t="shared" si="82"/>
        <v>0.29749999999999999</v>
      </c>
      <c r="V760" s="3" t="str">
        <f t="shared" si="83"/>
        <v>High Discount</v>
      </c>
      <c r="W760" s="3">
        <f>AVERAGE(Table1[Gross Margin %])</f>
        <v>0.29963500000000659</v>
      </c>
      <c r="X760" s="3"/>
    </row>
    <row r="761" spans="1:24" x14ac:dyDescent="0.35">
      <c r="A761" t="s">
        <v>1550</v>
      </c>
      <c r="B761" t="s">
        <v>1551</v>
      </c>
      <c r="C761">
        <v>349.68</v>
      </c>
      <c r="D761" t="s">
        <v>3873</v>
      </c>
      <c r="E761">
        <f t="shared" si="77"/>
        <v>0.1</v>
      </c>
      <c r="F761">
        <f t="shared" si="78"/>
        <v>110.14919999999999</v>
      </c>
      <c r="G761" s="2">
        <v>45722</v>
      </c>
      <c r="H761" s="2">
        <v>45722</v>
      </c>
      <c r="I761" t="s">
        <v>42</v>
      </c>
      <c r="J761" t="s">
        <v>37</v>
      </c>
      <c r="K761" t="str">
        <f t="shared" si="79"/>
        <v>Low Risk</v>
      </c>
      <c r="L761" t="s">
        <v>60</v>
      </c>
      <c r="M761" t="s">
        <v>39</v>
      </c>
      <c r="N761" t="s">
        <v>45</v>
      </c>
      <c r="O761" t="s">
        <v>61</v>
      </c>
      <c r="P761" t="s">
        <v>62</v>
      </c>
      <c r="Q761" t="s">
        <v>63</v>
      </c>
      <c r="R761">
        <v>10</v>
      </c>
      <c r="S761" t="str">
        <f t="shared" si="80"/>
        <v>March</v>
      </c>
      <c r="T761">
        <f t="shared" si="81"/>
        <v>2025</v>
      </c>
      <c r="U761" s="3">
        <f t="shared" si="82"/>
        <v>0.315</v>
      </c>
      <c r="V761" s="3" t="str">
        <f t="shared" si="83"/>
        <v>Low Discount</v>
      </c>
      <c r="W761" s="3">
        <f>AVERAGE(Table1[Gross Margin %])</f>
        <v>0.29963500000000659</v>
      </c>
      <c r="X761" s="3"/>
    </row>
    <row r="762" spans="1:24" x14ac:dyDescent="0.35">
      <c r="A762" t="s">
        <v>1552</v>
      </c>
      <c r="B762" t="s">
        <v>1553</v>
      </c>
      <c r="C762">
        <v>876.18</v>
      </c>
      <c r="D762" t="s">
        <v>3874</v>
      </c>
      <c r="E762">
        <f t="shared" si="77"/>
        <v>0.15</v>
      </c>
      <c r="F762">
        <f t="shared" si="78"/>
        <v>260.66354999999999</v>
      </c>
      <c r="G762" s="2">
        <v>45635</v>
      </c>
      <c r="H762" s="2">
        <v>45635</v>
      </c>
      <c r="I762" t="s">
        <v>86</v>
      </c>
      <c r="J762" t="s">
        <v>29</v>
      </c>
      <c r="K762" t="str">
        <f t="shared" si="79"/>
        <v>Low Risk</v>
      </c>
      <c r="L762" t="s">
        <v>43</v>
      </c>
      <c r="M762" t="s">
        <v>21</v>
      </c>
      <c r="N762" t="s">
        <v>22</v>
      </c>
      <c r="O762" t="s">
        <v>23</v>
      </c>
      <c r="P762" t="s">
        <v>24</v>
      </c>
      <c r="Q762" t="s">
        <v>25</v>
      </c>
      <c r="R762">
        <v>2</v>
      </c>
      <c r="S762" t="str">
        <f t="shared" si="80"/>
        <v>December</v>
      </c>
      <c r="T762">
        <f t="shared" si="81"/>
        <v>2024</v>
      </c>
      <c r="U762" s="3">
        <f t="shared" si="82"/>
        <v>0.29749999999999999</v>
      </c>
      <c r="V762" s="3" t="str">
        <f t="shared" si="83"/>
        <v>High Discount</v>
      </c>
      <c r="W762" s="3">
        <f>AVERAGE(Table1[Gross Margin %])</f>
        <v>0.29963500000000659</v>
      </c>
      <c r="X762" s="3"/>
    </row>
    <row r="763" spans="1:24" x14ac:dyDescent="0.35">
      <c r="A763" t="s">
        <v>1554</v>
      </c>
      <c r="B763" t="s">
        <v>1555</v>
      </c>
      <c r="C763">
        <v>306.54000000000002</v>
      </c>
      <c r="D763" t="s">
        <v>3873</v>
      </c>
      <c r="E763">
        <f t="shared" si="77"/>
        <v>0.1</v>
      </c>
      <c r="F763">
        <f t="shared" si="78"/>
        <v>96.560100000000006</v>
      </c>
      <c r="G763" s="2">
        <v>45698</v>
      </c>
      <c r="H763" s="2">
        <v>45698</v>
      </c>
      <c r="I763" t="s">
        <v>86</v>
      </c>
      <c r="J763" t="s">
        <v>49</v>
      </c>
      <c r="K763" t="str">
        <f t="shared" si="79"/>
        <v>Low Risk</v>
      </c>
      <c r="L763" t="s">
        <v>60</v>
      </c>
      <c r="M763" t="s">
        <v>55</v>
      </c>
      <c r="N763" t="s">
        <v>22</v>
      </c>
      <c r="O763" t="s">
        <v>61</v>
      </c>
      <c r="P763" t="s">
        <v>62</v>
      </c>
      <c r="Q763" t="s">
        <v>63</v>
      </c>
      <c r="R763">
        <v>8</v>
      </c>
      <c r="S763" t="str">
        <f t="shared" si="80"/>
        <v>February</v>
      </c>
      <c r="T763">
        <f t="shared" si="81"/>
        <v>2025</v>
      </c>
      <c r="U763" s="3">
        <f t="shared" si="82"/>
        <v>0.315</v>
      </c>
      <c r="V763" s="3" t="str">
        <f t="shared" si="83"/>
        <v>Low Discount</v>
      </c>
      <c r="W763" s="3">
        <f>AVERAGE(Table1[Gross Margin %])</f>
        <v>0.29963500000000659</v>
      </c>
      <c r="X763" s="3"/>
    </row>
    <row r="764" spans="1:24" x14ac:dyDescent="0.35">
      <c r="A764" t="s">
        <v>1556</v>
      </c>
      <c r="B764" t="s">
        <v>1557</v>
      </c>
      <c r="C764">
        <v>449.41</v>
      </c>
      <c r="D764" t="s">
        <v>3873</v>
      </c>
      <c r="E764">
        <f t="shared" si="77"/>
        <v>0.1</v>
      </c>
      <c r="F764">
        <f t="shared" si="78"/>
        <v>141.56415000000001</v>
      </c>
      <c r="G764" s="2">
        <v>45533</v>
      </c>
      <c r="H764" s="2">
        <v>45533</v>
      </c>
      <c r="I764" t="s">
        <v>42</v>
      </c>
      <c r="J764" t="s">
        <v>49</v>
      </c>
      <c r="K764" t="str">
        <f t="shared" si="79"/>
        <v>High Risk</v>
      </c>
      <c r="L764" t="s">
        <v>20</v>
      </c>
      <c r="M764" t="s">
        <v>21</v>
      </c>
      <c r="N764" t="s">
        <v>45</v>
      </c>
      <c r="O764" t="s">
        <v>32</v>
      </c>
      <c r="P764" t="s">
        <v>68</v>
      </c>
      <c r="Q764" t="s">
        <v>69</v>
      </c>
      <c r="R764">
        <v>7</v>
      </c>
      <c r="S764" t="str">
        <f t="shared" si="80"/>
        <v>August</v>
      </c>
      <c r="T764">
        <f t="shared" si="81"/>
        <v>2024</v>
      </c>
      <c r="U764" s="3">
        <f t="shared" si="82"/>
        <v>0.315</v>
      </c>
      <c r="V764" s="3" t="str">
        <f t="shared" si="83"/>
        <v>Low Discount</v>
      </c>
      <c r="W764" s="3">
        <f>AVERAGE(Table1[Gross Margin %])</f>
        <v>0.29963500000000659</v>
      </c>
      <c r="X764" s="3"/>
    </row>
    <row r="765" spans="1:24" x14ac:dyDescent="0.35">
      <c r="A765" t="s">
        <v>1558</v>
      </c>
      <c r="B765" t="s">
        <v>1559</v>
      </c>
      <c r="C765">
        <v>1106.68</v>
      </c>
      <c r="D765" t="s">
        <v>3872</v>
      </c>
      <c r="E765">
        <f t="shared" si="77"/>
        <v>0.25</v>
      </c>
      <c r="F765">
        <f t="shared" si="78"/>
        <v>290.50349999999997</v>
      </c>
      <c r="G765" s="2">
        <v>45547</v>
      </c>
      <c r="H765" s="2">
        <v>45547</v>
      </c>
      <c r="I765" t="s">
        <v>48</v>
      </c>
      <c r="J765" t="s">
        <v>19</v>
      </c>
      <c r="K765" t="str">
        <f t="shared" si="79"/>
        <v>High Risk</v>
      </c>
      <c r="L765" t="s">
        <v>20</v>
      </c>
      <c r="M765" t="s">
        <v>55</v>
      </c>
      <c r="N765" t="s">
        <v>45</v>
      </c>
      <c r="O765" t="s">
        <v>32</v>
      </c>
      <c r="P765" t="s">
        <v>68</v>
      </c>
      <c r="Q765" t="s">
        <v>69</v>
      </c>
      <c r="R765">
        <v>10</v>
      </c>
      <c r="S765" t="str">
        <f t="shared" si="80"/>
        <v>September</v>
      </c>
      <c r="T765">
        <f t="shared" si="81"/>
        <v>2024</v>
      </c>
      <c r="U765" s="3">
        <f t="shared" si="82"/>
        <v>0.26249999999999996</v>
      </c>
      <c r="V765" s="3" t="str">
        <f t="shared" si="83"/>
        <v>High Discount</v>
      </c>
      <c r="W765" s="3">
        <f>AVERAGE(Table1[Gross Margin %])</f>
        <v>0.29963500000000659</v>
      </c>
      <c r="X765" s="3"/>
    </row>
    <row r="766" spans="1:24" x14ac:dyDescent="0.35">
      <c r="A766" t="s">
        <v>1560</v>
      </c>
      <c r="B766" t="s">
        <v>1561</v>
      </c>
      <c r="C766">
        <v>1198.93</v>
      </c>
      <c r="D766" t="s">
        <v>3872</v>
      </c>
      <c r="E766">
        <f t="shared" si="77"/>
        <v>0.25</v>
      </c>
      <c r="F766">
        <f t="shared" si="78"/>
        <v>314.71912499999996</v>
      </c>
      <c r="G766" s="2">
        <v>45715</v>
      </c>
      <c r="H766" s="2">
        <v>45715</v>
      </c>
      <c r="I766" t="s">
        <v>86</v>
      </c>
      <c r="J766" t="s">
        <v>37</v>
      </c>
      <c r="K766" t="str">
        <f t="shared" si="79"/>
        <v>Low Risk</v>
      </c>
      <c r="L766" t="s">
        <v>60</v>
      </c>
      <c r="M766" t="s">
        <v>30</v>
      </c>
      <c r="N766" t="s">
        <v>45</v>
      </c>
      <c r="O766" t="s">
        <v>32</v>
      </c>
      <c r="P766" t="s">
        <v>80</v>
      </c>
      <c r="Q766" t="s">
        <v>81</v>
      </c>
      <c r="R766">
        <v>5</v>
      </c>
      <c r="S766" t="str">
        <f t="shared" si="80"/>
        <v>February</v>
      </c>
      <c r="T766">
        <f t="shared" si="81"/>
        <v>2025</v>
      </c>
      <c r="U766" s="3">
        <f t="shared" si="82"/>
        <v>0.26249999999999996</v>
      </c>
      <c r="V766" s="3" t="str">
        <f t="shared" si="83"/>
        <v>High Discount</v>
      </c>
      <c r="W766" s="3">
        <f>AVERAGE(Table1[Gross Margin %])</f>
        <v>0.29963500000000659</v>
      </c>
      <c r="X766" s="3"/>
    </row>
    <row r="767" spans="1:24" x14ac:dyDescent="0.35">
      <c r="A767" t="s">
        <v>1562</v>
      </c>
      <c r="B767" t="s">
        <v>1563</v>
      </c>
      <c r="C767">
        <v>133.54</v>
      </c>
      <c r="D767" t="s">
        <v>3873</v>
      </c>
      <c r="E767">
        <f t="shared" si="77"/>
        <v>0.15</v>
      </c>
      <c r="F767">
        <f t="shared" si="78"/>
        <v>39.728149999999992</v>
      </c>
      <c r="G767" s="2">
        <v>45493</v>
      </c>
      <c r="H767" s="2">
        <v>45493</v>
      </c>
      <c r="I767" t="s">
        <v>86</v>
      </c>
      <c r="J767" t="s">
        <v>49</v>
      </c>
      <c r="K767" t="str">
        <f t="shared" si="79"/>
        <v>High Risk</v>
      </c>
      <c r="L767" t="s">
        <v>20</v>
      </c>
      <c r="M767" t="s">
        <v>21</v>
      </c>
      <c r="N767" t="s">
        <v>22</v>
      </c>
      <c r="O767" t="s">
        <v>23</v>
      </c>
      <c r="P767" t="s">
        <v>56</v>
      </c>
      <c r="Q767" t="s">
        <v>57</v>
      </c>
      <c r="R767">
        <v>9</v>
      </c>
      <c r="S767" t="str">
        <f t="shared" si="80"/>
        <v>July</v>
      </c>
      <c r="T767">
        <f t="shared" si="81"/>
        <v>2024</v>
      </c>
      <c r="U767" s="3">
        <f t="shared" si="82"/>
        <v>0.29749999999999999</v>
      </c>
      <c r="V767" s="3" t="str">
        <f t="shared" si="83"/>
        <v>High Discount</v>
      </c>
      <c r="W767" s="3">
        <f>AVERAGE(Table1[Gross Margin %])</f>
        <v>0.29963500000000659</v>
      </c>
      <c r="X767" s="3"/>
    </row>
    <row r="768" spans="1:24" x14ac:dyDescent="0.35">
      <c r="A768" t="s">
        <v>1564</v>
      </c>
      <c r="B768" t="s">
        <v>1565</v>
      </c>
      <c r="C768">
        <v>1216.21</v>
      </c>
      <c r="D768" t="s">
        <v>3872</v>
      </c>
      <c r="E768">
        <f t="shared" si="77"/>
        <v>0.15</v>
      </c>
      <c r="F768">
        <f t="shared" si="78"/>
        <v>361.822475</v>
      </c>
      <c r="G768" s="2">
        <v>45514</v>
      </c>
      <c r="H768" s="2">
        <v>45514</v>
      </c>
      <c r="I768" t="s">
        <v>42</v>
      </c>
      <c r="J768" t="s">
        <v>49</v>
      </c>
      <c r="K768" t="str">
        <f t="shared" si="79"/>
        <v>High Risk</v>
      </c>
      <c r="L768" t="s">
        <v>20</v>
      </c>
      <c r="M768" t="s">
        <v>50</v>
      </c>
      <c r="N768" t="s">
        <v>45</v>
      </c>
      <c r="O768" t="s">
        <v>23</v>
      </c>
      <c r="P768" t="s">
        <v>24</v>
      </c>
      <c r="Q768" t="s">
        <v>25</v>
      </c>
      <c r="R768">
        <v>10</v>
      </c>
      <c r="S768" t="str">
        <f t="shared" si="80"/>
        <v>August</v>
      </c>
      <c r="T768">
        <f t="shared" si="81"/>
        <v>2024</v>
      </c>
      <c r="U768" s="3">
        <f t="shared" si="82"/>
        <v>0.29749999999999999</v>
      </c>
      <c r="V768" s="3" t="str">
        <f t="shared" si="83"/>
        <v>High Discount</v>
      </c>
      <c r="W768" s="3">
        <f>AVERAGE(Table1[Gross Margin %])</f>
        <v>0.29963500000000659</v>
      </c>
      <c r="X768" s="3"/>
    </row>
    <row r="769" spans="1:24" x14ac:dyDescent="0.35">
      <c r="A769" t="s">
        <v>1566</v>
      </c>
      <c r="B769" t="s">
        <v>1567</v>
      </c>
      <c r="C769">
        <v>718.02</v>
      </c>
      <c r="D769" t="s">
        <v>3874</v>
      </c>
      <c r="E769">
        <f t="shared" si="77"/>
        <v>0.1</v>
      </c>
      <c r="F769">
        <f t="shared" si="78"/>
        <v>226.17629999999997</v>
      </c>
      <c r="G769" s="2">
        <v>45454</v>
      </c>
      <c r="H769" s="2">
        <v>45454</v>
      </c>
      <c r="I769" t="s">
        <v>42</v>
      </c>
      <c r="J769" t="s">
        <v>37</v>
      </c>
      <c r="K769" t="str">
        <f t="shared" si="79"/>
        <v>Low Risk</v>
      </c>
      <c r="L769" t="s">
        <v>60</v>
      </c>
      <c r="M769" t="s">
        <v>30</v>
      </c>
      <c r="N769" t="s">
        <v>22</v>
      </c>
      <c r="O769" t="s">
        <v>32</v>
      </c>
      <c r="P769" t="s">
        <v>72</v>
      </c>
      <c r="Q769" t="s">
        <v>73</v>
      </c>
      <c r="R769">
        <v>10</v>
      </c>
      <c r="S769" t="str">
        <f t="shared" si="80"/>
        <v>June</v>
      </c>
      <c r="T769">
        <f t="shared" si="81"/>
        <v>2024</v>
      </c>
      <c r="U769" s="3">
        <f t="shared" si="82"/>
        <v>0.31499999999999995</v>
      </c>
      <c r="V769" s="3" t="str">
        <f t="shared" si="83"/>
        <v>Low Discount</v>
      </c>
      <c r="W769" s="3">
        <f>AVERAGE(Table1[Gross Margin %])</f>
        <v>0.29963500000000659</v>
      </c>
      <c r="X769" s="3"/>
    </row>
    <row r="770" spans="1:24" x14ac:dyDescent="0.35">
      <c r="A770" t="s">
        <v>1568</v>
      </c>
      <c r="B770" t="s">
        <v>1569</v>
      </c>
      <c r="C770">
        <v>1405.03</v>
      </c>
      <c r="D770" t="s">
        <v>3872</v>
      </c>
      <c r="E770">
        <f t="shared" si="77"/>
        <v>0.15</v>
      </c>
      <c r="F770">
        <f t="shared" si="78"/>
        <v>417.99642499999999</v>
      </c>
      <c r="G770" s="2">
        <v>45645</v>
      </c>
      <c r="H770" s="2">
        <v>45645</v>
      </c>
      <c r="I770" t="s">
        <v>42</v>
      </c>
      <c r="J770" t="s">
        <v>37</v>
      </c>
      <c r="K770" t="str">
        <f t="shared" si="79"/>
        <v>Low Risk</v>
      </c>
      <c r="L770" t="s">
        <v>60</v>
      </c>
      <c r="M770" t="s">
        <v>39</v>
      </c>
      <c r="N770" t="s">
        <v>22</v>
      </c>
      <c r="O770" t="s">
        <v>23</v>
      </c>
      <c r="P770" t="s">
        <v>51</v>
      </c>
      <c r="Q770" t="s">
        <v>52</v>
      </c>
      <c r="R770">
        <v>6</v>
      </c>
      <c r="S770" t="str">
        <f t="shared" si="80"/>
        <v>December</v>
      </c>
      <c r="T770">
        <f t="shared" si="81"/>
        <v>2024</v>
      </c>
      <c r="U770" s="3">
        <f t="shared" si="82"/>
        <v>0.29749999999999999</v>
      </c>
      <c r="V770" s="3" t="str">
        <f t="shared" si="83"/>
        <v>High Discount</v>
      </c>
      <c r="W770" s="3">
        <f>AVERAGE(Table1[Gross Margin %])</f>
        <v>0.29963500000000659</v>
      </c>
      <c r="X770" s="3"/>
    </row>
    <row r="771" spans="1:24" x14ac:dyDescent="0.35">
      <c r="A771" t="s">
        <v>1570</v>
      </c>
      <c r="B771" t="s">
        <v>1571</v>
      </c>
      <c r="C771">
        <v>434.12</v>
      </c>
      <c r="D771" t="s">
        <v>3873</v>
      </c>
      <c r="E771">
        <f t="shared" ref="E771:E834" si="84">IF(AND(O771="Technology", C771&gt;1000), 0.25, IF(O771="Furniture", 0.15, 0.1))</f>
        <v>0.1</v>
      </c>
      <c r="F771">
        <f t="shared" ref="F771:F834" si="85">(C771 - (C771 * E771)) * 0.35</f>
        <v>136.74779999999998</v>
      </c>
      <c r="G771" s="2">
        <v>45513</v>
      </c>
      <c r="H771" s="2">
        <v>45513</v>
      </c>
      <c r="I771" t="s">
        <v>86</v>
      </c>
      <c r="J771" t="s">
        <v>37</v>
      </c>
      <c r="K771" t="str">
        <f t="shared" ref="K771:K834" si="86">IF(L771="Cancelled", "High Risk", IF(AND(L771="In Transit", I771&lt;&gt;"Jumia Express"), "Medium Risk", "Low Risk"))</f>
        <v>Medium Risk</v>
      </c>
      <c r="L771" t="s">
        <v>38</v>
      </c>
      <c r="M771" t="s">
        <v>44</v>
      </c>
      <c r="N771" t="s">
        <v>31</v>
      </c>
      <c r="O771" t="s">
        <v>32</v>
      </c>
      <c r="P771" t="s">
        <v>72</v>
      </c>
      <c r="Q771" t="s">
        <v>73</v>
      </c>
      <c r="R771">
        <v>8</v>
      </c>
      <c r="S771" t="str">
        <f t="shared" ref="S771:S834" si="87">TEXT(G771, "mmmm")</f>
        <v>August</v>
      </c>
      <c r="T771">
        <f t="shared" ref="T771:T834" si="88">YEAR(G771)</f>
        <v>2024</v>
      </c>
      <c r="U771" s="3">
        <f t="shared" ref="U771:U834" si="89">F771/C771</f>
        <v>0.31499999999999995</v>
      </c>
      <c r="V771" s="3" t="str">
        <f t="shared" ref="V771:V834" si="90">IF(E771=0, "No Discount", IF(E771&lt;=0.1, "Low Discount", "High Discount"))</f>
        <v>Low Discount</v>
      </c>
      <c r="W771" s="3">
        <f>AVERAGE(Table1[Gross Margin %])</f>
        <v>0.29963500000000659</v>
      </c>
      <c r="X771" s="3"/>
    </row>
    <row r="772" spans="1:24" x14ac:dyDescent="0.35">
      <c r="A772" t="s">
        <v>1572</v>
      </c>
      <c r="B772" t="s">
        <v>1573</v>
      </c>
      <c r="C772">
        <v>554.98</v>
      </c>
      <c r="D772" t="s">
        <v>3874</v>
      </c>
      <c r="E772">
        <f t="shared" si="84"/>
        <v>0.1</v>
      </c>
      <c r="F772">
        <f t="shared" si="85"/>
        <v>174.81870000000001</v>
      </c>
      <c r="G772" s="2">
        <v>45467</v>
      </c>
      <c r="H772" s="2">
        <v>45467</v>
      </c>
      <c r="I772" t="s">
        <v>42</v>
      </c>
      <c r="J772" t="s">
        <v>49</v>
      </c>
      <c r="K772" t="str">
        <f t="shared" si="86"/>
        <v>Low Risk</v>
      </c>
      <c r="L772" t="s">
        <v>60</v>
      </c>
      <c r="M772" t="s">
        <v>50</v>
      </c>
      <c r="N772" t="s">
        <v>45</v>
      </c>
      <c r="O772" t="s">
        <v>32</v>
      </c>
      <c r="P772" t="s">
        <v>33</v>
      </c>
      <c r="Q772" t="s">
        <v>34</v>
      </c>
      <c r="R772">
        <v>9</v>
      </c>
      <c r="S772" t="str">
        <f t="shared" si="87"/>
        <v>June</v>
      </c>
      <c r="T772">
        <f t="shared" si="88"/>
        <v>2024</v>
      </c>
      <c r="U772" s="3">
        <f t="shared" si="89"/>
        <v>0.315</v>
      </c>
      <c r="V772" s="3" t="str">
        <f t="shared" si="90"/>
        <v>Low Discount</v>
      </c>
      <c r="W772" s="3">
        <f>AVERAGE(Table1[Gross Margin %])</f>
        <v>0.29963500000000659</v>
      </c>
      <c r="X772" s="3"/>
    </row>
    <row r="773" spans="1:24" x14ac:dyDescent="0.35">
      <c r="A773" t="s">
        <v>1574</v>
      </c>
      <c r="B773" t="s">
        <v>1575</v>
      </c>
      <c r="C773">
        <v>1217.55</v>
      </c>
      <c r="D773" t="s">
        <v>3872</v>
      </c>
      <c r="E773">
        <f t="shared" si="84"/>
        <v>0.1</v>
      </c>
      <c r="F773">
        <f t="shared" si="85"/>
        <v>383.52825000000001</v>
      </c>
      <c r="G773" s="2">
        <v>45724</v>
      </c>
      <c r="H773" s="2">
        <v>45724</v>
      </c>
      <c r="I773" t="s">
        <v>48</v>
      </c>
      <c r="J773" t="s">
        <v>49</v>
      </c>
      <c r="K773" t="str">
        <f t="shared" si="86"/>
        <v>High Risk</v>
      </c>
      <c r="L773" t="s">
        <v>20</v>
      </c>
      <c r="M773" t="s">
        <v>50</v>
      </c>
      <c r="N773" t="s">
        <v>31</v>
      </c>
      <c r="O773" t="s">
        <v>61</v>
      </c>
      <c r="P773" t="s">
        <v>62</v>
      </c>
      <c r="Q773" t="s">
        <v>63</v>
      </c>
      <c r="R773">
        <v>3</v>
      </c>
      <c r="S773" t="str">
        <f t="shared" si="87"/>
        <v>March</v>
      </c>
      <c r="T773">
        <f t="shared" si="88"/>
        <v>2025</v>
      </c>
      <c r="U773" s="3">
        <f t="shared" si="89"/>
        <v>0.315</v>
      </c>
      <c r="V773" s="3" t="str">
        <f t="shared" si="90"/>
        <v>Low Discount</v>
      </c>
      <c r="W773" s="3">
        <f>AVERAGE(Table1[Gross Margin %])</f>
        <v>0.29963500000000659</v>
      </c>
      <c r="X773" s="3"/>
    </row>
    <row r="774" spans="1:24" x14ac:dyDescent="0.35">
      <c r="A774" t="s">
        <v>1576</v>
      </c>
      <c r="B774" t="s">
        <v>1577</v>
      </c>
      <c r="C774">
        <v>131.25</v>
      </c>
      <c r="D774" t="s">
        <v>3873</v>
      </c>
      <c r="E774">
        <f t="shared" si="84"/>
        <v>0.1</v>
      </c>
      <c r="F774">
        <f t="shared" si="85"/>
        <v>41.34375</v>
      </c>
      <c r="G774" s="2">
        <v>45565</v>
      </c>
      <c r="H774" s="2">
        <v>45565</v>
      </c>
      <c r="I774" t="s">
        <v>42</v>
      </c>
      <c r="J774" t="s">
        <v>37</v>
      </c>
      <c r="K774" t="str">
        <f t="shared" si="86"/>
        <v>High Risk</v>
      </c>
      <c r="L774" t="s">
        <v>20</v>
      </c>
      <c r="M774" t="s">
        <v>30</v>
      </c>
      <c r="N774" t="s">
        <v>45</v>
      </c>
      <c r="O774" t="s">
        <v>32</v>
      </c>
      <c r="P774" t="s">
        <v>68</v>
      </c>
      <c r="Q774" t="s">
        <v>69</v>
      </c>
      <c r="R774">
        <v>1</v>
      </c>
      <c r="S774" t="str">
        <f t="shared" si="87"/>
        <v>September</v>
      </c>
      <c r="T774">
        <f t="shared" si="88"/>
        <v>2024</v>
      </c>
      <c r="U774" s="3">
        <f t="shared" si="89"/>
        <v>0.315</v>
      </c>
      <c r="V774" s="3" t="str">
        <f t="shared" si="90"/>
        <v>Low Discount</v>
      </c>
      <c r="W774" s="3">
        <f>AVERAGE(Table1[Gross Margin %])</f>
        <v>0.29963500000000659</v>
      </c>
      <c r="X774" s="3"/>
    </row>
    <row r="775" spans="1:24" x14ac:dyDescent="0.35">
      <c r="A775" t="s">
        <v>1578</v>
      </c>
      <c r="B775" t="s">
        <v>1579</v>
      </c>
      <c r="C775">
        <v>176.8</v>
      </c>
      <c r="D775" t="s">
        <v>3873</v>
      </c>
      <c r="E775">
        <f t="shared" si="84"/>
        <v>0.15</v>
      </c>
      <c r="F775">
        <f t="shared" si="85"/>
        <v>52.597999999999999</v>
      </c>
      <c r="G775" s="2">
        <v>45759</v>
      </c>
      <c r="H775" s="2">
        <v>45759</v>
      </c>
      <c r="I775" t="s">
        <v>86</v>
      </c>
      <c r="J775" t="s">
        <v>37</v>
      </c>
      <c r="K775" t="str">
        <f t="shared" si="86"/>
        <v>Medium Risk</v>
      </c>
      <c r="L775" t="s">
        <v>38</v>
      </c>
      <c r="M775" t="s">
        <v>50</v>
      </c>
      <c r="N775" t="s">
        <v>45</v>
      </c>
      <c r="O775" t="s">
        <v>23</v>
      </c>
      <c r="P775" t="s">
        <v>51</v>
      </c>
      <c r="Q775" t="s">
        <v>52</v>
      </c>
      <c r="R775">
        <v>6</v>
      </c>
      <c r="S775" t="str">
        <f t="shared" si="87"/>
        <v>April</v>
      </c>
      <c r="T775">
        <f t="shared" si="88"/>
        <v>2025</v>
      </c>
      <c r="U775" s="3">
        <f t="shared" si="89"/>
        <v>0.29749999999999999</v>
      </c>
      <c r="V775" s="3" t="str">
        <f t="shared" si="90"/>
        <v>High Discount</v>
      </c>
      <c r="W775" s="3">
        <f>AVERAGE(Table1[Gross Margin %])</f>
        <v>0.29963500000000659</v>
      </c>
      <c r="X775" s="3"/>
    </row>
    <row r="776" spans="1:24" x14ac:dyDescent="0.35">
      <c r="A776" t="s">
        <v>1580</v>
      </c>
      <c r="B776" t="s">
        <v>1581</v>
      </c>
      <c r="C776">
        <v>1035.17</v>
      </c>
      <c r="D776" t="s">
        <v>3872</v>
      </c>
      <c r="E776">
        <f t="shared" si="84"/>
        <v>0.25</v>
      </c>
      <c r="F776">
        <f t="shared" si="85"/>
        <v>271.732125</v>
      </c>
      <c r="G776" s="2">
        <v>45748</v>
      </c>
      <c r="H776" s="2">
        <v>45748</v>
      </c>
      <c r="I776" t="s">
        <v>18</v>
      </c>
      <c r="J776" t="s">
        <v>37</v>
      </c>
      <c r="K776" t="str">
        <f t="shared" si="86"/>
        <v>Low Risk</v>
      </c>
      <c r="L776" t="s">
        <v>60</v>
      </c>
      <c r="M776" t="s">
        <v>44</v>
      </c>
      <c r="N776" t="s">
        <v>22</v>
      </c>
      <c r="O776" t="s">
        <v>32</v>
      </c>
      <c r="P776" t="s">
        <v>33</v>
      </c>
      <c r="Q776" t="s">
        <v>34</v>
      </c>
      <c r="R776">
        <v>2</v>
      </c>
      <c r="S776" t="str">
        <f t="shared" si="87"/>
        <v>April</v>
      </c>
      <c r="T776">
        <f t="shared" si="88"/>
        <v>2025</v>
      </c>
      <c r="U776" s="3">
        <f t="shared" si="89"/>
        <v>0.26249999999999996</v>
      </c>
      <c r="V776" s="3" t="str">
        <f t="shared" si="90"/>
        <v>High Discount</v>
      </c>
      <c r="W776" s="3">
        <f>AVERAGE(Table1[Gross Margin %])</f>
        <v>0.29963500000000659</v>
      </c>
      <c r="X776" s="3"/>
    </row>
    <row r="777" spans="1:24" x14ac:dyDescent="0.35">
      <c r="A777" t="s">
        <v>1582</v>
      </c>
      <c r="B777" t="s">
        <v>1583</v>
      </c>
      <c r="C777">
        <v>1063.58</v>
      </c>
      <c r="D777" t="s">
        <v>3872</v>
      </c>
      <c r="E777">
        <f t="shared" si="84"/>
        <v>0.15</v>
      </c>
      <c r="F777">
        <f t="shared" si="85"/>
        <v>316.41504999999995</v>
      </c>
      <c r="G777" s="2">
        <v>45703</v>
      </c>
      <c r="H777" s="2">
        <v>45703</v>
      </c>
      <c r="I777" t="s">
        <v>86</v>
      </c>
      <c r="J777" t="s">
        <v>37</v>
      </c>
      <c r="K777" t="str">
        <f t="shared" si="86"/>
        <v>Medium Risk</v>
      </c>
      <c r="L777" t="s">
        <v>38</v>
      </c>
      <c r="M777" t="s">
        <v>21</v>
      </c>
      <c r="N777" t="s">
        <v>45</v>
      </c>
      <c r="O777" t="s">
        <v>23</v>
      </c>
      <c r="P777" t="s">
        <v>56</v>
      </c>
      <c r="Q777" t="s">
        <v>57</v>
      </c>
      <c r="R777">
        <v>4</v>
      </c>
      <c r="S777" t="str">
        <f t="shared" si="87"/>
        <v>February</v>
      </c>
      <c r="T777">
        <f t="shared" si="88"/>
        <v>2025</v>
      </c>
      <c r="U777" s="3">
        <f t="shared" si="89"/>
        <v>0.29749999999999999</v>
      </c>
      <c r="V777" s="3" t="str">
        <f t="shared" si="90"/>
        <v>High Discount</v>
      </c>
      <c r="W777" s="3">
        <f>AVERAGE(Table1[Gross Margin %])</f>
        <v>0.29963500000000659</v>
      </c>
      <c r="X777" s="3"/>
    </row>
    <row r="778" spans="1:24" x14ac:dyDescent="0.35">
      <c r="A778" t="s">
        <v>1584</v>
      </c>
      <c r="B778" t="s">
        <v>1585</v>
      </c>
      <c r="C778">
        <v>1489.41</v>
      </c>
      <c r="D778" t="s">
        <v>3872</v>
      </c>
      <c r="E778">
        <f t="shared" si="84"/>
        <v>0.15</v>
      </c>
      <c r="F778">
        <f t="shared" si="85"/>
        <v>443.09947500000004</v>
      </c>
      <c r="G778" s="2">
        <v>45788</v>
      </c>
      <c r="H778" s="2">
        <v>45788</v>
      </c>
      <c r="I778" t="s">
        <v>86</v>
      </c>
      <c r="J778" t="s">
        <v>49</v>
      </c>
      <c r="K778" t="str">
        <f t="shared" si="86"/>
        <v>Low Risk</v>
      </c>
      <c r="L778" t="s">
        <v>43</v>
      </c>
      <c r="M778" t="s">
        <v>30</v>
      </c>
      <c r="N778" t="s">
        <v>22</v>
      </c>
      <c r="O778" t="s">
        <v>23</v>
      </c>
      <c r="P778" t="s">
        <v>24</v>
      </c>
      <c r="Q778" t="s">
        <v>25</v>
      </c>
      <c r="R778">
        <v>10</v>
      </c>
      <c r="S778" t="str">
        <f t="shared" si="87"/>
        <v>May</v>
      </c>
      <c r="T778">
        <f t="shared" si="88"/>
        <v>2025</v>
      </c>
      <c r="U778" s="3">
        <f t="shared" si="89"/>
        <v>0.29749999999999999</v>
      </c>
      <c r="V778" s="3" t="str">
        <f t="shared" si="90"/>
        <v>High Discount</v>
      </c>
      <c r="W778" s="3">
        <f>AVERAGE(Table1[Gross Margin %])</f>
        <v>0.29963500000000659</v>
      </c>
      <c r="X778" s="3"/>
    </row>
    <row r="779" spans="1:24" x14ac:dyDescent="0.35">
      <c r="A779" t="s">
        <v>1586</v>
      </c>
      <c r="B779" t="s">
        <v>1587</v>
      </c>
      <c r="C779">
        <v>950.64</v>
      </c>
      <c r="D779" t="s">
        <v>3874</v>
      </c>
      <c r="E779">
        <f t="shared" si="84"/>
        <v>0.1</v>
      </c>
      <c r="F779">
        <f t="shared" si="85"/>
        <v>299.45159999999998</v>
      </c>
      <c r="G779" s="2">
        <v>45778</v>
      </c>
      <c r="H779" s="2">
        <v>45778</v>
      </c>
      <c r="I779" t="s">
        <v>28</v>
      </c>
      <c r="J779" t="s">
        <v>49</v>
      </c>
      <c r="K779" t="str">
        <f t="shared" si="86"/>
        <v>High Risk</v>
      </c>
      <c r="L779" t="s">
        <v>20</v>
      </c>
      <c r="M779" t="s">
        <v>39</v>
      </c>
      <c r="N779" t="s">
        <v>31</v>
      </c>
      <c r="O779" t="s">
        <v>32</v>
      </c>
      <c r="P779" t="s">
        <v>68</v>
      </c>
      <c r="Q779" t="s">
        <v>69</v>
      </c>
      <c r="R779">
        <v>5</v>
      </c>
      <c r="S779" t="str">
        <f t="shared" si="87"/>
        <v>May</v>
      </c>
      <c r="T779">
        <f t="shared" si="88"/>
        <v>2025</v>
      </c>
      <c r="U779" s="3">
        <f t="shared" si="89"/>
        <v>0.315</v>
      </c>
      <c r="V779" s="3" t="str">
        <f t="shared" si="90"/>
        <v>Low Discount</v>
      </c>
      <c r="W779" s="3">
        <f>AVERAGE(Table1[Gross Margin %])</f>
        <v>0.29963500000000659</v>
      </c>
      <c r="X779" s="3"/>
    </row>
    <row r="780" spans="1:24" x14ac:dyDescent="0.35">
      <c r="A780" t="s">
        <v>1588</v>
      </c>
      <c r="B780" t="s">
        <v>1589</v>
      </c>
      <c r="C780">
        <v>316.92</v>
      </c>
      <c r="D780" t="s">
        <v>3873</v>
      </c>
      <c r="E780">
        <f t="shared" si="84"/>
        <v>0.1</v>
      </c>
      <c r="F780">
        <f t="shared" si="85"/>
        <v>99.829799999999992</v>
      </c>
      <c r="G780" s="2">
        <v>45598</v>
      </c>
      <c r="H780" s="2">
        <v>45598</v>
      </c>
      <c r="I780" t="s">
        <v>86</v>
      </c>
      <c r="J780" t="s">
        <v>19</v>
      </c>
      <c r="K780" t="str">
        <f t="shared" si="86"/>
        <v>Medium Risk</v>
      </c>
      <c r="L780" t="s">
        <v>38</v>
      </c>
      <c r="M780" t="s">
        <v>50</v>
      </c>
      <c r="N780" t="s">
        <v>22</v>
      </c>
      <c r="O780" t="s">
        <v>32</v>
      </c>
      <c r="P780" t="s">
        <v>72</v>
      </c>
      <c r="Q780" t="s">
        <v>73</v>
      </c>
      <c r="R780">
        <v>5</v>
      </c>
      <c r="S780" t="str">
        <f t="shared" si="87"/>
        <v>November</v>
      </c>
      <c r="T780">
        <f t="shared" si="88"/>
        <v>2024</v>
      </c>
      <c r="U780" s="3">
        <f t="shared" si="89"/>
        <v>0.31499999999999995</v>
      </c>
      <c r="V780" s="3" t="str">
        <f t="shared" si="90"/>
        <v>Low Discount</v>
      </c>
      <c r="W780" s="3">
        <f>AVERAGE(Table1[Gross Margin %])</f>
        <v>0.29963500000000659</v>
      </c>
      <c r="X780" s="3"/>
    </row>
    <row r="781" spans="1:24" x14ac:dyDescent="0.35">
      <c r="A781" t="s">
        <v>1590</v>
      </c>
      <c r="B781" t="s">
        <v>1591</v>
      </c>
      <c r="C781">
        <v>180.13</v>
      </c>
      <c r="D781" t="s">
        <v>3873</v>
      </c>
      <c r="E781">
        <f t="shared" si="84"/>
        <v>0.1</v>
      </c>
      <c r="F781">
        <f t="shared" si="85"/>
        <v>56.740949999999991</v>
      </c>
      <c r="G781" s="2">
        <v>45783</v>
      </c>
      <c r="H781" s="2">
        <v>45783</v>
      </c>
      <c r="I781" t="s">
        <v>86</v>
      </c>
      <c r="J781" t="s">
        <v>29</v>
      </c>
      <c r="K781" t="str">
        <f t="shared" si="86"/>
        <v>High Risk</v>
      </c>
      <c r="L781" t="s">
        <v>20</v>
      </c>
      <c r="M781" t="s">
        <v>55</v>
      </c>
      <c r="N781" t="s">
        <v>45</v>
      </c>
      <c r="O781" t="s">
        <v>32</v>
      </c>
      <c r="P781" t="s">
        <v>68</v>
      </c>
      <c r="Q781" t="s">
        <v>69</v>
      </c>
      <c r="R781">
        <v>10</v>
      </c>
      <c r="S781" t="str">
        <f t="shared" si="87"/>
        <v>May</v>
      </c>
      <c r="T781">
        <f t="shared" si="88"/>
        <v>2025</v>
      </c>
      <c r="U781" s="3">
        <f t="shared" si="89"/>
        <v>0.31499999999999995</v>
      </c>
      <c r="V781" s="3" t="str">
        <f t="shared" si="90"/>
        <v>Low Discount</v>
      </c>
      <c r="W781" s="3">
        <f>AVERAGE(Table1[Gross Margin %])</f>
        <v>0.29963500000000659</v>
      </c>
      <c r="X781" s="3"/>
    </row>
    <row r="782" spans="1:24" x14ac:dyDescent="0.35">
      <c r="A782" t="s">
        <v>1592</v>
      </c>
      <c r="B782" t="s">
        <v>1593</v>
      </c>
      <c r="C782">
        <v>1233.57</v>
      </c>
      <c r="D782" t="s">
        <v>3872</v>
      </c>
      <c r="E782">
        <f t="shared" si="84"/>
        <v>0.25</v>
      </c>
      <c r="F782">
        <f t="shared" si="85"/>
        <v>323.81212499999998</v>
      </c>
      <c r="G782" s="2">
        <v>45736</v>
      </c>
      <c r="H782" s="2">
        <v>45736</v>
      </c>
      <c r="I782" t="s">
        <v>28</v>
      </c>
      <c r="J782" t="s">
        <v>37</v>
      </c>
      <c r="K782" t="str">
        <f t="shared" si="86"/>
        <v>Low Risk</v>
      </c>
      <c r="L782" t="s">
        <v>60</v>
      </c>
      <c r="M782" t="s">
        <v>30</v>
      </c>
      <c r="N782" t="s">
        <v>45</v>
      </c>
      <c r="O782" t="s">
        <v>32</v>
      </c>
      <c r="P782" t="s">
        <v>33</v>
      </c>
      <c r="Q782" t="s">
        <v>34</v>
      </c>
      <c r="R782">
        <v>10</v>
      </c>
      <c r="S782" t="str">
        <f t="shared" si="87"/>
        <v>March</v>
      </c>
      <c r="T782">
        <f t="shared" si="88"/>
        <v>2025</v>
      </c>
      <c r="U782" s="3">
        <f t="shared" si="89"/>
        <v>0.26250000000000001</v>
      </c>
      <c r="V782" s="3" t="str">
        <f t="shared" si="90"/>
        <v>High Discount</v>
      </c>
      <c r="W782" s="3">
        <f>AVERAGE(Table1[Gross Margin %])</f>
        <v>0.29963500000000659</v>
      </c>
      <c r="X782" s="3"/>
    </row>
    <row r="783" spans="1:24" x14ac:dyDescent="0.35">
      <c r="A783" t="s">
        <v>1594</v>
      </c>
      <c r="B783" t="s">
        <v>1595</v>
      </c>
      <c r="C783">
        <v>1053.71</v>
      </c>
      <c r="D783" t="s">
        <v>3872</v>
      </c>
      <c r="E783">
        <f t="shared" si="84"/>
        <v>0.25</v>
      </c>
      <c r="F783">
        <f t="shared" si="85"/>
        <v>276.59887499999996</v>
      </c>
      <c r="G783" s="2">
        <v>45769</v>
      </c>
      <c r="H783" s="2">
        <v>45769</v>
      </c>
      <c r="I783" t="s">
        <v>18</v>
      </c>
      <c r="J783" t="s">
        <v>49</v>
      </c>
      <c r="K783" t="str">
        <f t="shared" si="86"/>
        <v>Medium Risk</v>
      </c>
      <c r="L783" t="s">
        <v>38</v>
      </c>
      <c r="M783" t="s">
        <v>39</v>
      </c>
      <c r="N783" t="s">
        <v>31</v>
      </c>
      <c r="O783" t="s">
        <v>32</v>
      </c>
      <c r="P783" t="s">
        <v>68</v>
      </c>
      <c r="Q783" t="s">
        <v>69</v>
      </c>
      <c r="R783">
        <v>2</v>
      </c>
      <c r="S783" t="str">
        <f t="shared" si="87"/>
        <v>April</v>
      </c>
      <c r="T783">
        <f t="shared" si="88"/>
        <v>2025</v>
      </c>
      <c r="U783" s="3">
        <f t="shared" si="89"/>
        <v>0.26249999999999996</v>
      </c>
      <c r="V783" s="3" t="str">
        <f t="shared" si="90"/>
        <v>High Discount</v>
      </c>
      <c r="W783" s="3">
        <f>AVERAGE(Table1[Gross Margin %])</f>
        <v>0.29963500000000659</v>
      </c>
      <c r="X783" s="3"/>
    </row>
    <row r="784" spans="1:24" x14ac:dyDescent="0.35">
      <c r="A784" t="s">
        <v>1596</v>
      </c>
      <c r="B784" t="s">
        <v>1597</v>
      </c>
      <c r="C784">
        <v>143.68</v>
      </c>
      <c r="D784" t="s">
        <v>3873</v>
      </c>
      <c r="E784">
        <f t="shared" si="84"/>
        <v>0.1</v>
      </c>
      <c r="F784">
        <f t="shared" si="85"/>
        <v>45.2592</v>
      </c>
      <c r="G784" s="2">
        <v>45631</v>
      </c>
      <c r="H784" s="2">
        <v>45631</v>
      </c>
      <c r="I784" t="s">
        <v>28</v>
      </c>
      <c r="J784" t="s">
        <v>29</v>
      </c>
      <c r="K784" t="str">
        <f t="shared" si="86"/>
        <v>Medium Risk</v>
      </c>
      <c r="L784" t="s">
        <v>38</v>
      </c>
      <c r="M784" t="s">
        <v>30</v>
      </c>
      <c r="N784" t="s">
        <v>45</v>
      </c>
      <c r="O784" t="s">
        <v>32</v>
      </c>
      <c r="P784" t="s">
        <v>68</v>
      </c>
      <c r="Q784" t="s">
        <v>69</v>
      </c>
      <c r="R784">
        <v>3</v>
      </c>
      <c r="S784" t="str">
        <f t="shared" si="87"/>
        <v>December</v>
      </c>
      <c r="T784">
        <f t="shared" si="88"/>
        <v>2024</v>
      </c>
      <c r="U784" s="3">
        <f t="shared" si="89"/>
        <v>0.315</v>
      </c>
      <c r="V784" s="3" t="str">
        <f t="shared" si="90"/>
        <v>Low Discount</v>
      </c>
      <c r="W784" s="3">
        <f>AVERAGE(Table1[Gross Margin %])</f>
        <v>0.29963500000000659</v>
      </c>
      <c r="X784" s="3"/>
    </row>
    <row r="785" spans="1:24" x14ac:dyDescent="0.35">
      <c r="A785" t="s">
        <v>1598</v>
      </c>
      <c r="B785" t="s">
        <v>1599</v>
      </c>
      <c r="C785">
        <v>1076.08</v>
      </c>
      <c r="D785" t="s">
        <v>3872</v>
      </c>
      <c r="E785">
        <f t="shared" si="84"/>
        <v>0.15</v>
      </c>
      <c r="F785">
        <f t="shared" si="85"/>
        <v>320.13379999999995</v>
      </c>
      <c r="G785" s="2">
        <v>45705</v>
      </c>
      <c r="H785" s="2">
        <v>45705</v>
      </c>
      <c r="I785" t="s">
        <v>18</v>
      </c>
      <c r="J785" t="s">
        <v>19</v>
      </c>
      <c r="K785" t="str">
        <f t="shared" si="86"/>
        <v>Medium Risk</v>
      </c>
      <c r="L785" t="s">
        <v>38</v>
      </c>
      <c r="M785" t="s">
        <v>44</v>
      </c>
      <c r="N785" t="s">
        <v>31</v>
      </c>
      <c r="O785" t="s">
        <v>23</v>
      </c>
      <c r="P785" t="s">
        <v>51</v>
      </c>
      <c r="Q785" t="s">
        <v>52</v>
      </c>
      <c r="R785">
        <v>6</v>
      </c>
      <c r="S785" t="str">
        <f t="shared" si="87"/>
        <v>February</v>
      </c>
      <c r="T785">
        <f t="shared" si="88"/>
        <v>2025</v>
      </c>
      <c r="U785" s="3">
        <f t="shared" si="89"/>
        <v>0.29749999999999999</v>
      </c>
      <c r="V785" s="3" t="str">
        <f t="shared" si="90"/>
        <v>High Discount</v>
      </c>
      <c r="W785" s="3">
        <f>AVERAGE(Table1[Gross Margin %])</f>
        <v>0.29963500000000659</v>
      </c>
      <c r="X785" s="3"/>
    </row>
    <row r="786" spans="1:24" x14ac:dyDescent="0.35">
      <c r="A786" t="s">
        <v>1600</v>
      </c>
      <c r="B786" t="s">
        <v>1601</v>
      </c>
      <c r="C786">
        <v>747.38</v>
      </c>
      <c r="D786" t="s">
        <v>3874</v>
      </c>
      <c r="E786">
        <f t="shared" si="84"/>
        <v>0.1</v>
      </c>
      <c r="F786">
        <f t="shared" si="85"/>
        <v>235.4247</v>
      </c>
      <c r="G786" s="2">
        <v>45690</v>
      </c>
      <c r="H786" s="2">
        <v>45690</v>
      </c>
      <c r="I786" t="s">
        <v>48</v>
      </c>
      <c r="J786" t="s">
        <v>49</v>
      </c>
      <c r="K786" t="str">
        <f t="shared" si="86"/>
        <v>Low Risk</v>
      </c>
      <c r="L786" t="s">
        <v>43</v>
      </c>
      <c r="M786" t="s">
        <v>30</v>
      </c>
      <c r="N786" t="s">
        <v>22</v>
      </c>
      <c r="O786" t="s">
        <v>32</v>
      </c>
      <c r="P786" t="s">
        <v>80</v>
      </c>
      <c r="Q786" t="s">
        <v>81</v>
      </c>
      <c r="R786">
        <v>2</v>
      </c>
      <c r="S786" t="str">
        <f t="shared" si="87"/>
        <v>February</v>
      </c>
      <c r="T786">
        <f t="shared" si="88"/>
        <v>2025</v>
      </c>
      <c r="U786" s="3">
        <f t="shared" si="89"/>
        <v>0.315</v>
      </c>
      <c r="V786" s="3" t="str">
        <f t="shared" si="90"/>
        <v>Low Discount</v>
      </c>
      <c r="W786" s="3">
        <f>AVERAGE(Table1[Gross Margin %])</f>
        <v>0.29963500000000659</v>
      </c>
      <c r="X786" s="3"/>
    </row>
    <row r="787" spans="1:24" x14ac:dyDescent="0.35">
      <c r="A787" t="s">
        <v>1602</v>
      </c>
      <c r="B787" t="s">
        <v>1603</v>
      </c>
      <c r="C787">
        <v>447.09</v>
      </c>
      <c r="D787" t="s">
        <v>3873</v>
      </c>
      <c r="E787">
        <f t="shared" si="84"/>
        <v>0.15</v>
      </c>
      <c r="F787">
        <f t="shared" si="85"/>
        <v>133.009275</v>
      </c>
      <c r="G787" s="2">
        <v>45647</v>
      </c>
      <c r="H787" s="2">
        <v>45647</v>
      </c>
      <c r="I787" t="s">
        <v>28</v>
      </c>
      <c r="J787" t="s">
        <v>49</v>
      </c>
      <c r="K787" t="str">
        <f t="shared" si="86"/>
        <v>High Risk</v>
      </c>
      <c r="L787" t="s">
        <v>20</v>
      </c>
      <c r="M787" t="s">
        <v>50</v>
      </c>
      <c r="N787" t="s">
        <v>31</v>
      </c>
      <c r="O787" t="s">
        <v>23</v>
      </c>
      <c r="P787" t="s">
        <v>24</v>
      </c>
      <c r="Q787" t="s">
        <v>25</v>
      </c>
      <c r="R787">
        <v>3</v>
      </c>
      <c r="S787" t="str">
        <f t="shared" si="87"/>
        <v>December</v>
      </c>
      <c r="T787">
        <f t="shared" si="88"/>
        <v>2024</v>
      </c>
      <c r="U787" s="3">
        <f t="shared" si="89"/>
        <v>0.29750000000000004</v>
      </c>
      <c r="V787" s="3" t="str">
        <f t="shared" si="90"/>
        <v>High Discount</v>
      </c>
      <c r="W787" s="3">
        <f>AVERAGE(Table1[Gross Margin %])</f>
        <v>0.29963500000000659</v>
      </c>
      <c r="X787" s="3"/>
    </row>
    <row r="788" spans="1:24" x14ac:dyDescent="0.35">
      <c r="A788" t="s">
        <v>1604</v>
      </c>
      <c r="B788" t="s">
        <v>1605</v>
      </c>
      <c r="C788">
        <v>1220.18</v>
      </c>
      <c r="D788" t="s">
        <v>3872</v>
      </c>
      <c r="E788">
        <f t="shared" si="84"/>
        <v>0.15</v>
      </c>
      <c r="F788">
        <f t="shared" si="85"/>
        <v>363.00354999999996</v>
      </c>
      <c r="G788" s="2">
        <v>45488</v>
      </c>
      <c r="H788" s="2">
        <v>45488</v>
      </c>
      <c r="I788" t="s">
        <v>18</v>
      </c>
      <c r="J788" t="s">
        <v>19</v>
      </c>
      <c r="K788" t="str">
        <f t="shared" si="86"/>
        <v>High Risk</v>
      </c>
      <c r="L788" t="s">
        <v>20</v>
      </c>
      <c r="M788" t="s">
        <v>39</v>
      </c>
      <c r="N788" t="s">
        <v>31</v>
      </c>
      <c r="O788" t="s">
        <v>23</v>
      </c>
      <c r="P788" t="s">
        <v>56</v>
      </c>
      <c r="Q788" t="s">
        <v>57</v>
      </c>
      <c r="R788">
        <v>5</v>
      </c>
      <c r="S788" t="str">
        <f t="shared" si="87"/>
        <v>July</v>
      </c>
      <c r="T788">
        <f t="shared" si="88"/>
        <v>2024</v>
      </c>
      <c r="U788" s="3">
        <f t="shared" si="89"/>
        <v>0.29749999999999993</v>
      </c>
      <c r="V788" s="3" t="str">
        <f t="shared" si="90"/>
        <v>High Discount</v>
      </c>
      <c r="W788" s="3">
        <f>AVERAGE(Table1[Gross Margin %])</f>
        <v>0.29963500000000659</v>
      </c>
      <c r="X788" s="3"/>
    </row>
    <row r="789" spans="1:24" x14ac:dyDescent="0.35">
      <c r="A789" t="s">
        <v>1606</v>
      </c>
      <c r="B789" t="s">
        <v>1607</v>
      </c>
      <c r="C789">
        <v>298.62</v>
      </c>
      <c r="D789" t="s">
        <v>3873</v>
      </c>
      <c r="E789">
        <f t="shared" si="84"/>
        <v>0.1</v>
      </c>
      <c r="F789">
        <f t="shared" si="85"/>
        <v>94.065299999999993</v>
      </c>
      <c r="G789" s="2">
        <v>45573</v>
      </c>
      <c r="H789" s="2">
        <v>45573</v>
      </c>
      <c r="I789" t="s">
        <v>28</v>
      </c>
      <c r="J789" t="s">
        <v>37</v>
      </c>
      <c r="K789" t="str">
        <f t="shared" si="86"/>
        <v>High Risk</v>
      </c>
      <c r="L789" t="s">
        <v>20</v>
      </c>
      <c r="M789" t="s">
        <v>39</v>
      </c>
      <c r="N789" t="s">
        <v>31</v>
      </c>
      <c r="O789" t="s">
        <v>32</v>
      </c>
      <c r="P789" t="s">
        <v>72</v>
      </c>
      <c r="Q789" t="s">
        <v>73</v>
      </c>
      <c r="R789">
        <v>5</v>
      </c>
      <c r="S789" t="str">
        <f t="shared" si="87"/>
        <v>October</v>
      </c>
      <c r="T789">
        <f t="shared" si="88"/>
        <v>2024</v>
      </c>
      <c r="U789" s="3">
        <f t="shared" si="89"/>
        <v>0.31499999999999995</v>
      </c>
      <c r="V789" s="3" t="str">
        <f t="shared" si="90"/>
        <v>Low Discount</v>
      </c>
      <c r="W789" s="3">
        <f>AVERAGE(Table1[Gross Margin %])</f>
        <v>0.29963500000000659</v>
      </c>
      <c r="X789" s="3"/>
    </row>
    <row r="790" spans="1:24" x14ac:dyDescent="0.35">
      <c r="A790" t="s">
        <v>1608</v>
      </c>
      <c r="B790" t="s">
        <v>1609</v>
      </c>
      <c r="C790">
        <v>275.8</v>
      </c>
      <c r="D790" t="s">
        <v>3873</v>
      </c>
      <c r="E790">
        <f t="shared" si="84"/>
        <v>0.1</v>
      </c>
      <c r="F790">
        <f t="shared" si="85"/>
        <v>86.876999999999995</v>
      </c>
      <c r="G790" s="2">
        <v>45608</v>
      </c>
      <c r="H790" s="2">
        <v>45608</v>
      </c>
      <c r="I790" t="s">
        <v>42</v>
      </c>
      <c r="J790" t="s">
        <v>19</v>
      </c>
      <c r="K790" t="str">
        <f t="shared" si="86"/>
        <v>Low Risk</v>
      </c>
      <c r="L790" t="s">
        <v>38</v>
      </c>
      <c r="M790" t="s">
        <v>21</v>
      </c>
      <c r="N790" t="s">
        <v>31</v>
      </c>
      <c r="O790" t="s">
        <v>32</v>
      </c>
      <c r="P790" t="s">
        <v>33</v>
      </c>
      <c r="Q790" t="s">
        <v>34</v>
      </c>
      <c r="R790">
        <v>3</v>
      </c>
      <c r="S790" t="str">
        <f t="shared" si="87"/>
        <v>November</v>
      </c>
      <c r="T790">
        <f t="shared" si="88"/>
        <v>2024</v>
      </c>
      <c r="U790" s="3">
        <f t="shared" si="89"/>
        <v>0.31499999999999995</v>
      </c>
      <c r="V790" s="3" t="str">
        <f t="shared" si="90"/>
        <v>Low Discount</v>
      </c>
      <c r="W790" s="3">
        <f>AVERAGE(Table1[Gross Margin %])</f>
        <v>0.29963500000000659</v>
      </c>
      <c r="X790" s="3"/>
    </row>
    <row r="791" spans="1:24" x14ac:dyDescent="0.35">
      <c r="A791" t="s">
        <v>1610</v>
      </c>
      <c r="B791" t="s">
        <v>1611</v>
      </c>
      <c r="C791">
        <v>283.75</v>
      </c>
      <c r="D791" t="s">
        <v>3873</v>
      </c>
      <c r="E791">
        <f t="shared" si="84"/>
        <v>0.1</v>
      </c>
      <c r="F791">
        <f t="shared" si="85"/>
        <v>89.381249999999994</v>
      </c>
      <c r="G791" s="2">
        <v>45561</v>
      </c>
      <c r="H791" s="2">
        <v>45561</v>
      </c>
      <c r="I791" t="s">
        <v>28</v>
      </c>
      <c r="J791" t="s">
        <v>49</v>
      </c>
      <c r="K791" t="str">
        <f t="shared" si="86"/>
        <v>Medium Risk</v>
      </c>
      <c r="L791" t="s">
        <v>38</v>
      </c>
      <c r="M791" t="s">
        <v>55</v>
      </c>
      <c r="N791" t="s">
        <v>45</v>
      </c>
      <c r="O791" t="s">
        <v>32</v>
      </c>
      <c r="P791" t="s">
        <v>33</v>
      </c>
      <c r="Q791" t="s">
        <v>34</v>
      </c>
      <c r="R791">
        <v>8</v>
      </c>
      <c r="S791" t="str">
        <f t="shared" si="87"/>
        <v>September</v>
      </c>
      <c r="T791">
        <f t="shared" si="88"/>
        <v>2024</v>
      </c>
      <c r="U791" s="3">
        <f t="shared" si="89"/>
        <v>0.315</v>
      </c>
      <c r="V791" s="3" t="str">
        <f t="shared" si="90"/>
        <v>Low Discount</v>
      </c>
      <c r="W791" s="3">
        <f>AVERAGE(Table1[Gross Margin %])</f>
        <v>0.29963500000000659</v>
      </c>
      <c r="X791" s="3"/>
    </row>
    <row r="792" spans="1:24" x14ac:dyDescent="0.35">
      <c r="A792" t="s">
        <v>1612</v>
      </c>
      <c r="B792" t="s">
        <v>1479</v>
      </c>
      <c r="C792">
        <v>777.72</v>
      </c>
      <c r="D792" t="s">
        <v>3874</v>
      </c>
      <c r="E792">
        <f t="shared" si="84"/>
        <v>0.1</v>
      </c>
      <c r="F792">
        <f t="shared" si="85"/>
        <v>244.98179999999996</v>
      </c>
      <c r="G792" s="2">
        <v>45566</v>
      </c>
      <c r="H792" s="2">
        <v>45566</v>
      </c>
      <c r="I792" t="s">
        <v>28</v>
      </c>
      <c r="J792" t="s">
        <v>19</v>
      </c>
      <c r="K792" t="str">
        <f t="shared" si="86"/>
        <v>Low Risk</v>
      </c>
      <c r="L792" t="s">
        <v>43</v>
      </c>
      <c r="M792" t="s">
        <v>30</v>
      </c>
      <c r="N792" t="s">
        <v>31</v>
      </c>
      <c r="O792" t="s">
        <v>61</v>
      </c>
      <c r="P792" t="s">
        <v>62</v>
      </c>
      <c r="Q792" t="s">
        <v>63</v>
      </c>
      <c r="R792">
        <v>3</v>
      </c>
      <c r="S792" t="str">
        <f t="shared" si="87"/>
        <v>October</v>
      </c>
      <c r="T792">
        <f t="shared" si="88"/>
        <v>2024</v>
      </c>
      <c r="U792" s="3">
        <f t="shared" si="89"/>
        <v>0.31499999999999995</v>
      </c>
      <c r="V792" s="3" t="str">
        <f t="shared" si="90"/>
        <v>Low Discount</v>
      </c>
      <c r="W792" s="3">
        <f>AVERAGE(Table1[Gross Margin %])</f>
        <v>0.29963500000000659</v>
      </c>
      <c r="X792" s="3"/>
    </row>
    <row r="793" spans="1:24" x14ac:dyDescent="0.35">
      <c r="A793" t="s">
        <v>1613</v>
      </c>
      <c r="B793" t="s">
        <v>1614</v>
      </c>
      <c r="C793">
        <v>1377.02</v>
      </c>
      <c r="D793" t="s">
        <v>3872</v>
      </c>
      <c r="E793">
        <f t="shared" si="84"/>
        <v>0.25</v>
      </c>
      <c r="F793">
        <f t="shared" si="85"/>
        <v>361.46774999999991</v>
      </c>
      <c r="G793" s="2">
        <v>45575</v>
      </c>
      <c r="H793" s="2">
        <v>45575</v>
      </c>
      <c r="I793" t="s">
        <v>28</v>
      </c>
      <c r="J793" t="s">
        <v>37</v>
      </c>
      <c r="K793" t="str">
        <f t="shared" si="86"/>
        <v>Low Risk</v>
      </c>
      <c r="L793" t="s">
        <v>43</v>
      </c>
      <c r="M793" t="s">
        <v>55</v>
      </c>
      <c r="N793" t="s">
        <v>22</v>
      </c>
      <c r="O793" t="s">
        <v>32</v>
      </c>
      <c r="P793" t="s">
        <v>33</v>
      </c>
      <c r="Q793" t="s">
        <v>34</v>
      </c>
      <c r="R793">
        <v>2</v>
      </c>
      <c r="S793" t="str">
        <f t="shared" si="87"/>
        <v>October</v>
      </c>
      <c r="T793">
        <f t="shared" si="88"/>
        <v>2024</v>
      </c>
      <c r="U793" s="3">
        <f t="shared" si="89"/>
        <v>0.26249999999999996</v>
      </c>
      <c r="V793" s="3" t="str">
        <f t="shared" si="90"/>
        <v>High Discount</v>
      </c>
      <c r="W793" s="3">
        <f>AVERAGE(Table1[Gross Margin %])</f>
        <v>0.29963500000000659</v>
      </c>
      <c r="X793" s="3"/>
    </row>
    <row r="794" spans="1:24" x14ac:dyDescent="0.35">
      <c r="A794" t="s">
        <v>1615</v>
      </c>
      <c r="B794" t="s">
        <v>1409</v>
      </c>
      <c r="C794">
        <v>1133.21</v>
      </c>
      <c r="D794" t="s">
        <v>3872</v>
      </c>
      <c r="E794">
        <f t="shared" si="84"/>
        <v>0.25</v>
      </c>
      <c r="F794">
        <f t="shared" si="85"/>
        <v>297.467625</v>
      </c>
      <c r="G794" s="2">
        <v>45783</v>
      </c>
      <c r="H794" s="2">
        <v>45783</v>
      </c>
      <c r="I794" t="s">
        <v>86</v>
      </c>
      <c r="J794" t="s">
        <v>37</v>
      </c>
      <c r="K794" t="str">
        <f t="shared" si="86"/>
        <v>High Risk</v>
      </c>
      <c r="L794" t="s">
        <v>20</v>
      </c>
      <c r="M794" t="s">
        <v>55</v>
      </c>
      <c r="N794" t="s">
        <v>31</v>
      </c>
      <c r="O794" t="s">
        <v>32</v>
      </c>
      <c r="P794" t="s">
        <v>68</v>
      </c>
      <c r="Q794" t="s">
        <v>69</v>
      </c>
      <c r="R794">
        <v>10</v>
      </c>
      <c r="S794" t="str">
        <f t="shared" si="87"/>
        <v>May</v>
      </c>
      <c r="T794">
        <f t="shared" si="88"/>
        <v>2025</v>
      </c>
      <c r="U794" s="3">
        <f t="shared" si="89"/>
        <v>0.26250000000000001</v>
      </c>
      <c r="V794" s="3" t="str">
        <f t="shared" si="90"/>
        <v>High Discount</v>
      </c>
      <c r="W794" s="3">
        <f>AVERAGE(Table1[Gross Margin %])</f>
        <v>0.29963500000000659</v>
      </c>
      <c r="X794" s="3"/>
    </row>
    <row r="795" spans="1:24" x14ac:dyDescent="0.35">
      <c r="A795" t="s">
        <v>1616</v>
      </c>
      <c r="B795" t="s">
        <v>1617</v>
      </c>
      <c r="C795">
        <v>1011.58</v>
      </c>
      <c r="D795" t="s">
        <v>3872</v>
      </c>
      <c r="E795">
        <f t="shared" si="84"/>
        <v>0.15</v>
      </c>
      <c r="F795">
        <f t="shared" si="85"/>
        <v>300.94504999999998</v>
      </c>
      <c r="G795" s="2">
        <v>45493</v>
      </c>
      <c r="H795" s="2">
        <v>45493</v>
      </c>
      <c r="I795" t="s">
        <v>18</v>
      </c>
      <c r="J795" t="s">
        <v>29</v>
      </c>
      <c r="K795" t="str">
        <f t="shared" si="86"/>
        <v>Low Risk</v>
      </c>
      <c r="L795" t="s">
        <v>43</v>
      </c>
      <c r="M795" t="s">
        <v>30</v>
      </c>
      <c r="N795" t="s">
        <v>31</v>
      </c>
      <c r="O795" t="s">
        <v>23</v>
      </c>
      <c r="P795" t="s">
        <v>56</v>
      </c>
      <c r="Q795" t="s">
        <v>57</v>
      </c>
      <c r="R795">
        <v>4</v>
      </c>
      <c r="S795" t="str">
        <f t="shared" si="87"/>
        <v>July</v>
      </c>
      <c r="T795">
        <f t="shared" si="88"/>
        <v>2024</v>
      </c>
      <c r="U795" s="3">
        <f t="shared" si="89"/>
        <v>0.29749999999999999</v>
      </c>
      <c r="V795" s="3" t="str">
        <f t="shared" si="90"/>
        <v>High Discount</v>
      </c>
      <c r="W795" s="3">
        <f>AVERAGE(Table1[Gross Margin %])</f>
        <v>0.29963500000000659</v>
      </c>
      <c r="X795" s="3"/>
    </row>
    <row r="796" spans="1:24" x14ac:dyDescent="0.35">
      <c r="A796" t="s">
        <v>1618</v>
      </c>
      <c r="B796" t="s">
        <v>1619</v>
      </c>
      <c r="C796">
        <v>500.15</v>
      </c>
      <c r="D796" t="s">
        <v>3874</v>
      </c>
      <c r="E796">
        <f t="shared" si="84"/>
        <v>0.1</v>
      </c>
      <c r="F796">
        <f t="shared" si="85"/>
        <v>157.54724999999999</v>
      </c>
      <c r="G796" s="2">
        <v>45490</v>
      </c>
      <c r="H796" s="2">
        <v>45490</v>
      </c>
      <c r="I796" t="s">
        <v>18</v>
      </c>
      <c r="J796" t="s">
        <v>19</v>
      </c>
      <c r="K796" t="str">
        <f t="shared" si="86"/>
        <v>Low Risk</v>
      </c>
      <c r="L796" t="s">
        <v>43</v>
      </c>
      <c r="M796" t="s">
        <v>44</v>
      </c>
      <c r="N796" t="s">
        <v>31</v>
      </c>
      <c r="O796" t="s">
        <v>32</v>
      </c>
      <c r="P796" t="s">
        <v>68</v>
      </c>
      <c r="Q796" t="s">
        <v>69</v>
      </c>
      <c r="R796">
        <v>8</v>
      </c>
      <c r="S796" t="str">
        <f t="shared" si="87"/>
        <v>July</v>
      </c>
      <c r="T796">
        <f t="shared" si="88"/>
        <v>2024</v>
      </c>
      <c r="U796" s="3">
        <f t="shared" si="89"/>
        <v>0.315</v>
      </c>
      <c r="V796" s="3" t="str">
        <f t="shared" si="90"/>
        <v>Low Discount</v>
      </c>
      <c r="W796" s="3">
        <f>AVERAGE(Table1[Gross Margin %])</f>
        <v>0.29963500000000659</v>
      </c>
      <c r="X796" s="3"/>
    </row>
    <row r="797" spans="1:24" x14ac:dyDescent="0.35">
      <c r="A797" t="s">
        <v>1620</v>
      </c>
      <c r="B797" t="s">
        <v>1621</v>
      </c>
      <c r="C797">
        <v>475.49</v>
      </c>
      <c r="D797" t="s">
        <v>3873</v>
      </c>
      <c r="E797">
        <f t="shared" si="84"/>
        <v>0.1</v>
      </c>
      <c r="F797">
        <f t="shared" si="85"/>
        <v>149.77934999999999</v>
      </c>
      <c r="G797" s="2">
        <v>45627</v>
      </c>
      <c r="H797" s="2">
        <v>45627</v>
      </c>
      <c r="I797" t="s">
        <v>86</v>
      </c>
      <c r="J797" t="s">
        <v>19</v>
      </c>
      <c r="K797" t="str">
        <f t="shared" si="86"/>
        <v>High Risk</v>
      </c>
      <c r="L797" t="s">
        <v>20</v>
      </c>
      <c r="M797" t="s">
        <v>44</v>
      </c>
      <c r="N797" t="s">
        <v>31</v>
      </c>
      <c r="O797" t="s">
        <v>32</v>
      </c>
      <c r="P797" t="s">
        <v>72</v>
      </c>
      <c r="Q797" t="s">
        <v>73</v>
      </c>
      <c r="R797">
        <v>7</v>
      </c>
      <c r="S797" t="str">
        <f t="shared" si="87"/>
        <v>December</v>
      </c>
      <c r="T797">
        <f t="shared" si="88"/>
        <v>2024</v>
      </c>
      <c r="U797" s="3">
        <f t="shared" si="89"/>
        <v>0.315</v>
      </c>
      <c r="V797" s="3" t="str">
        <f t="shared" si="90"/>
        <v>Low Discount</v>
      </c>
      <c r="W797" s="3">
        <f>AVERAGE(Table1[Gross Margin %])</f>
        <v>0.29963500000000659</v>
      </c>
      <c r="X797" s="3"/>
    </row>
    <row r="798" spans="1:24" x14ac:dyDescent="0.35">
      <c r="A798" t="s">
        <v>1622</v>
      </c>
      <c r="B798" t="s">
        <v>1623</v>
      </c>
      <c r="C798">
        <v>298.91000000000003</v>
      </c>
      <c r="D798" t="s">
        <v>3873</v>
      </c>
      <c r="E798">
        <f t="shared" si="84"/>
        <v>0.15</v>
      </c>
      <c r="F798">
        <f t="shared" si="85"/>
        <v>88.925725</v>
      </c>
      <c r="G798" s="2">
        <v>45758</v>
      </c>
      <c r="H798" s="2">
        <v>45758</v>
      </c>
      <c r="I798" t="s">
        <v>42</v>
      </c>
      <c r="J798" t="s">
        <v>49</v>
      </c>
      <c r="K798" t="str">
        <f t="shared" si="86"/>
        <v>Low Risk</v>
      </c>
      <c r="L798" t="s">
        <v>38</v>
      </c>
      <c r="M798" t="s">
        <v>21</v>
      </c>
      <c r="N798" t="s">
        <v>45</v>
      </c>
      <c r="O798" t="s">
        <v>23</v>
      </c>
      <c r="P798" t="s">
        <v>24</v>
      </c>
      <c r="Q798" t="s">
        <v>25</v>
      </c>
      <c r="R798">
        <v>3</v>
      </c>
      <c r="S798" t="str">
        <f t="shared" si="87"/>
        <v>April</v>
      </c>
      <c r="T798">
        <f t="shared" si="88"/>
        <v>2025</v>
      </c>
      <c r="U798" s="3">
        <f t="shared" si="89"/>
        <v>0.29749999999999999</v>
      </c>
      <c r="V798" s="3" t="str">
        <f t="shared" si="90"/>
        <v>High Discount</v>
      </c>
      <c r="W798" s="3">
        <f>AVERAGE(Table1[Gross Margin %])</f>
        <v>0.29963500000000659</v>
      </c>
      <c r="X798" s="3"/>
    </row>
    <row r="799" spans="1:24" x14ac:dyDescent="0.35">
      <c r="A799" t="s">
        <v>1624</v>
      </c>
      <c r="B799" t="s">
        <v>1625</v>
      </c>
      <c r="C799">
        <v>193.38</v>
      </c>
      <c r="D799" t="s">
        <v>3873</v>
      </c>
      <c r="E799">
        <f t="shared" si="84"/>
        <v>0.1</v>
      </c>
      <c r="F799">
        <f t="shared" si="85"/>
        <v>60.914699999999996</v>
      </c>
      <c r="G799" s="2">
        <v>45697</v>
      </c>
      <c r="H799" s="2">
        <v>45697</v>
      </c>
      <c r="I799" t="s">
        <v>28</v>
      </c>
      <c r="J799" t="s">
        <v>37</v>
      </c>
      <c r="K799" t="str">
        <f t="shared" si="86"/>
        <v>Medium Risk</v>
      </c>
      <c r="L799" t="s">
        <v>38</v>
      </c>
      <c r="M799" t="s">
        <v>55</v>
      </c>
      <c r="N799" t="s">
        <v>31</v>
      </c>
      <c r="O799" t="s">
        <v>32</v>
      </c>
      <c r="P799" t="s">
        <v>80</v>
      </c>
      <c r="Q799" t="s">
        <v>81</v>
      </c>
      <c r="R799">
        <v>7</v>
      </c>
      <c r="S799" t="str">
        <f t="shared" si="87"/>
        <v>February</v>
      </c>
      <c r="T799">
        <f t="shared" si="88"/>
        <v>2025</v>
      </c>
      <c r="U799" s="3">
        <f t="shared" si="89"/>
        <v>0.315</v>
      </c>
      <c r="V799" s="3" t="str">
        <f t="shared" si="90"/>
        <v>Low Discount</v>
      </c>
      <c r="W799" s="3">
        <f>AVERAGE(Table1[Gross Margin %])</f>
        <v>0.29963500000000659</v>
      </c>
      <c r="X799" s="3"/>
    </row>
    <row r="800" spans="1:24" x14ac:dyDescent="0.35">
      <c r="A800" t="s">
        <v>1626</v>
      </c>
      <c r="B800" t="s">
        <v>1627</v>
      </c>
      <c r="C800">
        <v>969.73</v>
      </c>
      <c r="D800" t="s">
        <v>3874</v>
      </c>
      <c r="E800">
        <f t="shared" si="84"/>
        <v>0.1</v>
      </c>
      <c r="F800">
        <f t="shared" si="85"/>
        <v>305.46494999999999</v>
      </c>
      <c r="G800" s="2">
        <v>45466</v>
      </c>
      <c r="H800" s="2">
        <v>45466</v>
      </c>
      <c r="I800" t="s">
        <v>18</v>
      </c>
      <c r="J800" t="s">
        <v>49</v>
      </c>
      <c r="K800" t="str">
        <f t="shared" si="86"/>
        <v>High Risk</v>
      </c>
      <c r="L800" t="s">
        <v>20</v>
      </c>
      <c r="M800" t="s">
        <v>21</v>
      </c>
      <c r="N800" t="s">
        <v>22</v>
      </c>
      <c r="O800" t="s">
        <v>61</v>
      </c>
      <c r="P800" t="s">
        <v>62</v>
      </c>
      <c r="Q800" t="s">
        <v>63</v>
      </c>
      <c r="R800">
        <v>3</v>
      </c>
      <c r="S800" t="str">
        <f t="shared" si="87"/>
        <v>June</v>
      </c>
      <c r="T800">
        <f t="shared" si="88"/>
        <v>2024</v>
      </c>
      <c r="U800" s="3">
        <f t="shared" si="89"/>
        <v>0.315</v>
      </c>
      <c r="V800" s="3" t="str">
        <f t="shared" si="90"/>
        <v>Low Discount</v>
      </c>
      <c r="W800" s="3">
        <f>AVERAGE(Table1[Gross Margin %])</f>
        <v>0.29963500000000659</v>
      </c>
      <c r="X800" s="3"/>
    </row>
    <row r="801" spans="1:24" x14ac:dyDescent="0.35">
      <c r="A801" t="s">
        <v>1628</v>
      </c>
      <c r="B801" t="s">
        <v>1629</v>
      </c>
      <c r="C801">
        <v>416.81</v>
      </c>
      <c r="D801" t="s">
        <v>3873</v>
      </c>
      <c r="E801">
        <f t="shared" si="84"/>
        <v>0.1</v>
      </c>
      <c r="F801">
        <f t="shared" si="85"/>
        <v>131.29515000000001</v>
      </c>
      <c r="G801" s="2">
        <v>45547</v>
      </c>
      <c r="H801" s="2">
        <v>45547</v>
      </c>
      <c r="I801" t="s">
        <v>86</v>
      </c>
      <c r="J801" t="s">
        <v>37</v>
      </c>
      <c r="K801" t="str">
        <f t="shared" si="86"/>
        <v>High Risk</v>
      </c>
      <c r="L801" t="s">
        <v>20</v>
      </c>
      <c r="M801" t="s">
        <v>30</v>
      </c>
      <c r="N801" t="s">
        <v>45</v>
      </c>
      <c r="O801" t="s">
        <v>61</v>
      </c>
      <c r="P801" t="s">
        <v>62</v>
      </c>
      <c r="Q801" t="s">
        <v>63</v>
      </c>
      <c r="R801">
        <v>1</v>
      </c>
      <c r="S801" t="str">
        <f t="shared" si="87"/>
        <v>September</v>
      </c>
      <c r="T801">
        <f t="shared" si="88"/>
        <v>2024</v>
      </c>
      <c r="U801" s="3">
        <f t="shared" si="89"/>
        <v>0.315</v>
      </c>
      <c r="V801" s="3" t="str">
        <f t="shared" si="90"/>
        <v>Low Discount</v>
      </c>
      <c r="W801" s="3">
        <f>AVERAGE(Table1[Gross Margin %])</f>
        <v>0.29963500000000659</v>
      </c>
      <c r="X801" s="3"/>
    </row>
    <row r="802" spans="1:24" x14ac:dyDescent="0.35">
      <c r="A802" t="s">
        <v>1630</v>
      </c>
      <c r="B802" t="s">
        <v>1631</v>
      </c>
      <c r="C802">
        <v>1044.8399999999999</v>
      </c>
      <c r="D802" t="s">
        <v>3872</v>
      </c>
      <c r="E802">
        <f t="shared" si="84"/>
        <v>0.25</v>
      </c>
      <c r="F802">
        <f t="shared" si="85"/>
        <v>274.27049999999991</v>
      </c>
      <c r="G802" s="2">
        <v>45639</v>
      </c>
      <c r="H802" s="2">
        <v>45639</v>
      </c>
      <c r="I802" t="s">
        <v>86</v>
      </c>
      <c r="J802" t="s">
        <v>49</v>
      </c>
      <c r="K802" t="str">
        <f t="shared" si="86"/>
        <v>Medium Risk</v>
      </c>
      <c r="L802" t="s">
        <v>38</v>
      </c>
      <c r="M802" t="s">
        <v>39</v>
      </c>
      <c r="N802" t="s">
        <v>22</v>
      </c>
      <c r="O802" t="s">
        <v>32</v>
      </c>
      <c r="P802" t="s">
        <v>33</v>
      </c>
      <c r="Q802" t="s">
        <v>34</v>
      </c>
      <c r="R802">
        <v>6</v>
      </c>
      <c r="S802" t="str">
        <f t="shared" si="87"/>
        <v>December</v>
      </c>
      <c r="T802">
        <f t="shared" si="88"/>
        <v>2024</v>
      </c>
      <c r="U802" s="3">
        <f t="shared" si="89"/>
        <v>0.26249999999999996</v>
      </c>
      <c r="V802" s="3" t="str">
        <f t="shared" si="90"/>
        <v>High Discount</v>
      </c>
      <c r="W802" s="3">
        <f>AVERAGE(Table1[Gross Margin %])</f>
        <v>0.29963500000000659</v>
      </c>
      <c r="X802" s="3"/>
    </row>
    <row r="803" spans="1:24" x14ac:dyDescent="0.35">
      <c r="A803" t="s">
        <v>1632</v>
      </c>
      <c r="B803" t="s">
        <v>1633</v>
      </c>
      <c r="C803">
        <v>1226.83</v>
      </c>
      <c r="D803" t="s">
        <v>3872</v>
      </c>
      <c r="E803">
        <f t="shared" si="84"/>
        <v>0.15</v>
      </c>
      <c r="F803">
        <f t="shared" si="85"/>
        <v>364.98192499999993</v>
      </c>
      <c r="G803" s="2">
        <v>45430</v>
      </c>
      <c r="H803" s="2">
        <v>45430</v>
      </c>
      <c r="I803" t="s">
        <v>28</v>
      </c>
      <c r="J803" t="s">
        <v>49</v>
      </c>
      <c r="K803" t="str">
        <f t="shared" si="86"/>
        <v>Low Risk</v>
      </c>
      <c r="L803" t="s">
        <v>60</v>
      </c>
      <c r="M803" t="s">
        <v>44</v>
      </c>
      <c r="N803" t="s">
        <v>22</v>
      </c>
      <c r="O803" t="s">
        <v>23</v>
      </c>
      <c r="P803" t="s">
        <v>51</v>
      </c>
      <c r="Q803" t="s">
        <v>52</v>
      </c>
      <c r="R803">
        <v>6</v>
      </c>
      <c r="S803" t="str">
        <f t="shared" si="87"/>
        <v>May</v>
      </c>
      <c r="T803">
        <f t="shared" si="88"/>
        <v>2024</v>
      </c>
      <c r="U803" s="3">
        <f t="shared" si="89"/>
        <v>0.29749999999999999</v>
      </c>
      <c r="V803" s="3" t="str">
        <f t="shared" si="90"/>
        <v>High Discount</v>
      </c>
      <c r="W803" s="3">
        <f>AVERAGE(Table1[Gross Margin %])</f>
        <v>0.29963500000000659</v>
      </c>
      <c r="X803" s="3"/>
    </row>
    <row r="804" spans="1:24" x14ac:dyDescent="0.35">
      <c r="A804" t="s">
        <v>1634</v>
      </c>
      <c r="B804" t="s">
        <v>1635</v>
      </c>
      <c r="C804">
        <v>1020.45</v>
      </c>
      <c r="D804" t="s">
        <v>3872</v>
      </c>
      <c r="E804">
        <f t="shared" si="84"/>
        <v>0.25</v>
      </c>
      <c r="F804">
        <f t="shared" si="85"/>
        <v>267.86812500000002</v>
      </c>
      <c r="G804" s="2">
        <v>45602</v>
      </c>
      <c r="H804" s="2">
        <v>45602</v>
      </c>
      <c r="I804" t="s">
        <v>18</v>
      </c>
      <c r="J804" t="s">
        <v>29</v>
      </c>
      <c r="K804" t="str">
        <f t="shared" si="86"/>
        <v>Medium Risk</v>
      </c>
      <c r="L804" t="s">
        <v>38</v>
      </c>
      <c r="M804" t="s">
        <v>55</v>
      </c>
      <c r="N804" t="s">
        <v>22</v>
      </c>
      <c r="O804" t="s">
        <v>32</v>
      </c>
      <c r="P804" t="s">
        <v>80</v>
      </c>
      <c r="Q804" t="s">
        <v>81</v>
      </c>
      <c r="R804">
        <v>1</v>
      </c>
      <c r="S804" t="str">
        <f t="shared" si="87"/>
        <v>November</v>
      </c>
      <c r="T804">
        <f t="shared" si="88"/>
        <v>2024</v>
      </c>
      <c r="U804" s="3">
        <f t="shared" si="89"/>
        <v>0.26250000000000001</v>
      </c>
      <c r="V804" s="3" t="str">
        <f t="shared" si="90"/>
        <v>High Discount</v>
      </c>
      <c r="W804" s="3">
        <f>AVERAGE(Table1[Gross Margin %])</f>
        <v>0.29963500000000659</v>
      </c>
      <c r="X804" s="3"/>
    </row>
    <row r="805" spans="1:24" x14ac:dyDescent="0.35">
      <c r="A805" t="s">
        <v>1636</v>
      </c>
      <c r="B805" t="s">
        <v>1637</v>
      </c>
      <c r="C805">
        <v>1141.04</v>
      </c>
      <c r="D805" t="s">
        <v>3872</v>
      </c>
      <c r="E805">
        <f t="shared" si="84"/>
        <v>0.15</v>
      </c>
      <c r="F805">
        <f t="shared" si="85"/>
        <v>339.45939999999996</v>
      </c>
      <c r="G805" s="2">
        <v>45778</v>
      </c>
      <c r="H805" s="2">
        <v>45778</v>
      </c>
      <c r="I805" t="s">
        <v>18</v>
      </c>
      <c r="J805" t="s">
        <v>37</v>
      </c>
      <c r="K805" t="str">
        <f t="shared" si="86"/>
        <v>Low Risk</v>
      </c>
      <c r="L805" t="s">
        <v>43</v>
      </c>
      <c r="M805" t="s">
        <v>21</v>
      </c>
      <c r="N805" t="s">
        <v>31</v>
      </c>
      <c r="O805" t="s">
        <v>23</v>
      </c>
      <c r="P805" t="s">
        <v>51</v>
      </c>
      <c r="Q805" t="s">
        <v>52</v>
      </c>
      <c r="R805">
        <v>6</v>
      </c>
      <c r="S805" t="str">
        <f t="shared" si="87"/>
        <v>May</v>
      </c>
      <c r="T805">
        <f t="shared" si="88"/>
        <v>2025</v>
      </c>
      <c r="U805" s="3">
        <f t="shared" si="89"/>
        <v>0.29749999999999999</v>
      </c>
      <c r="V805" s="3" t="str">
        <f t="shared" si="90"/>
        <v>High Discount</v>
      </c>
      <c r="W805" s="3">
        <f>AVERAGE(Table1[Gross Margin %])</f>
        <v>0.29963500000000659</v>
      </c>
      <c r="X805" s="3"/>
    </row>
    <row r="806" spans="1:24" x14ac:dyDescent="0.35">
      <c r="A806" t="s">
        <v>1638</v>
      </c>
      <c r="B806" t="s">
        <v>1639</v>
      </c>
      <c r="C806">
        <v>779.27</v>
      </c>
      <c r="D806" t="s">
        <v>3874</v>
      </c>
      <c r="E806">
        <f t="shared" si="84"/>
        <v>0.15</v>
      </c>
      <c r="F806">
        <f t="shared" si="85"/>
        <v>231.83282499999999</v>
      </c>
      <c r="G806" s="2">
        <v>45789</v>
      </c>
      <c r="H806" s="2">
        <v>45789</v>
      </c>
      <c r="I806" t="s">
        <v>28</v>
      </c>
      <c r="J806" t="s">
        <v>29</v>
      </c>
      <c r="K806" t="str">
        <f t="shared" si="86"/>
        <v>Medium Risk</v>
      </c>
      <c r="L806" t="s">
        <v>38</v>
      </c>
      <c r="M806" t="s">
        <v>21</v>
      </c>
      <c r="N806" t="s">
        <v>31</v>
      </c>
      <c r="O806" t="s">
        <v>23</v>
      </c>
      <c r="P806" t="s">
        <v>56</v>
      </c>
      <c r="Q806" t="s">
        <v>57</v>
      </c>
      <c r="R806">
        <v>3</v>
      </c>
      <c r="S806" t="str">
        <f t="shared" si="87"/>
        <v>May</v>
      </c>
      <c r="T806">
        <f t="shared" si="88"/>
        <v>2025</v>
      </c>
      <c r="U806" s="3">
        <f t="shared" si="89"/>
        <v>0.29749999999999999</v>
      </c>
      <c r="V806" s="3" t="str">
        <f t="shared" si="90"/>
        <v>High Discount</v>
      </c>
      <c r="W806" s="3">
        <f>AVERAGE(Table1[Gross Margin %])</f>
        <v>0.29963500000000659</v>
      </c>
      <c r="X806" s="3"/>
    </row>
    <row r="807" spans="1:24" x14ac:dyDescent="0.35">
      <c r="A807" t="s">
        <v>1640</v>
      </c>
      <c r="B807" t="s">
        <v>1641</v>
      </c>
      <c r="C807">
        <v>818.74</v>
      </c>
      <c r="D807" t="s">
        <v>3874</v>
      </c>
      <c r="E807">
        <f t="shared" si="84"/>
        <v>0.1</v>
      </c>
      <c r="F807">
        <f t="shared" si="85"/>
        <v>257.90309999999999</v>
      </c>
      <c r="G807" s="2">
        <v>45545</v>
      </c>
      <c r="H807" s="2">
        <v>45545</v>
      </c>
      <c r="I807" t="s">
        <v>28</v>
      </c>
      <c r="J807" t="s">
        <v>49</v>
      </c>
      <c r="K807" t="str">
        <f t="shared" si="86"/>
        <v>Medium Risk</v>
      </c>
      <c r="L807" t="s">
        <v>38</v>
      </c>
      <c r="M807" t="s">
        <v>50</v>
      </c>
      <c r="N807" t="s">
        <v>31</v>
      </c>
      <c r="O807" t="s">
        <v>32</v>
      </c>
      <c r="P807" t="s">
        <v>80</v>
      </c>
      <c r="Q807" t="s">
        <v>81</v>
      </c>
      <c r="R807">
        <v>3</v>
      </c>
      <c r="S807" t="str">
        <f t="shared" si="87"/>
        <v>September</v>
      </c>
      <c r="T807">
        <f t="shared" si="88"/>
        <v>2024</v>
      </c>
      <c r="U807" s="3">
        <f t="shared" si="89"/>
        <v>0.315</v>
      </c>
      <c r="V807" s="3" t="str">
        <f t="shared" si="90"/>
        <v>Low Discount</v>
      </c>
      <c r="W807" s="3">
        <f>AVERAGE(Table1[Gross Margin %])</f>
        <v>0.29963500000000659</v>
      </c>
      <c r="X807" s="3"/>
    </row>
    <row r="808" spans="1:24" x14ac:dyDescent="0.35">
      <c r="A808" t="s">
        <v>1642</v>
      </c>
      <c r="B808" t="s">
        <v>1643</v>
      </c>
      <c r="C808">
        <v>736.94</v>
      </c>
      <c r="D808" t="s">
        <v>3874</v>
      </c>
      <c r="E808">
        <f t="shared" si="84"/>
        <v>0.1</v>
      </c>
      <c r="F808">
        <f t="shared" si="85"/>
        <v>232.13610000000003</v>
      </c>
      <c r="G808" s="2">
        <v>45668</v>
      </c>
      <c r="H808" s="2">
        <v>45668</v>
      </c>
      <c r="I808" t="s">
        <v>28</v>
      </c>
      <c r="J808" t="s">
        <v>37</v>
      </c>
      <c r="K808" t="str">
        <f t="shared" si="86"/>
        <v>Medium Risk</v>
      </c>
      <c r="L808" t="s">
        <v>38</v>
      </c>
      <c r="M808" t="s">
        <v>44</v>
      </c>
      <c r="N808" t="s">
        <v>45</v>
      </c>
      <c r="O808" t="s">
        <v>32</v>
      </c>
      <c r="P808" t="s">
        <v>68</v>
      </c>
      <c r="Q808" t="s">
        <v>69</v>
      </c>
      <c r="R808">
        <v>4</v>
      </c>
      <c r="S808" t="str">
        <f t="shared" si="87"/>
        <v>January</v>
      </c>
      <c r="T808">
        <f t="shared" si="88"/>
        <v>2025</v>
      </c>
      <c r="U808" s="3">
        <f t="shared" si="89"/>
        <v>0.315</v>
      </c>
      <c r="V808" s="3" t="str">
        <f t="shared" si="90"/>
        <v>Low Discount</v>
      </c>
      <c r="W808" s="3">
        <f>AVERAGE(Table1[Gross Margin %])</f>
        <v>0.29963500000000659</v>
      </c>
      <c r="X808" s="3"/>
    </row>
    <row r="809" spans="1:24" x14ac:dyDescent="0.35">
      <c r="A809" t="s">
        <v>1644</v>
      </c>
      <c r="B809" t="s">
        <v>1645</v>
      </c>
      <c r="C809">
        <v>662.13</v>
      </c>
      <c r="D809" t="s">
        <v>3874</v>
      </c>
      <c r="E809">
        <f t="shared" si="84"/>
        <v>0.1</v>
      </c>
      <c r="F809">
        <f t="shared" si="85"/>
        <v>208.57095000000001</v>
      </c>
      <c r="G809" s="2">
        <v>45445</v>
      </c>
      <c r="H809" s="2">
        <v>45445</v>
      </c>
      <c r="I809" t="s">
        <v>86</v>
      </c>
      <c r="J809" t="s">
        <v>19</v>
      </c>
      <c r="K809" t="str">
        <f t="shared" si="86"/>
        <v>High Risk</v>
      </c>
      <c r="L809" t="s">
        <v>20</v>
      </c>
      <c r="M809" t="s">
        <v>55</v>
      </c>
      <c r="N809" t="s">
        <v>22</v>
      </c>
      <c r="O809" t="s">
        <v>61</v>
      </c>
      <c r="P809" t="s">
        <v>62</v>
      </c>
      <c r="Q809" t="s">
        <v>63</v>
      </c>
      <c r="R809">
        <v>8</v>
      </c>
      <c r="S809" t="str">
        <f t="shared" si="87"/>
        <v>June</v>
      </c>
      <c r="T809">
        <f t="shared" si="88"/>
        <v>2024</v>
      </c>
      <c r="U809" s="3">
        <f t="shared" si="89"/>
        <v>0.315</v>
      </c>
      <c r="V809" s="3" t="str">
        <f t="shared" si="90"/>
        <v>Low Discount</v>
      </c>
      <c r="W809" s="3">
        <f>AVERAGE(Table1[Gross Margin %])</f>
        <v>0.29963500000000659</v>
      </c>
      <c r="X809" s="3"/>
    </row>
    <row r="810" spans="1:24" x14ac:dyDescent="0.35">
      <c r="A810" t="s">
        <v>1646</v>
      </c>
      <c r="B810" t="s">
        <v>572</v>
      </c>
      <c r="C810">
        <v>35.979999999999997</v>
      </c>
      <c r="D810" t="s">
        <v>3873</v>
      </c>
      <c r="E810">
        <f t="shared" si="84"/>
        <v>0.1</v>
      </c>
      <c r="F810">
        <f t="shared" si="85"/>
        <v>11.333699999999999</v>
      </c>
      <c r="G810" s="2">
        <v>45643</v>
      </c>
      <c r="H810" s="2">
        <v>45643</v>
      </c>
      <c r="I810" t="s">
        <v>28</v>
      </c>
      <c r="J810" t="s">
        <v>37</v>
      </c>
      <c r="K810" t="str">
        <f t="shared" si="86"/>
        <v>High Risk</v>
      </c>
      <c r="L810" t="s">
        <v>20</v>
      </c>
      <c r="M810" t="s">
        <v>44</v>
      </c>
      <c r="N810" t="s">
        <v>22</v>
      </c>
      <c r="O810" t="s">
        <v>32</v>
      </c>
      <c r="P810" t="s">
        <v>72</v>
      </c>
      <c r="Q810" t="s">
        <v>73</v>
      </c>
      <c r="R810">
        <v>10</v>
      </c>
      <c r="S810" t="str">
        <f t="shared" si="87"/>
        <v>December</v>
      </c>
      <c r="T810">
        <f t="shared" si="88"/>
        <v>2024</v>
      </c>
      <c r="U810" s="3">
        <f t="shared" si="89"/>
        <v>0.315</v>
      </c>
      <c r="V810" s="3" t="str">
        <f t="shared" si="90"/>
        <v>Low Discount</v>
      </c>
      <c r="W810" s="3">
        <f>AVERAGE(Table1[Gross Margin %])</f>
        <v>0.29963500000000659</v>
      </c>
      <c r="X810" s="3"/>
    </row>
    <row r="811" spans="1:24" x14ac:dyDescent="0.35">
      <c r="A811" t="s">
        <v>1647</v>
      </c>
      <c r="B811" t="s">
        <v>1648</v>
      </c>
      <c r="C811">
        <v>1309.8499999999999</v>
      </c>
      <c r="D811" t="s">
        <v>3872</v>
      </c>
      <c r="E811">
        <f t="shared" si="84"/>
        <v>0.15</v>
      </c>
      <c r="F811">
        <f t="shared" si="85"/>
        <v>389.68037499999997</v>
      </c>
      <c r="G811" s="2">
        <v>45700</v>
      </c>
      <c r="H811" s="2">
        <v>45700</v>
      </c>
      <c r="I811" t="s">
        <v>28</v>
      </c>
      <c r="J811" t="s">
        <v>19</v>
      </c>
      <c r="K811" t="str">
        <f t="shared" si="86"/>
        <v>Low Risk</v>
      </c>
      <c r="L811" t="s">
        <v>43</v>
      </c>
      <c r="M811" t="s">
        <v>30</v>
      </c>
      <c r="N811" t="s">
        <v>31</v>
      </c>
      <c r="O811" t="s">
        <v>23</v>
      </c>
      <c r="P811" t="s">
        <v>56</v>
      </c>
      <c r="Q811" t="s">
        <v>57</v>
      </c>
      <c r="R811">
        <v>5</v>
      </c>
      <c r="S811" t="str">
        <f t="shared" si="87"/>
        <v>February</v>
      </c>
      <c r="T811">
        <f t="shared" si="88"/>
        <v>2025</v>
      </c>
      <c r="U811" s="3">
        <f t="shared" si="89"/>
        <v>0.29749999999999999</v>
      </c>
      <c r="V811" s="3" t="str">
        <f t="shared" si="90"/>
        <v>High Discount</v>
      </c>
      <c r="W811" s="3">
        <f>AVERAGE(Table1[Gross Margin %])</f>
        <v>0.29963500000000659</v>
      </c>
      <c r="X811" s="3"/>
    </row>
    <row r="812" spans="1:24" x14ac:dyDescent="0.35">
      <c r="A812" t="s">
        <v>1649</v>
      </c>
      <c r="B812" t="s">
        <v>1650</v>
      </c>
      <c r="C812">
        <v>1294.3</v>
      </c>
      <c r="D812" t="s">
        <v>3872</v>
      </c>
      <c r="E812">
        <f t="shared" si="84"/>
        <v>0.25</v>
      </c>
      <c r="F812">
        <f t="shared" si="85"/>
        <v>339.75374999999997</v>
      </c>
      <c r="G812" s="2">
        <v>45600</v>
      </c>
      <c r="H812" s="2">
        <v>45600</v>
      </c>
      <c r="I812" t="s">
        <v>48</v>
      </c>
      <c r="J812" t="s">
        <v>49</v>
      </c>
      <c r="K812" t="str">
        <f t="shared" si="86"/>
        <v>Low Risk</v>
      </c>
      <c r="L812" t="s">
        <v>43</v>
      </c>
      <c r="M812" t="s">
        <v>55</v>
      </c>
      <c r="N812" t="s">
        <v>31</v>
      </c>
      <c r="O812" t="s">
        <v>32</v>
      </c>
      <c r="P812" t="s">
        <v>80</v>
      </c>
      <c r="Q812" t="s">
        <v>81</v>
      </c>
      <c r="R812">
        <v>1</v>
      </c>
      <c r="S812" t="str">
        <f t="shared" si="87"/>
        <v>November</v>
      </c>
      <c r="T812">
        <f t="shared" si="88"/>
        <v>2024</v>
      </c>
      <c r="U812" s="3">
        <f t="shared" si="89"/>
        <v>0.26250000000000001</v>
      </c>
      <c r="V812" s="3" t="str">
        <f t="shared" si="90"/>
        <v>High Discount</v>
      </c>
      <c r="W812" s="3">
        <f>AVERAGE(Table1[Gross Margin %])</f>
        <v>0.29963500000000659</v>
      </c>
      <c r="X812" s="3"/>
    </row>
    <row r="813" spans="1:24" x14ac:dyDescent="0.35">
      <c r="A813" t="s">
        <v>1651</v>
      </c>
      <c r="B813" t="s">
        <v>1652</v>
      </c>
      <c r="C813">
        <v>437.02</v>
      </c>
      <c r="D813" t="s">
        <v>3873</v>
      </c>
      <c r="E813">
        <f t="shared" si="84"/>
        <v>0.15</v>
      </c>
      <c r="F813">
        <f t="shared" si="85"/>
        <v>130.01344999999998</v>
      </c>
      <c r="G813" s="2">
        <v>45634</v>
      </c>
      <c r="H813" s="2">
        <v>45634</v>
      </c>
      <c r="I813" t="s">
        <v>28</v>
      </c>
      <c r="J813" t="s">
        <v>19</v>
      </c>
      <c r="K813" t="str">
        <f t="shared" si="86"/>
        <v>Medium Risk</v>
      </c>
      <c r="L813" t="s">
        <v>38</v>
      </c>
      <c r="M813" t="s">
        <v>21</v>
      </c>
      <c r="N813" t="s">
        <v>22</v>
      </c>
      <c r="O813" t="s">
        <v>23</v>
      </c>
      <c r="P813" t="s">
        <v>24</v>
      </c>
      <c r="Q813" t="s">
        <v>25</v>
      </c>
      <c r="R813">
        <v>1</v>
      </c>
      <c r="S813" t="str">
        <f t="shared" si="87"/>
        <v>December</v>
      </c>
      <c r="T813">
        <f t="shared" si="88"/>
        <v>2024</v>
      </c>
      <c r="U813" s="3">
        <f t="shared" si="89"/>
        <v>0.29749999999999999</v>
      </c>
      <c r="V813" s="3" t="str">
        <f t="shared" si="90"/>
        <v>High Discount</v>
      </c>
      <c r="W813" s="3">
        <f>AVERAGE(Table1[Gross Margin %])</f>
        <v>0.29963500000000659</v>
      </c>
      <c r="X813" s="3"/>
    </row>
    <row r="814" spans="1:24" x14ac:dyDescent="0.35">
      <c r="A814" t="s">
        <v>1653</v>
      </c>
      <c r="B814" t="s">
        <v>1654</v>
      </c>
      <c r="C814">
        <v>379.35</v>
      </c>
      <c r="D814" t="s">
        <v>3873</v>
      </c>
      <c r="E814">
        <f t="shared" si="84"/>
        <v>0.1</v>
      </c>
      <c r="F814">
        <f t="shared" si="85"/>
        <v>119.49525</v>
      </c>
      <c r="G814" s="2">
        <v>45733</v>
      </c>
      <c r="H814" s="2">
        <v>45733</v>
      </c>
      <c r="I814" t="s">
        <v>48</v>
      </c>
      <c r="J814" t="s">
        <v>29</v>
      </c>
      <c r="K814" t="str">
        <f t="shared" si="86"/>
        <v>Low Risk</v>
      </c>
      <c r="L814" t="s">
        <v>43</v>
      </c>
      <c r="M814" t="s">
        <v>30</v>
      </c>
      <c r="N814" t="s">
        <v>22</v>
      </c>
      <c r="O814" t="s">
        <v>32</v>
      </c>
      <c r="P814" t="s">
        <v>33</v>
      </c>
      <c r="Q814" t="s">
        <v>34</v>
      </c>
      <c r="R814">
        <v>7</v>
      </c>
      <c r="S814" t="str">
        <f t="shared" si="87"/>
        <v>March</v>
      </c>
      <c r="T814">
        <f t="shared" si="88"/>
        <v>2025</v>
      </c>
      <c r="U814" s="3">
        <f t="shared" si="89"/>
        <v>0.315</v>
      </c>
      <c r="V814" s="3" t="str">
        <f t="shared" si="90"/>
        <v>Low Discount</v>
      </c>
      <c r="W814" s="3">
        <f>AVERAGE(Table1[Gross Margin %])</f>
        <v>0.29963500000000659</v>
      </c>
      <c r="X814" s="3"/>
    </row>
    <row r="815" spans="1:24" x14ac:dyDescent="0.35">
      <c r="A815" t="s">
        <v>1655</v>
      </c>
      <c r="B815" t="s">
        <v>1656</v>
      </c>
      <c r="C815">
        <v>849.55</v>
      </c>
      <c r="D815" t="s">
        <v>3874</v>
      </c>
      <c r="E815">
        <f t="shared" si="84"/>
        <v>0.1</v>
      </c>
      <c r="F815">
        <f t="shared" si="85"/>
        <v>267.60824999999994</v>
      </c>
      <c r="G815" s="2">
        <v>45628</v>
      </c>
      <c r="H815" s="2">
        <v>45628</v>
      </c>
      <c r="I815" t="s">
        <v>86</v>
      </c>
      <c r="J815" t="s">
        <v>49</v>
      </c>
      <c r="K815" t="str">
        <f t="shared" si="86"/>
        <v>Low Risk</v>
      </c>
      <c r="L815" t="s">
        <v>43</v>
      </c>
      <c r="M815" t="s">
        <v>50</v>
      </c>
      <c r="N815" t="s">
        <v>22</v>
      </c>
      <c r="O815" t="s">
        <v>32</v>
      </c>
      <c r="P815" t="s">
        <v>72</v>
      </c>
      <c r="Q815" t="s">
        <v>73</v>
      </c>
      <c r="R815">
        <v>3</v>
      </c>
      <c r="S815" t="str">
        <f t="shared" si="87"/>
        <v>December</v>
      </c>
      <c r="T815">
        <f t="shared" si="88"/>
        <v>2024</v>
      </c>
      <c r="U815" s="3">
        <f t="shared" si="89"/>
        <v>0.31499999999999995</v>
      </c>
      <c r="V815" s="3" t="str">
        <f t="shared" si="90"/>
        <v>Low Discount</v>
      </c>
      <c r="W815" s="3">
        <f>AVERAGE(Table1[Gross Margin %])</f>
        <v>0.29963500000000659</v>
      </c>
      <c r="X815" s="3"/>
    </row>
    <row r="816" spans="1:24" x14ac:dyDescent="0.35">
      <c r="A816" t="s">
        <v>1657</v>
      </c>
      <c r="B816" t="s">
        <v>1658</v>
      </c>
      <c r="C816">
        <v>96.88</v>
      </c>
      <c r="D816" t="s">
        <v>3873</v>
      </c>
      <c r="E816">
        <f t="shared" si="84"/>
        <v>0.1</v>
      </c>
      <c r="F816">
        <f t="shared" si="85"/>
        <v>30.517199999999995</v>
      </c>
      <c r="G816" s="2">
        <v>45640</v>
      </c>
      <c r="H816" s="2">
        <v>45640</v>
      </c>
      <c r="I816" t="s">
        <v>18</v>
      </c>
      <c r="J816" t="s">
        <v>29</v>
      </c>
      <c r="K816" t="str">
        <f t="shared" si="86"/>
        <v>High Risk</v>
      </c>
      <c r="L816" t="s">
        <v>20</v>
      </c>
      <c r="M816" t="s">
        <v>21</v>
      </c>
      <c r="N816" t="s">
        <v>22</v>
      </c>
      <c r="O816" t="s">
        <v>32</v>
      </c>
      <c r="P816" t="s">
        <v>72</v>
      </c>
      <c r="Q816" t="s">
        <v>73</v>
      </c>
      <c r="R816">
        <v>10</v>
      </c>
      <c r="S816" t="str">
        <f t="shared" si="87"/>
        <v>December</v>
      </c>
      <c r="T816">
        <f t="shared" si="88"/>
        <v>2024</v>
      </c>
      <c r="U816" s="3">
        <f t="shared" si="89"/>
        <v>0.31499999999999995</v>
      </c>
      <c r="V816" s="3" t="str">
        <f t="shared" si="90"/>
        <v>Low Discount</v>
      </c>
      <c r="W816" s="3">
        <f>AVERAGE(Table1[Gross Margin %])</f>
        <v>0.29963500000000659</v>
      </c>
      <c r="X816" s="3"/>
    </row>
    <row r="817" spans="1:24" x14ac:dyDescent="0.35">
      <c r="A817" t="s">
        <v>1659</v>
      </c>
      <c r="B817" t="s">
        <v>1660</v>
      </c>
      <c r="C817">
        <v>694.73</v>
      </c>
      <c r="D817" t="s">
        <v>3874</v>
      </c>
      <c r="E817">
        <f t="shared" si="84"/>
        <v>0.1</v>
      </c>
      <c r="F817">
        <f t="shared" si="85"/>
        <v>218.83995000000002</v>
      </c>
      <c r="G817" s="2">
        <v>45542</v>
      </c>
      <c r="H817" s="2">
        <v>45542</v>
      </c>
      <c r="I817" t="s">
        <v>28</v>
      </c>
      <c r="J817" t="s">
        <v>37</v>
      </c>
      <c r="K817" t="str">
        <f t="shared" si="86"/>
        <v>Low Risk</v>
      </c>
      <c r="L817" t="s">
        <v>60</v>
      </c>
      <c r="M817" t="s">
        <v>30</v>
      </c>
      <c r="N817" t="s">
        <v>45</v>
      </c>
      <c r="O817" t="s">
        <v>32</v>
      </c>
      <c r="P817" t="s">
        <v>68</v>
      </c>
      <c r="Q817" t="s">
        <v>69</v>
      </c>
      <c r="R817">
        <v>5</v>
      </c>
      <c r="S817" t="str">
        <f t="shared" si="87"/>
        <v>September</v>
      </c>
      <c r="T817">
        <f t="shared" si="88"/>
        <v>2024</v>
      </c>
      <c r="U817" s="3">
        <f t="shared" si="89"/>
        <v>0.315</v>
      </c>
      <c r="V817" s="3" t="str">
        <f t="shared" si="90"/>
        <v>Low Discount</v>
      </c>
      <c r="W817" s="3">
        <f>AVERAGE(Table1[Gross Margin %])</f>
        <v>0.29963500000000659</v>
      </c>
      <c r="X817" s="3"/>
    </row>
    <row r="818" spans="1:24" x14ac:dyDescent="0.35">
      <c r="A818" t="s">
        <v>1661</v>
      </c>
      <c r="B818" t="s">
        <v>1662</v>
      </c>
      <c r="C818">
        <v>1485.16</v>
      </c>
      <c r="D818" t="s">
        <v>3872</v>
      </c>
      <c r="E818">
        <f t="shared" si="84"/>
        <v>0.1</v>
      </c>
      <c r="F818">
        <f t="shared" si="85"/>
        <v>467.82539999999995</v>
      </c>
      <c r="G818" s="2">
        <v>45555</v>
      </c>
      <c r="H818" s="2">
        <v>45555</v>
      </c>
      <c r="I818" t="s">
        <v>28</v>
      </c>
      <c r="J818" t="s">
        <v>49</v>
      </c>
      <c r="K818" t="str">
        <f t="shared" si="86"/>
        <v>High Risk</v>
      </c>
      <c r="L818" t="s">
        <v>20</v>
      </c>
      <c r="M818" t="s">
        <v>30</v>
      </c>
      <c r="N818" t="s">
        <v>31</v>
      </c>
      <c r="O818" t="s">
        <v>61</v>
      </c>
      <c r="P818" t="s">
        <v>62</v>
      </c>
      <c r="Q818" t="s">
        <v>63</v>
      </c>
      <c r="R818">
        <v>3</v>
      </c>
      <c r="S818" t="str">
        <f t="shared" si="87"/>
        <v>September</v>
      </c>
      <c r="T818">
        <f t="shared" si="88"/>
        <v>2024</v>
      </c>
      <c r="U818" s="3">
        <f t="shared" si="89"/>
        <v>0.31499999999999995</v>
      </c>
      <c r="V818" s="3" t="str">
        <f t="shared" si="90"/>
        <v>Low Discount</v>
      </c>
      <c r="W818" s="3">
        <f>AVERAGE(Table1[Gross Margin %])</f>
        <v>0.29963500000000659</v>
      </c>
      <c r="X818" s="3"/>
    </row>
    <row r="819" spans="1:24" x14ac:dyDescent="0.35">
      <c r="A819" t="s">
        <v>1663</v>
      </c>
      <c r="B819" t="s">
        <v>1664</v>
      </c>
      <c r="C819">
        <v>683.46</v>
      </c>
      <c r="D819" t="s">
        <v>3874</v>
      </c>
      <c r="E819">
        <f t="shared" si="84"/>
        <v>0.1</v>
      </c>
      <c r="F819">
        <f t="shared" si="85"/>
        <v>215.28989999999999</v>
      </c>
      <c r="G819" s="2">
        <v>45633</v>
      </c>
      <c r="H819" s="2">
        <v>45633</v>
      </c>
      <c r="I819" t="s">
        <v>86</v>
      </c>
      <c r="J819" t="s">
        <v>49</v>
      </c>
      <c r="K819" t="str">
        <f t="shared" si="86"/>
        <v>Low Risk</v>
      </c>
      <c r="L819" t="s">
        <v>43</v>
      </c>
      <c r="M819" t="s">
        <v>44</v>
      </c>
      <c r="N819" t="s">
        <v>22</v>
      </c>
      <c r="O819" t="s">
        <v>61</v>
      </c>
      <c r="P819" t="s">
        <v>62</v>
      </c>
      <c r="Q819" t="s">
        <v>63</v>
      </c>
      <c r="R819">
        <v>9</v>
      </c>
      <c r="S819" t="str">
        <f t="shared" si="87"/>
        <v>December</v>
      </c>
      <c r="T819">
        <f t="shared" si="88"/>
        <v>2024</v>
      </c>
      <c r="U819" s="3">
        <f t="shared" si="89"/>
        <v>0.31499999999999995</v>
      </c>
      <c r="V819" s="3" t="str">
        <f t="shared" si="90"/>
        <v>Low Discount</v>
      </c>
      <c r="W819" s="3">
        <f>AVERAGE(Table1[Gross Margin %])</f>
        <v>0.29963500000000659</v>
      </c>
      <c r="X819" s="3"/>
    </row>
    <row r="820" spans="1:24" x14ac:dyDescent="0.35">
      <c r="A820" t="s">
        <v>1665</v>
      </c>
      <c r="B820" t="s">
        <v>585</v>
      </c>
      <c r="C820">
        <v>149.35</v>
      </c>
      <c r="D820" t="s">
        <v>3873</v>
      </c>
      <c r="E820">
        <f t="shared" si="84"/>
        <v>0.1</v>
      </c>
      <c r="F820">
        <f t="shared" si="85"/>
        <v>47.045249999999996</v>
      </c>
      <c r="G820" s="2">
        <v>45524</v>
      </c>
      <c r="H820" s="2">
        <v>45524</v>
      </c>
      <c r="I820" t="s">
        <v>28</v>
      </c>
      <c r="J820" t="s">
        <v>49</v>
      </c>
      <c r="K820" t="str">
        <f t="shared" si="86"/>
        <v>Low Risk</v>
      </c>
      <c r="L820" t="s">
        <v>60</v>
      </c>
      <c r="M820" t="s">
        <v>50</v>
      </c>
      <c r="N820" t="s">
        <v>22</v>
      </c>
      <c r="O820" t="s">
        <v>32</v>
      </c>
      <c r="P820" t="s">
        <v>33</v>
      </c>
      <c r="Q820" t="s">
        <v>34</v>
      </c>
      <c r="R820">
        <v>1</v>
      </c>
      <c r="S820" t="str">
        <f t="shared" si="87"/>
        <v>August</v>
      </c>
      <c r="T820">
        <f t="shared" si="88"/>
        <v>2024</v>
      </c>
      <c r="U820" s="3">
        <f t="shared" si="89"/>
        <v>0.315</v>
      </c>
      <c r="V820" s="3" t="str">
        <f t="shared" si="90"/>
        <v>Low Discount</v>
      </c>
      <c r="W820" s="3">
        <f>AVERAGE(Table1[Gross Margin %])</f>
        <v>0.29963500000000659</v>
      </c>
      <c r="X820" s="3"/>
    </row>
    <row r="821" spans="1:24" x14ac:dyDescent="0.35">
      <c r="A821" t="s">
        <v>1666</v>
      </c>
      <c r="B821" t="s">
        <v>1667</v>
      </c>
      <c r="C821">
        <v>1162.27</v>
      </c>
      <c r="D821" t="s">
        <v>3872</v>
      </c>
      <c r="E821">
        <f t="shared" si="84"/>
        <v>0.15</v>
      </c>
      <c r="F821">
        <f t="shared" si="85"/>
        <v>345.77532499999995</v>
      </c>
      <c r="G821" s="2">
        <v>45524</v>
      </c>
      <c r="H821" s="2">
        <v>45524</v>
      </c>
      <c r="I821" t="s">
        <v>86</v>
      </c>
      <c r="J821" t="s">
        <v>49</v>
      </c>
      <c r="K821" t="str">
        <f t="shared" si="86"/>
        <v>Low Risk</v>
      </c>
      <c r="L821" t="s">
        <v>60</v>
      </c>
      <c r="M821" t="s">
        <v>39</v>
      </c>
      <c r="N821" t="s">
        <v>31</v>
      </c>
      <c r="O821" t="s">
        <v>23</v>
      </c>
      <c r="P821" t="s">
        <v>51</v>
      </c>
      <c r="Q821" t="s">
        <v>52</v>
      </c>
      <c r="R821">
        <v>8</v>
      </c>
      <c r="S821" t="str">
        <f t="shared" si="87"/>
        <v>August</v>
      </c>
      <c r="T821">
        <f t="shared" si="88"/>
        <v>2024</v>
      </c>
      <c r="U821" s="3">
        <f t="shared" si="89"/>
        <v>0.29749999999999999</v>
      </c>
      <c r="V821" s="3" t="str">
        <f t="shared" si="90"/>
        <v>High Discount</v>
      </c>
      <c r="W821" s="3">
        <f>AVERAGE(Table1[Gross Margin %])</f>
        <v>0.29963500000000659</v>
      </c>
      <c r="X821" s="3"/>
    </row>
    <row r="822" spans="1:24" x14ac:dyDescent="0.35">
      <c r="A822" t="s">
        <v>1668</v>
      </c>
      <c r="B822" t="s">
        <v>1669</v>
      </c>
      <c r="C822">
        <v>375.41</v>
      </c>
      <c r="D822" t="s">
        <v>3873</v>
      </c>
      <c r="E822">
        <f t="shared" si="84"/>
        <v>0.15</v>
      </c>
      <c r="F822">
        <f t="shared" si="85"/>
        <v>111.68447499999999</v>
      </c>
      <c r="G822" s="2">
        <v>45590</v>
      </c>
      <c r="H822" s="2">
        <v>45590</v>
      </c>
      <c r="I822" t="s">
        <v>42</v>
      </c>
      <c r="J822" t="s">
        <v>49</v>
      </c>
      <c r="K822" t="str">
        <f t="shared" si="86"/>
        <v>Low Risk</v>
      </c>
      <c r="L822" t="s">
        <v>38</v>
      </c>
      <c r="M822" t="s">
        <v>50</v>
      </c>
      <c r="N822" t="s">
        <v>45</v>
      </c>
      <c r="O822" t="s">
        <v>23</v>
      </c>
      <c r="P822" t="s">
        <v>24</v>
      </c>
      <c r="Q822" t="s">
        <v>25</v>
      </c>
      <c r="R822">
        <v>3</v>
      </c>
      <c r="S822" t="str">
        <f t="shared" si="87"/>
        <v>October</v>
      </c>
      <c r="T822">
        <f t="shared" si="88"/>
        <v>2024</v>
      </c>
      <c r="U822" s="3">
        <f t="shared" si="89"/>
        <v>0.29749999999999993</v>
      </c>
      <c r="V822" s="3" t="str">
        <f t="shared" si="90"/>
        <v>High Discount</v>
      </c>
      <c r="W822" s="3">
        <f>AVERAGE(Table1[Gross Margin %])</f>
        <v>0.29963500000000659</v>
      </c>
      <c r="X822" s="3"/>
    </row>
    <row r="823" spans="1:24" x14ac:dyDescent="0.35">
      <c r="A823" t="s">
        <v>1670</v>
      </c>
      <c r="B823" t="s">
        <v>1671</v>
      </c>
      <c r="C823">
        <v>596.22</v>
      </c>
      <c r="D823" t="s">
        <v>3874</v>
      </c>
      <c r="E823">
        <f t="shared" si="84"/>
        <v>0.1</v>
      </c>
      <c r="F823">
        <f t="shared" si="85"/>
        <v>187.80930000000001</v>
      </c>
      <c r="G823" s="2">
        <v>45582</v>
      </c>
      <c r="H823" s="2">
        <v>45582</v>
      </c>
      <c r="I823" t="s">
        <v>42</v>
      </c>
      <c r="J823" t="s">
        <v>19</v>
      </c>
      <c r="K823" t="str">
        <f t="shared" si="86"/>
        <v>Low Risk</v>
      </c>
      <c r="L823" t="s">
        <v>60</v>
      </c>
      <c r="M823" t="s">
        <v>21</v>
      </c>
      <c r="N823" t="s">
        <v>45</v>
      </c>
      <c r="O823" t="s">
        <v>32</v>
      </c>
      <c r="P823" t="s">
        <v>33</v>
      </c>
      <c r="Q823" t="s">
        <v>34</v>
      </c>
      <c r="R823">
        <v>1</v>
      </c>
      <c r="S823" t="str">
        <f t="shared" si="87"/>
        <v>October</v>
      </c>
      <c r="T823">
        <f t="shared" si="88"/>
        <v>2024</v>
      </c>
      <c r="U823" s="3">
        <f t="shared" si="89"/>
        <v>0.315</v>
      </c>
      <c r="V823" s="3" t="str">
        <f t="shared" si="90"/>
        <v>Low Discount</v>
      </c>
      <c r="W823" s="3">
        <f>AVERAGE(Table1[Gross Margin %])</f>
        <v>0.29963500000000659</v>
      </c>
      <c r="X823" s="3"/>
    </row>
    <row r="824" spans="1:24" x14ac:dyDescent="0.35">
      <c r="A824" t="s">
        <v>1672</v>
      </c>
      <c r="B824" t="s">
        <v>1673</v>
      </c>
      <c r="C824">
        <v>1221.28</v>
      </c>
      <c r="D824" t="s">
        <v>3872</v>
      </c>
      <c r="E824">
        <f t="shared" si="84"/>
        <v>0.15</v>
      </c>
      <c r="F824">
        <f t="shared" si="85"/>
        <v>363.33079999999995</v>
      </c>
      <c r="G824" s="2">
        <v>45605</v>
      </c>
      <c r="H824" s="2">
        <v>45605</v>
      </c>
      <c r="I824" t="s">
        <v>18</v>
      </c>
      <c r="J824" t="s">
        <v>19</v>
      </c>
      <c r="K824" t="str">
        <f t="shared" si="86"/>
        <v>Low Risk</v>
      </c>
      <c r="L824" t="s">
        <v>60</v>
      </c>
      <c r="M824" t="s">
        <v>50</v>
      </c>
      <c r="N824" t="s">
        <v>45</v>
      </c>
      <c r="O824" t="s">
        <v>23</v>
      </c>
      <c r="P824" t="s">
        <v>51</v>
      </c>
      <c r="Q824" t="s">
        <v>52</v>
      </c>
      <c r="R824">
        <v>2</v>
      </c>
      <c r="S824" t="str">
        <f t="shared" si="87"/>
        <v>November</v>
      </c>
      <c r="T824">
        <f t="shared" si="88"/>
        <v>2024</v>
      </c>
      <c r="U824" s="3">
        <f t="shared" si="89"/>
        <v>0.29749999999999999</v>
      </c>
      <c r="V824" s="3" t="str">
        <f t="shared" si="90"/>
        <v>High Discount</v>
      </c>
      <c r="W824" s="3">
        <f>AVERAGE(Table1[Gross Margin %])</f>
        <v>0.29963500000000659</v>
      </c>
      <c r="X824" s="3"/>
    </row>
    <row r="825" spans="1:24" x14ac:dyDescent="0.35">
      <c r="A825" t="s">
        <v>1674</v>
      </c>
      <c r="B825" t="s">
        <v>1675</v>
      </c>
      <c r="C825">
        <v>457.19</v>
      </c>
      <c r="D825" t="s">
        <v>3873</v>
      </c>
      <c r="E825">
        <f t="shared" si="84"/>
        <v>0.15</v>
      </c>
      <c r="F825">
        <f t="shared" si="85"/>
        <v>136.01402499999998</v>
      </c>
      <c r="G825" s="2">
        <v>45646</v>
      </c>
      <c r="H825" s="2">
        <v>45646</v>
      </c>
      <c r="I825" t="s">
        <v>18</v>
      </c>
      <c r="J825" t="s">
        <v>19</v>
      </c>
      <c r="K825" t="str">
        <f t="shared" si="86"/>
        <v>High Risk</v>
      </c>
      <c r="L825" t="s">
        <v>20</v>
      </c>
      <c r="M825" t="s">
        <v>50</v>
      </c>
      <c r="N825" t="s">
        <v>31</v>
      </c>
      <c r="O825" t="s">
        <v>23</v>
      </c>
      <c r="P825" t="s">
        <v>56</v>
      </c>
      <c r="Q825" t="s">
        <v>57</v>
      </c>
      <c r="R825">
        <v>8</v>
      </c>
      <c r="S825" t="str">
        <f t="shared" si="87"/>
        <v>December</v>
      </c>
      <c r="T825">
        <f t="shared" si="88"/>
        <v>2024</v>
      </c>
      <c r="U825" s="3">
        <f t="shared" si="89"/>
        <v>0.29749999999999993</v>
      </c>
      <c r="V825" s="3" t="str">
        <f t="shared" si="90"/>
        <v>High Discount</v>
      </c>
      <c r="W825" s="3">
        <f>AVERAGE(Table1[Gross Margin %])</f>
        <v>0.29963500000000659</v>
      </c>
      <c r="X825" s="3"/>
    </row>
    <row r="826" spans="1:24" x14ac:dyDescent="0.35">
      <c r="A826" t="s">
        <v>1676</v>
      </c>
      <c r="B826" t="s">
        <v>1677</v>
      </c>
      <c r="C826">
        <v>302.04000000000002</v>
      </c>
      <c r="D826" t="s">
        <v>3873</v>
      </c>
      <c r="E826">
        <f t="shared" si="84"/>
        <v>0.1</v>
      </c>
      <c r="F826">
        <f t="shared" si="85"/>
        <v>95.142600000000002</v>
      </c>
      <c r="G826" s="2">
        <v>45666</v>
      </c>
      <c r="H826" s="2">
        <v>45666</v>
      </c>
      <c r="I826" t="s">
        <v>86</v>
      </c>
      <c r="J826" t="s">
        <v>37</v>
      </c>
      <c r="K826" t="str">
        <f t="shared" si="86"/>
        <v>Low Risk</v>
      </c>
      <c r="L826" t="s">
        <v>43</v>
      </c>
      <c r="M826" t="s">
        <v>44</v>
      </c>
      <c r="N826" t="s">
        <v>31</v>
      </c>
      <c r="O826" t="s">
        <v>61</v>
      </c>
      <c r="P826" t="s">
        <v>62</v>
      </c>
      <c r="Q826" t="s">
        <v>63</v>
      </c>
      <c r="R826">
        <v>9</v>
      </c>
      <c r="S826" t="str">
        <f t="shared" si="87"/>
        <v>January</v>
      </c>
      <c r="T826">
        <f t="shared" si="88"/>
        <v>2025</v>
      </c>
      <c r="U826" s="3">
        <f t="shared" si="89"/>
        <v>0.315</v>
      </c>
      <c r="V826" s="3" t="str">
        <f t="shared" si="90"/>
        <v>Low Discount</v>
      </c>
      <c r="W826" s="3">
        <f>AVERAGE(Table1[Gross Margin %])</f>
        <v>0.29963500000000659</v>
      </c>
      <c r="X826" s="3"/>
    </row>
    <row r="827" spans="1:24" x14ac:dyDescent="0.35">
      <c r="A827" t="s">
        <v>1678</v>
      </c>
      <c r="B827" t="s">
        <v>1679</v>
      </c>
      <c r="C827">
        <v>1386.9</v>
      </c>
      <c r="D827" t="s">
        <v>3872</v>
      </c>
      <c r="E827">
        <f t="shared" si="84"/>
        <v>0.25</v>
      </c>
      <c r="F827">
        <f t="shared" si="85"/>
        <v>364.06125000000003</v>
      </c>
      <c r="G827" s="2">
        <v>45432</v>
      </c>
      <c r="H827" s="2">
        <v>45432</v>
      </c>
      <c r="I827" t="s">
        <v>86</v>
      </c>
      <c r="J827" t="s">
        <v>49</v>
      </c>
      <c r="K827" t="str">
        <f t="shared" si="86"/>
        <v>High Risk</v>
      </c>
      <c r="L827" t="s">
        <v>20</v>
      </c>
      <c r="M827" t="s">
        <v>39</v>
      </c>
      <c r="N827" t="s">
        <v>22</v>
      </c>
      <c r="O827" t="s">
        <v>32</v>
      </c>
      <c r="P827" t="s">
        <v>68</v>
      </c>
      <c r="Q827" t="s">
        <v>69</v>
      </c>
      <c r="R827">
        <v>9</v>
      </c>
      <c r="S827" t="str">
        <f t="shared" si="87"/>
        <v>May</v>
      </c>
      <c r="T827">
        <f t="shared" si="88"/>
        <v>2024</v>
      </c>
      <c r="U827" s="3">
        <f t="shared" si="89"/>
        <v>0.26250000000000001</v>
      </c>
      <c r="V827" s="3" t="str">
        <f t="shared" si="90"/>
        <v>High Discount</v>
      </c>
      <c r="W827" s="3">
        <f>AVERAGE(Table1[Gross Margin %])</f>
        <v>0.29963500000000659</v>
      </c>
      <c r="X827" s="3"/>
    </row>
    <row r="828" spans="1:24" x14ac:dyDescent="0.35">
      <c r="A828" t="s">
        <v>1680</v>
      </c>
      <c r="B828" t="s">
        <v>1681</v>
      </c>
      <c r="C828">
        <v>274.36</v>
      </c>
      <c r="D828" t="s">
        <v>3873</v>
      </c>
      <c r="E828">
        <f t="shared" si="84"/>
        <v>0.1</v>
      </c>
      <c r="F828">
        <f t="shared" si="85"/>
        <v>86.423400000000001</v>
      </c>
      <c r="G828" s="2">
        <v>45501</v>
      </c>
      <c r="H828" s="2">
        <v>45501</v>
      </c>
      <c r="I828" t="s">
        <v>48</v>
      </c>
      <c r="J828" t="s">
        <v>29</v>
      </c>
      <c r="K828" t="str">
        <f t="shared" si="86"/>
        <v>Low Risk</v>
      </c>
      <c r="L828" t="s">
        <v>43</v>
      </c>
      <c r="M828" t="s">
        <v>21</v>
      </c>
      <c r="N828" t="s">
        <v>22</v>
      </c>
      <c r="O828" t="s">
        <v>32</v>
      </c>
      <c r="P828" t="s">
        <v>72</v>
      </c>
      <c r="Q828" t="s">
        <v>73</v>
      </c>
      <c r="R828">
        <v>7</v>
      </c>
      <c r="S828" t="str">
        <f t="shared" si="87"/>
        <v>July</v>
      </c>
      <c r="T828">
        <f t="shared" si="88"/>
        <v>2024</v>
      </c>
      <c r="U828" s="3">
        <f t="shared" si="89"/>
        <v>0.315</v>
      </c>
      <c r="V828" s="3" t="str">
        <f t="shared" si="90"/>
        <v>Low Discount</v>
      </c>
      <c r="W828" s="3">
        <f>AVERAGE(Table1[Gross Margin %])</f>
        <v>0.29963500000000659</v>
      </c>
      <c r="X828" s="3"/>
    </row>
    <row r="829" spans="1:24" x14ac:dyDescent="0.35">
      <c r="A829" t="s">
        <v>1682</v>
      </c>
      <c r="B829" t="s">
        <v>1683</v>
      </c>
      <c r="C829">
        <v>1018.79</v>
      </c>
      <c r="D829" t="s">
        <v>3872</v>
      </c>
      <c r="E829">
        <f t="shared" si="84"/>
        <v>0.15</v>
      </c>
      <c r="F829">
        <f t="shared" si="85"/>
        <v>303.09002499999997</v>
      </c>
      <c r="G829" s="2">
        <v>45627</v>
      </c>
      <c r="H829" s="2">
        <v>45627</v>
      </c>
      <c r="I829" t="s">
        <v>86</v>
      </c>
      <c r="J829" t="s">
        <v>49</v>
      </c>
      <c r="K829" t="str">
        <f t="shared" si="86"/>
        <v>High Risk</v>
      </c>
      <c r="L829" t="s">
        <v>20</v>
      </c>
      <c r="M829" t="s">
        <v>21</v>
      </c>
      <c r="N829" t="s">
        <v>45</v>
      </c>
      <c r="O829" t="s">
        <v>23</v>
      </c>
      <c r="P829" t="s">
        <v>51</v>
      </c>
      <c r="Q829" t="s">
        <v>52</v>
      </c>
      <c r="R829">
        <v>5</v>
      </c>
      <c r="S829" t="str">
        <f t="shared" si="87"/>
        <v>December</v>
      </c>
      <c r="T829">
        <f t="shared" si="88"/>
        <v>2024</v>
      </c>
      <c r="U829" s="3">
        <f t="shared" si="89"/>
        <v>0.29749999999999999</v>
      </c>
      <c r="V829" s="3" t="str">
        <f t="shared" si="90"/>
        <v>High Discount</v>
      </c>
      <c r="W829" s="3">
        <f>AVERAGE(Table1[Gross Margin %])</f>
        <v>0.29963500000000659</v>
      </c>
      <c r="X829" s="3"/>
    </row>
    <row r="830" spans="1:24" x14ac:dyDescent="0.35">
      <c r="A830" t="s">
        <v>1684</v>
      </c>
      <c r="B830" t="s">
        <v>1685</v>
      </c>
      <c r="C830">
        <v>1319.29</v>
      </c>
      <c r="D830" t="s">
        <v>3872</v>
      </c>
      <c r="E830">
        <f t="shared" si="84"/>
        <v>0.25</v>
      </c>
      <c r="F830">
        <f t="shared" si="85"/>
        <v>346.31362499999994</v>
      </c>
      <c r="G830" s="2">
        <v>45439</v>
      </c>
      <c r="H830" s="2">
        <v>45439</v>
      </c>
      <c r="I830" t="s">
        <v>48</v>
      </c>
      <c r="J830" t="s">
        <v>29</v>
      </c>
      <c r="K830" t="str">
        <f t="shared" si="86"/>
        <v>Medium Risk</v>
      </c>
      <c r="L830" t="s">
        <v>38</v>
      </c>
      <c r="M830" t="s">
        <v>39</v>
      </c>
      <c r="N830" t="s">
        <v>22</v>
      </c>
      <c r="O830" t="s">
        <v>32</v>
      </c>
      <c r="P830" t="s">
        <v>68</v>
      </c>
      <c r="Q830" t="s">
        <v>69</v>
      </c>
      <c r="R830">
        <v>6</v>
      </c>
      <c r="S830" t="str">
        <f t="shared" si="87"/>
        <v>May</v>
      </c>
      <c r="T830">
        <f t="shared" si="88"/>
        <v>2024</v>
      </c>
      <c r="U830" s="3">
        <f t="shared" si="89"/>
        <v>0.26249999999999996</v>
      </c>
      <c r="V830" s="3" t="str">
        <f t="shared" si="90"/>
        <v>High Discount</v>
      </c>
      <c r="W830" s="3">
        <f>AVERAGE(Table1[Gross Margin %])</f>
        <v>0.29963500000000659</v>
      </c>
      <c r="X830" s="3"/>
    </row>
    <row r="831" spans="1:24" x14ac:dyDescent="0.35">
      <c r="A831" t="s">
        <v>1686</v>
      </c>
      <c r="B831" t="s">
        <v>1687</v>
      </c>
      <c r="C831">
        <v>817.42</v>
      </c>
      <c r="D831" t="s">
        <v>3874</v>
      </c>
      <c r="E831">
        <f t="shared" si="84"/>
        <v>0.15</v>
      </c>
      <c r="F831">
        <f t="shared" si="85"/>
        <v>243.18244999999999</v>
      </c>
      <c r="G831" s="2">
        <v>45733</v>
      </c>
      <c r="H831" s="2">
        <v>45733</v>
      </c>
      <c r="I831" t="s">
        <v>18</v>
      </c>
      <c r="J831" t="s">
        <v>29</v>
      </c>
      <c r="K831" t="str">
        <f t="shared" si="86"/>
        <v>Low Risk</v>
      </c>
      <c r="L831" t="s">
        <v>60</v>
      </c>
      <c r="M831" t="s">
        <v>55</v>
      </c>
      <c r="N831" t="s">
        <v>31</v>
      </c>
      <c r="O831" t="s">
        <v>23</v>
      </c>
      <c r="P831" t="s">
        <v>51</v>
      </c>
      <c r="Q831" t="s">
        <v>52</v>
      </c>
      <c r="R831">
        <v>1</v>
      </c>
      <c r="S831" t="str">
        <f t="shared" si="87"/>
        <v>March</v>
      </c>
      <c r="T831">
        <f t="shared" si="88"/>
        <v>2025</v>
      </c>
      <c r="U831" s="3">
        <f t="shared" si="89"/>
        <v>0.29749999999999999</v>
      </c>
      <c r="V831" s="3" t="str">
        <f t="shared" si="90"/>
        <v>High Discount</v>
      </c>
      <c r="W831" s="3">
        <f>AVERAGE(Table1[Gross Margin %])</f>
        <v>0.29963500000000659</v>
      </c>
      <c r="X831" s="3"/>
    </row>
    <row r="832" spans="1:24" x14ac:dyDescent="0.35">
      <c r="A832" t="s">
        <v>1688</v>
      </c>
      <c r="B832" t="s">
        <v>1689</v>
      </c>
      <c r="C832">
        <v>1152.83</v>
      </c>
      <c r="D832" t="s">
        <v>3872</v>
      </c>
      <c r="E832">
        <f t="shared" si="84"/>
        <v>0.25</v>
      </c>
      <c r="F832">
        <f t="shared" si="85"/>
        <v>302.61787499999997</v>
      </c>
      <c r="G832" s="2">
        <v>45544</v>
      </c>
      <c r="H832" s="2">
        <v>45544</v>
      </c>
      <c r="I832" t="s">
        <v>18</v>
      </c>
      <c r="J832" t="s">
        <v>29</v>
      </c>
      <c r="K832" t="str">
        <f t="shared" si="86"/>
        <v>Medium Risk</v>
      </c>
      <c r="L832" t="s">
        <v>38</v>
      </c>
      <c r="M832" t="s">
        <v>55</v>
      </c>
      <c r="N832" t="s">
        <v>22</v>
      </c>
      <c r="O832" t="s">
        <v>32</v>
      </c>
      <c r="P832" t="s">
        <v>33</v>
      </c>
      <c r="Q832" t="s">
        <v>34</v>
      </c>
      <c r="R832">
        <v>4</v>
      </c>
      <c r="S832" t="str">
        <f t="shared" si="87"/>
        <v>September</v>
      </c>
      <c r="T832">
        <f t="shared" si="88"/>
        <v>2024</v>
      </c>
      <c r="U832" s="3">
        <f t="shared" si="89"/>
        <v>0.26250000000000001</v>
      </c>
      <c r="V832" s="3" t="str">
        <f t="shared" si="90"/>
        <v>High Discount</v>
      </c>
      <c r="W832" s="3">
        <f>AVERAGE(Table1[Gross Margin %])</f>
        <v>0.29963500000000659</v>
      </c>
      <c r="X832" s="3"/>
    </row>
    <row r="833" spans="1:24" x14ac:dyDescent="0.35">
      <c r="A833" t="s">
        <v>1690</v>
      </c>
      <c r="B833" t="s">
        <v>1432</v>
      </c>
      <c r="C833">
        <v>210.38</v>
      </c>
      <c r="D833" t="s">
        <v>3873</v>
      </c>
      <c r="E833">
        <f t="shared" si="84"/>
        <v>0.1</v>
      </c>
      <c r="F833">
        <f t="shared" si="85"/>
        <v>66.269699999999986</v>
      </c>
      <c r="G833" s="2">
        <v>45631</v>
      </c>
      <c r="H833" s="2">
        <v>45631</v>
      </c>
      <c r="I833" t="s">
        <v>28</v>
      </c>
      <c r="J833" t="s">
        <v>19</v>
      </c>
      <c r="K833" t="str">
        <f t="shared" si="86"/>
        <v>High Risk</v>
      </c>
      <c r="L833" t="s">
        <v>20</v>
      </c>
      <c r="M833" t="s">
        <v>44</v>
      </c>
      <c r="N833" t="s">
        <v>45</v>
      </c>
      <c r="O833" t="s">
        <v>32</v>
      </c>
      <c r="P833" t="s">
        <v>33</v>
      </c>
      <c r="Q833" t="s">
        <v>34</v>
      </c>
      <c r="R833">
        <v>2</v>
      </c>
      <c r="S833" t="str">
        <f t="shared" si="87"/>
        <v>December</v>
      </c>
      <c r="T833">
        <f t="shared" si="88"/>
        <v>2024</v>
      </c>
      <c r="U833" s="3">
        <f t="shared" si="89"/>
        <v>0.31499999999999995</v>
      </c>
      <c r="V833" s="3" t="str">
        <f t="shared" si="90"/>
        <v>Low Discount</v>
      </c>
      <c r="W833" s="3">
        <f>AVERAGE(Table1[Gross Margin %])</f>
        <v>0.29963500000000659</v>
      </c>
      <c r="X833" s="3"/>
    </row>
    <row r="834" spans="1:24" x14ac:dyDescent="0.35">
      <c r="A834" t="s">
        <v>1691</v>
      </c>
      <c r="B834" t="s">
        <v>1692</v>
      </c>
      <c r="C834">
        <v>188.78</v>
      </c>
      <c r="D834" t="s">
        <v>3873</v>
      </c>
      <c r="E834">
        <f t="shared" si="84"/>
        <v>0.15</v>
      </c>
      <c r="F834">
        <f t="shared" si="85"/>
        <v>56.162049999999994</v>
      </c>
      <c r="G834" s="2">
        <v>45585</v>
      </c>
      <c r="H834" s="2">
        <v>45585</v>
      </c>
      <c r="I834" t="s">
        <v>18</v>
      </c>
      <c r="J834" t="s">
        <v>37</v>
      </c>
      <c r="K834" t="str">
        <f t="shared" si="86"/>
        <v>Low Risk</v>
      </c>
      <c r="L834" t="s">
        <v>43</v>
      </c>
      <c r="M834" t="s">
        <v>21</v>
      </c>
      <c r="N834" t="s">
        <v>22</v>
      </c>
      <c r="O834" t="s">
        <v>23</v>
      </c>
      <c r="P834" t="s">
        <v>56</v>
      </c>
      <c r="Q834" t="s">
        <v>57</v>
      </c>
      <c r="R834">
        <v>3</v>
      </c>
      <c r="S834" t="str">
        <f t="shared" si="87"/>
        <v>October</v>
      </c>
      <c r="T834">
        <f t="shared" si="88"/>
        <v>2024</v>
      </c>
      <c r="U834" s="3">
        <f t="shared" si="89"/>
        <v>0.29749999999999999</v>
      </c>
      <c r="V834" s="3" t="str">
        <f t="shared" si="90"/>
        <v>High Discount</v>
      </c>
      <c r="W834" s="3">
        <f>AVERAGE(Table1[Gross Margin %])</f>
        <v>0.29963500000000659</v>
      </c>
      <c r="X834" s="3"/>
    </row>
    <row r="835" spans="1:24" x14ac:dyDescent="0.35">
      <c r="A835" t="s">
        <v>1693</v>
      </c>
      <c r="B835" t="s">
        <v>1694</v>
      </c>
      <c r="C835">
        <v>1385.22</v>
      </c>
      <c r="D835" t="s">
        <v>3872</v>
      </c>
      <c r="E835">
        <f t="shared" ref="E835:E898" si="91">IF(AND(O835="Technology", C835&gt;1000), 0.25, IF(O835="Furniture", 0.15, 0.1))</f>
        <v>0.25</v>
      </c>
      <c r="F835">
        <f t="shared" ref="F835:F898" si="92">(C835 - (C835 * E835)) * 0.35</f>
        <v>363.62024999999994</v>
      </c>
      <c r="G835" s="2">
        <v>45658</v>
      </c>
      <c r="H835" s="2">
        <v>45658</v>
      </c>
      <c r="I835" t="s">
        <v>86</v>
      </c>
      <c r="J835" t="s">
        <v>19</v>
      </c>
      <c r="K835" t="str">
        <f t="shared" ref="K835:K898" si="93">IF(L835="Cancelled", "High Risk", IF(AND(L835="In Transit", I835&lt;&gt;"Jumia Express"), "Medium Risk", "Low Risk"))</f>
        <v>Low Risk</v>
      </c>
      <c r="L835" t="s">
        <v>43</v>
      </c>
      <c r="M835" t="s">
        <v>44</v>
      </c>
      <c r="N835" t="s">
        <v>22</v>
      </c>
      <c r="O835" t="s">
        <v>32</v>
      </c>
      <c r="P835" t="s">
        <v>80</v>
      </c>
      <c r="Q835" t="s">
        <v>81</v>
      </c>
      <c r="R835">
        <v>8</v>
      </c>
      <c r="S835" t="str">
        <f t="shared" ref="S835:S898" si="94">TEXT(G835, "mmmm")</f>
        <v>January</v>
      </c>
      <c r="T835">
        <f t="shared" ref="T835:T898" si="95">YEAR(G835)</f>
        <v>2025</v>
      </c>
      <c r="U835" s="3">
        <f t="shared" ref="U835:U898" si="96">F835/C835</f>
        <v>0.26249999999999996</v>
      </c>
      <c r="V835" s="3" t="str">
        <f t="shared" ref="V835:V898" si="97">IF(E835=0, "No Discount", IF(E835&lt;=0.1, "Low Discount", "High Discount"))</f>
        <v>High Discount</v>
      </c>
      <c r="W835" s="3">
        <f>AVERAGE(Table1[Gross Margin %])</f>
        <v>0.29963500000000659</v>
      </c>
      <c r="X835" s="3"/>
    </row>
    <row r="836" spans="1:24" x14ac:dyDescent="0.35">
      <c r="A836" t="s">
        <v>1695</v>
      </c>
      <c r="B836" t="s">
        <v>1696</v>
      </c>
      <c r="C836">
        <v>1299.27</v>
      </c>
      <c r="D836" t="s">
        <v>3872</v>
      </c>
      <c r="E836">
        <f t="shared" si="91"/>
        <v>0.15</v>
      </c>
      <c r="F836">
        <f t="shared" si="92"/>
        <v>386.532825</v>
      </c>
      <c r="G836" s="2">
        <v>45744</v>
      </c>
      <c r="H836" s="2">
        <v>45744</v>
      </c>
      <c r="I836" t="s">
        <v>42</v>
      </c>
      <c r="J836" t="s">
        <v>49</v>
      </c>
      <c r="K836" t="str">
        <f t="shared" si="93"/>
        <v>Low Risk</v>
      </c>
      <c r="L836" t="s">
        <v>38</v>
      </c>
      <c r="M836" t="s">
        <v>44</v>
      </c>
      <c r="N836" t="s">
        <v>45</v>
      </c>
      <c r="O836" t="s">
        <v>23</v>
      </c>
      <c r="P836" t="s">
        <v>56</v>
      </c>
      <c r="Q836" t="s">
        <v>57</v>
      </c>
      <c r="R836">
        <v>5</v>
      </c>
      <c r="S836" t="str">
        <f t="shared" si="94"/>
        <v>March</v>
      </c>
      <c r="T836">
        <f t="shared" si="95"/>
        <v>2025</v>
      </c>
      <c r="U836" s="3">
        <f t="shared" si="96"/>
        <v>0.29749999999999999</v>
      </c>
      <c r="V836" s="3" t="str">
        <f t="shared" si="97"/>
        <v>High Discount</v>
      </c>
      <c r="W836" s="3">
        <f>AVERAGE(Table1[Gross Margin %])</f>
        <v>0.29963500000000659</v>
      </c>
      <c r="X836" s="3"/>
    </row>
    <row r="837" spans="1:24" x14ac:dyDescent="0.35">
      <c r="A837" t="s">
        <v>1697</v>
      </c>
      <c r="B837" t="s">
        <v>1698</v>
      </c>
      <c r="C837">
        <v>991.02</v>
      </c>
      <c r="D837" t="s">
        <v>3874</v>
      </c>
      <c r="E837">
        <f t="shared" si="91"/>
        <v>0.15</v>
      </c>
      <c r="F837">
        <f t="shared" si="92"/>
        <v>294.82844999999998</v>
      </c>
      <c r="G837" s="2">
        <v>45756</v>
      </c>
      <c r="H837" s="2">
        <v>45756</v>
      </c>
      <c r="I837" t="s">
        <v>86</v>
      </c>
      <c r="J837" t="s">
        <v>29</v>
      </c>
      <c r="K837" t="str">
        <f t="shared" si="93"/>
        <v>Medium Risk</v>
      </c>
      <c r="L837" t="s">
        <v>38</v>
      </c>
      <c r="M837" t="s">
        <v>50</v>
      </c>
      <c r="N837" t="s">
        <v>45</v>
      </c>
      <c r="O837" t="s">
        <v>23</v>
      </c>
      <c r="P837" t="s">
        <v>56</v>
      </c>
      <c r="Q837" t="s">
        <v>57</v>
      </c>
      <c r="R837">
        <v>7</v>
      </c>
      <c r="S837" t="str">
        <f t="shared" si="94"/>
        <v>April</v>
      </c>
      <c r="T837">
        <f t="shared" si="95"/>
        <v>2025</v>
      </c>
      <c r="U837" s="3">
        <f t="shared" si="96"/>
        <v>0.29749999999999999</v>
      </c>
      <c r="V837" s="3" t="str">
        <f t="shared" si="97"/>
        <v>High Discount</v>
      </c>
      <c r="W837" s="3">
        <f>AVERAGE(Table1[Gross Margin %])</f>
        <v>0.29963500000000659</v>
      </c>
      <c r="X837" s="3"/>
    </row>
    <row r="838" spans="1:24" x14ac:dyDescent="0.35">
      <c r="A838" t="s">
        <v>1699</v>
      </c>
      <c r="B838" t="s">
        <v>1700</v>
      </c>
      <c r="C838">
        <v>292.67</v>
      </c>
      <c r="D838" t="s">
        <v>3873</v>
      </c>
      <c r="E838">
        <f t="shared" si="91"/>
        <v>0.1</v>
      </c>
      <c r="F838">
        <f t="shared" si="92"/>
        <v>92.191050000000004</v>
      </c>
      <c r="G838" s="2">
        <v>45640</v>
      </c>
      <c r="H838" s="2">
        <v>45640</v>
      </c>
      <c r="I838" t="s">
        <v>42</v>
      </c>
      <c r="J838" t="s">
        <v>49</v>
      </c>
      <c r="K838" t="str">
        <f t="shared" si="93"/>
        <v>Low Risk</v>
      </c>
      <c r="L838" t="s">
        <v>43</v>
      </c>
      <c r="M838" t="s">
        <v>44</v>
      </c>
      <c r="N838" t="s">
        <v>31</v>
      </c>
      <c r="O838" t="s">
        <v>32</v>
      </c>
      <c r="P838" t="s">
        <v>33</v>
      </c>
      <c r="Q838" t="s">
        <v>34</v>
      </c>
      <c r="R838">
        <v>9</v>
      </c>
      <c r="S838" t="str">
        <f t="shared" si="94"/>
        <v>December</v>
      </c>
      <c r="T838">
        <f t="shared" si="95"/>
        <v>2024</v>
      </c>
      <c r="U838" s="3">
        <f t="shared" si="96"/>
        <v>0.315</v>
      </c>
      <c r="V838" s="3" t="str">
        <f t="shared" si="97"/>
        <v>Low Discount</v>
      </c>
      <c r="W838" s="3">
        <f>AVERAGE(Table1[Gross Margin %])</f>
        <v>0.29963500000000659</v>
      </c>
      <c r="X838" s="3"/>
    </row>
    <row r="839" spans="1:24" x14ac:dyDescent="0.35">
      <c r="A839" t="s">
        <v>1701</v>
      </c>
      <c r="B839" t="s">
        <v>1702</v>
      </c>
      <c r="C839">
        <v>514.1</v>
      </c>
      <c r="D839" t="s">
        <v>3874</v>
      </c>
      <c r="E839">
        <f t="shared" si="91"/>
        <v>0.15</v>
      </c>
      <c r="F839">
        <f t="shared" si="92"/>
        <v>152.94475</v>
      </c>
      <c r="G839" s="2">
        <v>45786</v>
      </c>
      <c r="H839" s="2">
        <v>45786</v>
      </c>
      <c r="I839" t="s">
        <v>48</v>
      </c>
      <c r="J839" t="s">
        <v>19</v>
      </c>
      <c r="K839" t="str">
        <f t="shared" si="93"/>
        <v>High Risk</v>
      </c>
      <c r="L839" t="s">
        <v>20</v>
      </c>
      <c r="M839" t="s">
        <v>21</v>
      </c>
      <c r="N839" t="s">
        <v>22</v>
      </c>
      <c r="O839" t="s">
        <v>23</v>
      </c>
      <c r="P839" t="s">
        <v>56</v>
      </c>
      <c r="Q839" t="s">
        <v>57</v>
      </c>
      <c r="R839">
        <v>4</v>
      </c>
      <c r="S839" t="str">
        <f t="shared" si="94"/>
        <v>May</v>
      </c>
      <c r="T839">
        <f t="shared" si="95"/>
        <v>2025</v>
      </c>
      <c r="U839" s="3">
        <f t="shared" si="96"/>
        <v>0.29749999999999999</v>
      </c>
      <c r="V839" s="3" t="str">
        <f t="shared" si="97"/>
        <v>High Discount</v>
      </c>
      <c r="W839" s="3">
        <f>AVERAGE(Table1[Gross Margin %])</f>
        <v>0.29963500000000659</v>
      </c>
      <c r="X839" s="3"/>
    </row>
    <row r="840" spans="1:24" x14ac:dyDescent="0.35">
      <c r="A840" t="s">
        <v>1703</v>
      </c>
      <c r="B840" t="s">
        <v>1704</v>
      </c>
      <c r="C840">
        <v>782.77</v>
      </c>
      <c r="D840" t="s">
        <v>3874</v>
      </c>
      <c r="E840">
        <f t="shared" si="91"/>
        <v>0.15</v>
      </c>
      <c r="F840">
        <f t="shared" si="92"/>
        <v>232.874075</v>
      </c>
      <c r="G840" s="2">
        <v>45450</v>
      </c>
      <c r="H840" s="2">
        <v>45450</v>
      </c>
      <c r="I840" t="s">
        <v>18</v>
      </c>
      <c r="J840" t="s">
        <v>49</v>
      </c>
      <c r="K840" t="str">
        <f t="shared" si="93"/>
        <v>High Risk</v>
      </c>
      <c r="L840" t="s">
        <v>20</v>
      </c>
      <c r="M840" t="s">
        <v>55</v>
      </c>
      <c r="N840" t="s">
        <v>45</v>
      </c>
      <c r="O840" t="s">
        <v>23</v>
      </c>
      <c r="P840" t="s">
        <v>51</v>
      </c>
      <c r="Q840" t="s">
        <v>52</v>
      </c>
      <c r="R840">
        <v>1</v>
      </c>
      <c r="S840" t="str">
        <f t="shared" si="94"/>
        <v>June</v>
      </c>
      <c r="T840">
        <f t="shared" si="95"/>
        <v>2024</v>
      </c>
      <c r="U840" s="3">
        <f t="shared" si="96"/>
        <v>0.29749999999999999</v>
      </c>
      <c r="V840" s="3" t="str">
        <f t="shared" si="97"/>
        <v>High Discount</v>
      </c>
      <c r="W840" s="3">
        <f>AVERAGE(Table1[Gross Margin %])</f>
        <v>0.29963500000000659</v>
      </c>
      <c r="X840" s="3"/>
    </row>
    <row r="841" spans="1:24" x14ac:dyDescent="0.35">
      <c r="A841" t="s">
        <v>1705</v>
      </c>
      <c r="B841" t="s">
        <v>343</v>
      </c>
      <c r="C841">
        <v>758.03</v>
      </c>
      <c r="D841" t="s">
        <v>3874</v>
      </c>
      <c r="E841">
        <f t="shared" si="91"/>
        <v>0.1</v>
      </c>
      <c r="F841">
        <f t="shared" si="92"/>
        <v>238.77944999999997</v>
      </c>
      <c r="G841" s="2">
        <v>45772</v>
      </c>
      <c r="H841" s="2">
        <v>45772</v>
      </c>
      <c r="I841" t="s">
        <v>48</v>
      </c>
      <c r="J841" t="s">
        <v>37</v>
      </c>
      <c r="K841" t="str">
        <f t="shared" si="93"/>
        <v>High Risk</v>
      </c>
      <c r="L841" t="s">
        <v>20</v>
      </c>
      <c r="M841" t="s">
        <v>39</v>
      </c>
      <c r="N841" t="s">
        <v>22</v>
      </c>
      <c r="O841" t="s">
        <v>32</v>
      </c>
      <c r="P841" t="s">
        <v>72</v>
      </c>
      <c r="Q841" t="s">
        <v>73</v>
      </c>
      <c r="R841">
        <v>10</v>
      </c>
      <c r="S841" t="str">
        <f t="shared" si="94"/>
        <v>April</v>
      </c>
      <c r="T841">
        <f t="shared" si="95"/>
        <v>2025</v>
      </c>
      <c r="U841" s="3">
        <f t="shared" si="96"/>
        <v>0.31499999999999995</v>
      </c>
      <c r="V841" s="3" t="str">
        <f t="shared" si="97"/>
        <v>Low Discount</v>
      </c>
      <c r="W841" s="3">
        <f>AVERAGE(Table1[Gross Margin %])</f>
        <v>0.29963500000000659</v>
      </c>
      <c r="X841" s="3"/>
    </row>
    <row r="842" spans="1:24" x14ac:dyDescent="0.35">
      <c r="A842" t="s">
        <v>1706</v>
      </c>
      <c r="B842" t="s">
        <v>1707</v>
      </c>
      <c r="C842">
        <v>905.39</v>
      </c>
      <c r="D842" t="s">
        <v>3874</v>
      </c>
      <c r="E842">
        <f t="shared" si="91"/>
        <v>0.15</v>
      </c>
      <c r="F842">
        <f t="shared" si="92"/>
        <v>269.35352499999999</v>
      </c>
      <c r="G842" s="2">
        <v>45652</v>
      </c>
      <c r="H842" s="2">
        <v>45652</v>
      </c>
      <c r="I842" t="s">
        <v>42</v>
      </c>
      <c r="J842" t="s">
        <v>19</v>
      </c>
      <c r="K842" t="str">
        <f t="shared" si="93"/>
        <v>Low Risk</v>
      </c>
      <c r="L842" t="s">
        <v>43</v>
      </c>
      <c r="M842" t="s">
        <v>50</v>
      </c>
      <c r="N842" t="s">
        <v>31</v>
      </c>
      <c r="O842" t="s">
        <v>23</v>
      </c>
      <c r="P842" t="s">
        <v>56</v>
      </c>
      <c r="Q842" t="s">
        <v>57</v>
      </c>
      <c r="R842">
        <v>10</v>
      </c>
      <c r="S842" t="str">
        <f t="shared" si="94"/>
        <v>December</v>
      </c>
      <c r="T842">
        <f t="shared" si="95"/>
        <v>2024</v>
      </c>
      <c r="U842" s="3">
        <f t="shared" si="96"/>
        <v>0.29749999999999999</v>
      </c>
      <c r="V842" s="3" t="str">
        <f t="shared" si="97"/>
        <v>High Discount</v>
      </c>
      <c r="W842" s="3">
        <f>AVERAGE(Table1[Gross Margin %])</f>
        <v>0.29963500000000659</v>
      </c>
      <c r="X842" s="3"/>
    </row>
    <row r="843" spans="1:24" x14ac:dyDescent="0.35">
      <c r="A843" t="s">
        <v>1708</v>
      </c>
      <c r="B843" t="s">
        <v>1709</v>
      </c>
      <c r="C843">
        <v>467.03</v>
      </c>
      <c r="D843" t="s">
        <v>3873</v>
      </c>
      <c r="E843">
        <f t="shared" si="91"/>
        <v>0.15</v>
      </c>
      <c r="F843">
        <f t="shared" si="92"/>
        <v>138.94142499999998</v>
      </c>
      <c r="G843" s="2">
        <v>45646</v>
      </c>
      <c r="H843" s="2">
        <v>45646</v>
      </c>
      <c r="I843" t="s">
        <v>86</v>
      </c>
      <c r="J843" t="s">
        <v>19</v>
      </c>
      <c r="K843" t="str">
        <f t="shared" si="93"/>
        <v>High Risk</v>
      </c>
      <c r="L843" t="s">
        <v>20</v>
      </c>
      <c r="M843" t="s">
        <v>21</v>
      </c>
      <c r="N843" t="s">
        <v>22</v>
      </c>
      <c r="O843" t="s">
        <v>23</v>
      </c>
      <c r="P843" t="s">
        <v>56</v>
      </c>
      <c r="Q843" t="s">
        <v>57</v>
      </c>
      <c r="R843">
        <v>10</v>
      </c>
      <c r="S843" t="str">
        <f t="shared" si="94"/>
        <v>December</v>
      </c>
      <c r="T843">
        <f t="shared" si="95"/>
        <v>2024</v>
      </c>
      <c r="U843" s="3">
        <f t="shared" si="96"/>
        <v>0.29749999999999999</v>
      </c>
      <c r="V843" s="3" t="str">
        <f t="shared" si="97"/>
        <v>High Discount</v>
      </c>
      <c r="W843" s="3">
        <f>AVERAGE(Table1[Gross Margin %])</f>
        <v>0.29963500000000659</v>
      </c>
      <c r="X843" s="3"/>
    </row>
    <row r="844" spans="1:24" x14ac:dyDescent="0.35">
      <c r="A844" t="s">
        <v>1710</v>
      </c>
      <c r="B844" t="s">
        <v>1711</v>
      </c>
      <c r="C844">
        <v>97.71</v>
      </c>
      <c r="D844" t="s">
        <v>3873</v>
      </c>
      <c r="E844">
        <f t="shared" si="91"/>
        <v>0.15</v>
      </c>
      <c r="F844">
        <f t="shared" si="92"/>
        <v>29.068724999999997</v>
      </c>
      <c r="G844" s="2">
        <v>45527</v>
      </c>
      <c r="H844" s="2">
        <v>45527</v>
      </c>
      <c r="I844" t="s">
        <v>86</v>
      </c>
      <c r="J844" t="s">
        <v>29</v>
      </c>
      <c r="K844" t="str">
        <f t="shared" si="93"/>
        <v>Low Risk</v>
      </c>
      <c r="L844" t="s">
        <v>43</v>
      </c>
      <c r="M844" t="s">
        <v>44</v>
      </c>
      <c r="N844" t="s">
        <v>31</v>
      </c>
      <c r="O844" t="s">
        <v>23</v>
      </c>
      <c r="P844" t="s">
        <v>24</v>
      </c>
      <c r="Q844" t="s">
        <v>25</v>
      </c>
      <c r="R844">
        <v>4</v>
      </c>
      <c r="S844" t="str">
        <f t="shared" si="94"/>
        <v>August</v>
      </c>
      <c r="T844">
        <f t="shared" si="95"/>
        <v>2024</v>
      </c>
      <c r="U844" s="3">
        <f t="shared" si="96"/>
        <v>0.29749999999999999</v>
      </c>
      <c r="V844" s="3" t="str">
        <f t="shared" si="97"/>
        <v>High Discount</v>
      </c>
      <c r="W844" s="3">
        <f>AVERAGE(Table1[Gross Margin %])</f>
        <v>0.29963500000000659</v>
      </c>
      <c r="X844" s="3"/>
    </row>
    <row r="845" spans="1:24" x14ac:dyDescent="0.35">
      <c r="A845" t="s">
        <v>1712</v>
      </c>
      <c r="B845" t="s">
        <v>1713</v>
      </c>
      <c r="C845">
        <v>692.56</v>
      </c>
      <c r="D845" t="s">
        <v>3874</v>
      </c>
      <c r="E845">
        <f t="shared" si="91"/>
        <v>0.15</v>
      </c>
      <c r="F845">
        <f t="shared" si="92"/>
        <v>206.03659999999996</v>
      </c>
      <c r="G845" s="2">
        <v>45470</v>
      </c>
      <c r="H845" s="2">
        <v>45470</v>
      </c>
      <c r="I845" t="s">
        <v>48</v>
      </c>
      <c r="J845" t="s">
        <v>49</v>
      </c>
      <c r="K845" t="str">
        <f t="shared" si="93"/>
        <v>Low Risk</v>
      </c>
      <c r="L845" t="s">
        <v>60</v>
      </c>
      <c r="M845" t="s">
        <v>50</v>
      </c>
      <c r="N845" t="s">
        <v>22</v>
      </c>
      <c r="O845" t="s">
        <v>23</v>
      </c>
      <c r="P845" t="s">
        <v>56</v>
      </c>
      <c r="Q845" t="s">
        <v>57</v>
      </c>
      <c r="R845">
        <v>9</v>
      </c>
      <c r="S845" t="str">
        <f t="shared" si="94"/>
        <v>June</v>
      </c>
      <c r="T845">
        <f t="shared" si="95"/>
        <v>2024</v>
      </c>
      <c r="U845" s="3">
        <f t="shared" si="96"/>
        <v>0.29749999999999999</v>
      </c>
      <c r="V845" s="3" t="str">
        <f t="shared" si="97"/>
        <v>High Discount</v>
      </c>
      <c r="W845" s="3">
        <f>AVERAGE(Table1[Gross Margin %])</f>
        <v>0.29963500000000659</v>
      </c>
      <c r="X845" s="3"/>
    </row>
    <row r="846" spans="1:24" x14ac:dyDescent="0.35">
      <c r="A846" t="s">
        <v>1714</v>
      </c>
      <c r="B846" t="s">
        <v>1715</v>
      </c>
      <c r="C846">
        <v>186.94</v>
      </c>
      <c r="D846" t="s">
        <v>3873</v>
      </c>
      <c r="E846">
        <f t="shared" si="91"/>
        <v>0.1</v>
      </c>
      <c r="F846">
        <f t="shared" si="92"/>
        <v>58.886099999999999</v>
      </c>
      <c r="G846" s="2">
        <v>45637</v>
      </c>
      <c r="H846" s="2">
        <v>45637</v>
      </c>
      <c r="I846" t="s">
        <v>42</v>
      </c>
      <c r="J846" t="s">
        <v>37</v>
      </c>
      <c r="K846" t="str">
        <f t="shared" si="93"/>
        <v>Low Risk</v>
      </c>
      <c r="L846" t="s">
        <v>60</v>
      </c>
      <c r="M846" t="s">
        <v>30</v>
      </c>
      <c r="N846" t="s">
        <v>31</v>
      </c>
      <c r="O846" t="s">
        <v>32</v>
      </c>
      <c r="P846" t="s">
        <v>68</v>
      </c>
      <c r="Q846" t="s">
        <v>69</v>
      </c>
      <c r="R846">
        <v>8</v>
      </c>
      <c r="S846" t="str">
        <f t="shared" si="94"/>
        <v>December</v>
      </c>
      <c r="T846">
        <f t="shared" si="95"/>
        <v>2024</v>
      </c>
      <c r="U846" s="3">
        <f t="shared" si="96"/>
        <v>0.315</v>
      </c>
      <c r="V846" s="3" t="str">
        <f t="shared" si="97"/>
        <v>Low Discount</v>
      </c>
      <c r="W846" s="3">
        <f>AVERAGE(Table1[Gross Margin %])</f>
        <v>0.29963500000000659</v>
      </c>
      <c r="X846" s="3"/>
    </row>
    <row r="847" spans="1:24" x14ac:dyDescent="0.35">
      <c r="A847" t="s">
        <v>1716</v>
      </c>
      <c r="B847" t="s">
        <v>1717</v>
      </c>
      <c r="C847">
        <v>698.8</v>
      </c>
      <c r="D847" t="s">
        <v>3874</v>
      </c>
      <c r="E847">
        <f t="shared" si="91"/>
        <v>0.1</v>
      </c>
      <c r="F847">
        <f t="shared" si="92"/>
        <v>220.12199999999999</v>
      </c>
      <c r="G847" s="2">
        <v>45610</v>
      </c>
      <c r="H847" s="2">
        <v>45610</v>
      </c>
      <c r="I847" t="s">
        <v>86</v>
      </c>
      <c r="J847" t="s">
        <v>49</v>
      </c>
      <c r="K847" t="str">
        <f t="shared" si="93"/>
        <v>Medium Risk</v>
      </c>
      <c r="L847" t="s">
        <v>38</v>
      </c>
      <c r="M847" t="s">
        <v>55</v>
      </c>
      <c r="N847" t="s">
        <v>45</v>
      </c>
      <c r="O847" t="s">
        <v>32</v>
      </c>
      <c r="P847" t="s">
        <v>80</v>
      </c>
      <c r="Q847" t="s">
        <v>81</v>
      </c>
      <c r="R847">
        <v>7</v>
      </c>
      <c r="S847" t="str">
        <f t="shared" si="94"/>
        <v>November</v>
      </c>
      <c r="T847">
        <f t="shared" si="95"/>
        <v>2024</v>
      </c>
      <c r="U847" s="3">
        <f t="shared" si="96"/>
        <v>0.315</v>
      </c>
      <c r="V847" s="3" t="str">
        <f t="shared" si="97"/>
        <v>Low Discount</v>
      </c>
      <c r="W847" s="3">
        <f>AVERAGE(Table1[Gross Margin %])</f>
        <v>0.29963500000000659</v>
      </c>
      <c r="X847" s="3"/>
    </row>
    <row r="848" spans="1:24" x14ac:dyDescent="0.35">
      <c r="A848" t="s">
        <v>1718</v>
      </c>
      <c r="B848" t="s">
        <v>1719</v>
      </c>
      <c r="C848">
        <v>287.18</v>
      </c>
      <c r="D848" t="s">
        <v>3873</v>
      </c>
      <c r="E848">
        <f t="shared" si="91"/>
        <v>0.1</v>
      </c>
      <c r="F848">
        <f t="shared" si="92"/>
        <v>90.461699999999993</v>
      </c>
      <c r="G848" s="2">
        <v>45565</v>
      </c>
      <c r="H848" s="2">
        <v>45565</v>
      </c>
      <c r="I848" t="s">
        <v>48</v>
      </c>
      <c r="J848" t="s">
        <v>49</v>
      </c>
      <c r="K848" t="str">
        <f t="shared" si="93"/>
        <v>Low Risk</v>
      </c>
      <c r="L848" t="s">
        <v>43</v>
      </c>
      <c r="M848" t="s">
        <v>55</v>
      </c>
      <c r="N848" t="s">
        <v>31</v>
      </c>
      <c r="O848" t="s">
        <v>61</v>
      </c>
      <c r="P848" t="s">
        <v>62</v>
      </c>
      <c r="Q848" t="s">
        <v>63</v>
      </c>
      <c r="R848">
        <v>7</v>
      </c>
      <c r="S848" t="str">
        <f t="shared" si="94"/>
        <v>September</v>
      </c>
      <c r="T848">
        <f t="shared" si="95"/>
        <v>2024</v>
      </c>
      <c r="U848" s="3">
        <f t="shared" si="96"/>
        <v>0.31499999999999995</v>
      </c>
      <c r="V848" s="3" t="str">
        <f t="shared" si="97"/>
        <v>Low Discount</v>
      </c>
      <c r="W848" s="3">
        <f>AVERAGE(Table1[Gross Margin %])</f>
        <v>0.29963500000000659</v>
      </c>
      <c r="X848" s="3"/>
    </row>
    <row r="849" spans="1:24" x14ac:dyDescent="0.35">
      <c r="A849" t="s">
        <v>1720</v>
      </c>
      <c r="B849" t="s">
        <v>1721</v>
      </c>
      <c r="C849">
        <v>1130.19</v>
      </c>
      <c r="D849" t="s">
        <v>3872</v>
      </c>
      <c r="E849">
        <f t="shared" si="91"/>
        <v>0.15</v>
      </c>
      <c r="F849">
        <f t="shared" si="92"/>
        <v>336.23152499999998</v>
      </c>
      <c r="G849" s="2">
        <v>45445</v>
      </c>
      <c r="H849" s="2">
        <v>45445</v>
      </c>
      <c r="I849" t="s">
        <v>48</v>
      </c>
      <c r="J849" t="s">
        <v>37</v>
      </c>
      <c r="K849" t="str">
        <f t="shared" si="93"/>
        <v>Low Risk</v>
      </c>
      <c r="L849" t="s">
        <v>43</v>
      </c>
      <c r="M849" t="s">
        <v>44</v>
      </c>
      <c r="N849" t="s">
        <v>22</v>
      </c>
      <c r="O849" t="s">
        <v>23</v>
      </c>
      <c r="P849" t="s">
        <v>24</v>
      </c>
      <c r="Q849" t="s">
        <v>25</v>
      </c>
      <c r="R849">
        <v>10</v>
      </c>
      <c r="S849" t="str">
        <f t="shared" si="94"/>
        <v>June</v>
      </c>
      <c r="T849">
        <f t="shared" si="95"/>
        <v>2024</v>
      </c>
      <c r="U849" s="3">
        <f t="shared" si="96"/>
        <v>0.29749999999999999</v>
      </c>
      <c r="V849" s="3" t="str">
        <f t="shared" si="97"/>
        <v>High Discount</v>
      </c>
      <c r="W849" s="3">
        <f>AVERAGE(Table1[Gross Margin %])</f>
        <v>0.29963500000000659</v>
      </c>
      <c r="X849" s="3"/>
    </row>
    <row r="850" spans="1:24" x14ac:dyDescent="0.35">
      <c r="A850" t="s">
        <v>1722</v>
      </c>
      <c r="B850" t="s">
        <v>1723</v>
      </c>
      <c r="C850">
        <v>288.41000000000003</v>
      </c>
      <c r="D850" t="s">
        <v>3873</v>
      </c>
      <c r="E850">
        <f t="shared" si="91"/>
        <v>0.1</v>
      </c>
      <c r="F850">
        <f t="shared" si="92"/>
        <v>90.849149999999995</v>
      </c>
      <c r="G850" s="2">
        <v>45750</v>
      </c>
      <c r="H850" s="2">
        <v>45750</v>
      </c>
      <c r="I850" t="s">
        <v>18</v>
      </c>
      <c r="J850" t="s">
        <v>29</v>
      </c>
      <c r="K850" t="str">
        <f t="shared" si="93"/>
        <v>High Risk</v>
      </c>
      <c r="L850" t="s">
        <v>20</v>
      </c>
      <c r="M850" t="s">
        <v>21</v>
      </c>
      <c r="N850" t="s">
        <v>31</v>
      </c>
      <c r="O850" t="s">
        <v>32</v>
      </c>
      <c r="P850" t="s">
        <v>68</v>
      </c>
      <c r="Q850" t="s">
        <v>69</v>
      </c>
      <c r="R850">
        <v>7</v>
      </c>
      <c r="S850" t="str">
        <f t="shared" si="94"/>
        <v>April</v>
      </c>
      <c r="T850">
        <f t="shared" si="95"/>
        <v>2025</v>
      </c>
      <c r="U850" s="3">
        <f t="shared" si="96"/>
        <v>0.31499999999999995</v>
      </c>
      <c r="V850" s="3" t="str">
        <f t="shared" si="97"/>
        <v>Low Discount</v>
      </c>
      <c r="W850" s="3">
        <f>AVERAGE(Table1[Gross Margin %])</f>
        <v>0.29963500000000659</v>
      </c>
      <c r="X850" s="3"/>
    </row>
    <row r="851" spans="1:24" x14ac:dyDescent="0.35">
      <c r="A851" t="s">
        <v>1724</v>
      </c>
      <c r="B851" t="s">
        <v>1725</v>
      </c>
      <c r="C851">
        <v>722.77</v>
      </c>
      <c r="D851" t="s">
        <v>3874</v>
      </c>
      <c r="E851">
        <f t="shared" si="91"/>
        <v>0.1</v>
      </c>
      <c r="F851">
        <f t="shared" si="92"/>
        <v>227.67254999999997</v>
      </c>
      <c r="G851" s="2">
        <v>45537</v>
      </c>
      <c r="H851" s="2">
        <v>45537</v>
      </c>
      <c r="I851" t="s">
        <v>48</v>
      </c>
      <c r="J851" t="s">
        <v>37</v>
      </c>
      <c r="K851" t="str">
        <f t="shared" si="93"/>
        <v>Medium Risk</v>
      </c>
      <c r="L851" t="s">
        <v>38</v>
      </c>
      <c r="M851" t="s">
        <v>21</v>
      </c>
      <c r="N851" t="s">
        <v>31</v>
      </c>
      <c r="O851" t="s">
        <v>32</v>
      </c>
      <c r="P851" t="s">
        <v>72</v>
      </c>
      <c r="Q851" t="s">
        <v>73</v>
      </c>
      <c r="R851">
        <v>7</v>
      </c>
      <c r="S851" t="str">
        <f t="shared" si="94"/>
        <v>September</v>
      </c>
      <c r="T851">
        <f t="shared" si="95"/>
        <v>2024</v>
      </c>
      <c r="U851" s="3">
        <f t="shared" si="96"/>
        <v>0.31499999999999995</v>
      </c>
      <c r="V851" s="3" t="str">
        <f t="shared" si="97"/>
        <v>Low Discount</v>
      </c>
      <c r="W851" s="3">
        <f>AVERAGE(Table1[Gross Margin %])</f>
        <v>0.29963500000000659</v>
      </c>
      <c r="X851" s="3"/>
    </row>
    <row r="852" spans="1:24" x14ac:dyDescent="0.35">
      <c r="A852" t="s">
        <v>1726</v>
      </c>
      <c r="B852" t="s">
        <v>1727</v>
      </c>
      <c r="C852">
        <v>196.1</v>
      </c>
      <c r="D852" t="s">
        <v>3873</v>
      </c>
      <c r="E852">
        <f t="shared" si="91"/>
        <v>0.1</v>
      </c>
      <c r="F852">
        <f t="shared" si="92"/>
        <v>61.771499999999996</v>
      </c>
      <c r="G852" s="2">
        <v>45511</v>
      </c>
      <c r="H852" s="2">
        <v>45511</v>
      </c>
      <c r="I852" t="s">
        <v>18</v>
      </c>
      <c r="J852" t="s">
        <v>19</v>
      </c>
      <c r="K852" t="str">
        <f t="shared" si="93"/>
        <v>Medium Risk</v>
      </c>
      <c r="L852" t="s">
        <v>38</v>
      </c>
      <c r="M852" t="s">
        <v>30</v>
      </c>
      <c r="N852" t="s">
        <v>22</v>
      </c>
      <c r="O852" t="s">
        <v>32</v>
      </c>
      <c r="P852" t="s">
        <v>33</v>
      </c>
      <c r="Q852" t="s">
        <v>34</v>
      </c>
      <c r="R852">
        <v>9</v>
      </c>
      <c r="S852" t="str">
        <f t="shared" si="94"/>
        <v>August</v>
      </c>
      <c r="T852">
        <f t="shared" si="95"/>
        <v>2024</v>
      </c>
      <c r="U852" s="3">
        <f t="shared" si="96"/>
        <v>0.315</v>
      </c>
      <c r="V852" s="3" t="str">
        <f t="shared" si="97"/>
        <v>Low Discount</v>
      </c>
      <c r="W852" s="3">
        <f>AVERAGE(Table1[Gross Margin %])</f>
        <v>0.29963500000000659</v>
      </c>
      <c r="X852" s="3"/>
    </row>
    <row r="853" spans="1:24" x14ac:dyDescent="0.35">
      <c r="A853" t="s">
        <v>1728</v>
      </c>
      <c r="B853" t="s">
        <v>1729</v>
      </c>
      <c r="C853">
        <v>315.01</v>
      </c>
      <c r="D853" t="s">
        <v>3873</v>
      </c>
      <c r="E853">
        <f t="shared" si="91"/>
        <v>0.15</v>
      </c>
      <c r="F853">
        <f t="shared" si="92"/>
        <v>93.715474999999984</v>
      </c>
      <c r="G853" s="2">
        <v>45461</v>
      </c>
      <c r="H853" s="2">
        <v>45461</v>
      </c>
      <c r="I853" t="s">
        <v>28</v>
      </c>
      <c r="J853" t="s">
        <v>29</v>
      </c>
      <c r="K853" t="str">
        <f t="shared" si="93"/>
        <v>Medium Risk</v>
      </c>
      <c r="L853" t="s">
        <v>38</v>
      </c>
      <c r="M853" t="s">
        <v>55</v>
      </c>
      <c r="N853" t="s">
        <v>31</v>
      </c>
      <c r="O853" t="s">
        <v>23</v>
      </c>
      <c r="P853" t="s">
        <v>51</v>
      </c>
      <c r="Q853" t="s">
        <v>52</v>
      </c>
      <c r="R853">
        <v>4</v>
      </c>
      <c r="S853" t="str">
        <f t="shared" si="94"/>
        <v>June</v>
      </c>
      <c r="T853">
        <f t="shared" si="95"/>
        <v>2024</v>
      </c>
      <c r="U853" s="3">
        <f t="shared" si="96"/>
        <v>0.29749999999999993</v>
      </c>
      <c r="V853" s="3" t="str">
        <f t="shared" si="97"/>
        <v>High Discount</v>
      </c>
      <c r="W853" s="3">
        <f>AVERAGE(Table1[Gross Margin %])</f>
        <v>0.29963500000000659</v>
      </c>
      <c r="X853" s="3"/>
    </row>
    <row r="854" spans="1:24" x14ac:dyDescent="0.35">
      <c r="A854" t="s">
        <v>1730</v>
      </c>
      <c r="B854" t="s">
        <v>445</v>
      </c>
      <c r="C854">
        <v>787.76</v>
      </c>
      <c r="D854" t="s">
        <v>3874</v>
      </c>
      <c r="E854">
        <f t="shared" si="91"/>
        <v>0.1</v>
      </c>
      <c r="F854">
        <f t="shared" si="92"/>
        <v>248.14439999999996</v>
      </c>
      <c r="G854" s="2">
        <v>45560</v>
      </c>
      <c r="H854" s="2">
        <v>45560</v>
      </c>
      <c r="I854" t="s">
        <v>42</v>
      </c>
      <c r="J854" t="s">
        <v>29</v>
      </c>
      <c r="K854" t="str">
        <f t="shared" si="93"/>
        <v>Low Risk</v>
      </c>
      <c r="L854" t="s">
        <v>43</v>
      </c>
      <c r="M854" t="s">
        <v>55</v>
      </c>
      <c r="N854" t="s">
        <v>22</v>
      </c>
      <c r="O854" t="s">
        <v>61</v>
      </c>
      <c r="P854" t="s">
        <v>62</v>
      </c>
      <c r="Q854" t="s">
        <v>63</v>
      </c>
      <c r="R854">
        <v>4</v>
      </c>
      <c r="S854" t="str">
        <f t="shared" si="94"/>
        <v>September</v>
      </c>
      <c r="T854">
        <f t="shared" si="95"/>
        <v>2024</v>
      </c>
      <c r="U854" s="3">
        <f t="shared" si="96"/>
        <v>0.31499999999999995</v>
      </c>
      <c r="V854" s="3" t="str">
        <f t="shared" si="97"/>
        <v>Low Discount</v>
      </c>
      <c r="W854" s="3">
        <f>AVERAGE(Table1[Gross Margin %])</f>
        <v>0.29963500000000659</v>
      </c>
      <c r="X854" s="3"/>
    </row>
    <row r="855" spans="1:24" x14ac:dyDescent="0.35">
      <c r="A855" t="s">
        <v>1731</v>
      </c>
      <c r="B855" t="s">
        <v>1732</v>
      </c>
      <c r="C855">
        <v>1315.18</v>
      </c>
      <c r="D855" t="s">
        <v>3872</v>
      </c>
      <c r="E855">
        <f t="shared" si="91"/>
        <v>0.25</v>
      </c>
      <c r="F855">
        <f t="shared" si="92"/>
        <v>345.23474999999996</v>
      </c>
      <c r="G855" s="2">
        <v>45474</v>
      </c>
      <c r="H855" s="2">
        <v>45474</v>
      </c>
      <c r="I855" t="s">
        <v>42</v>
      </c>
      <c r="J855" t="s">
        <v>29</v>
      </c>
      <c r="K855" t="str">
        <f t="shared" si="93"/>
        <v>Low Risk</v>
      </c>
      <c r="L855" t="s">
        <v>38</v>
      </c>
      <c r="M855" t="s">
        <v>55</v>
      </c>
      <c r="N855" t="s">
        <v>31</v>
      </c>
      <c r="O855" t="s">
        <v>32</v>
      </c>
      <c r="P855" t="s">
        <v>72</v>
      </c>
      <c r="Q855" t="s">
        <v>73</v>
      </c>
      <c r="R855">
        <v>4</v>
      </c>
      <c r="S855" t="str">
        <f t="shared" si="94"/>
        <v>July</v>
      </c>
      <c r="T855">
        <f t="shared" si="95"/>
        <v>2024</v>
      </c>
      <c r="U855" s="3">
        <f t="shared" si="96"/>
        <v>0.26249999999999996</v>
      </c>
      <c r="V855" s="3" t="str">
        <f t="shared" si="97"/>
        <v>High Discount</v>
      </c>
      <c r="W855" s="3">
        <f>AVERAGE(Table1[Gross Margin %])</f>
        <v>0.29963500000000659</v>
      </c>
      <c r="X855" s="3"/>
    </row>
    <row r="856" spans="1:24" x14ac:dyDescent="0.35">
      <c r="A856" t="s">
        <v>1733</v>
      </c>
      <c r="B856" t="s">
        <v>1734</v>
      </c>
      <c r="C856">
        <v>761.02</v>
      </c>
      <c r="D856" t="s">
        <v>3874</v>
      </c>
      <c r="E856">
        <f t="shared" si="91"/>
        <v>0.15</v>
      </c>
      <c r="F856">
        <f t="shared" si="92"/>
        <v>226.40344999999996</v>
      </c>
      <c r="G856" s="2">
        <v>45728</v>
      </c>
      <c r="H856" s="2">
        <v>45728</v>
      </c>
      <c r="I856" t="s">
        <v>86</v>
      </c>
      <c r="J856" t="s">
        <v>37</v>
      </c>
      <c r="K856" t="str">
        <f t="shared" si="93"/>
        <v>Low Risk</v>
      </c>
      <c r="L856" t="s">
        <v>43</v>
      </c>
      <c r="M856" t="s">
        <v>39</v>
      </c>
      <c r="N856" t="s">
        <v>22</v>
      </c>
      <c r="O856" t="s">
        <v>23</v>
      </c>
      <c r="P856" t="s">
        <v>24</v>
      </c>
      <c r="Q856" t="s">
        <v>25</v>
      </c>
      <c r="R856">
        <v>9</v>
      </c>
      <c r="S856" t="str">
        <f t="shared" si="94"/>
        <v>March</v>
      </c>
      <c r="T856">
        <f t="shared" si="95"/>
        <v>2025</v>
      </c>
      <c r="U856" s="3">
        <f t="shared" si="96"/>
        <v>0.29749999999999999</v>
      </c>
      <c r="V856" s="3" t="str">
        <f t="shared" si="97"/>
        <v>High Discount</v>
      </c>
      <c r="W856" s="3">
        <f>AVERAGE(Table1[Gross Margin %])</f>
        <v>0.29963500000000659</v>
      </c>
      <c r="X856" s="3"/>
    </row>
    <row r="857" spans="1:24" x14ac:dyDescent="0.35">
      <c r="A857" t="s">
        <v>1735</v>
      </c>
      <c r="B857" t="s">
        <v>1736</v>
      </c>
      <c r="C857">
        <v>310.27999999999997</v>
      </c>
      <c r="D857" t="s">
        <v>3873</v>
      </c>
      <c r="E857">
        <f t="shared" si="91"/>
        <v>0.15</v>
      </c>
      <c r="F857">
        <f t="shared" si="92"/>
        <v>92.308299999999988</v>
      </c>
      <c r="G857" s="2">
        <v>45496</v>
      </c>
      <c r="H857" s="2">
        <v>45496</v>
      </c>
      <c r="I857" t="s">
        <v>86</v>
      </c>
      <c r="J857" t="s">
        <v>49</v>
      </c>
      <c r="K857" t="str">
        <f t="shared" si="93"/>
        <v>Low Risk</v>
      </c>
      <c r="L857" t="s">
        <v>60</v>
      </c>
      <c r="M857" t="s">
        <v>55</v>
      </c>
      <c r="N857" t="s">
        <v>31</v>
      </c>
      <c r="O857" t="s">
        <v>23</v>
      </c>
      <c r="P857" t="s">
        <v>24</v>
      </c>
      <c r="Q857" t="s">
        <v>25</v>
      </c>
      <c r="R857">
        <v>8</v>
      </c>
      <c r="S857" t="str">
        <f t="shared" si="94"/>
        <v>July</v>
      </c>
      <c r="T857">
        <f t="shared" si="95"/>
        <v>2024</v>
      </c>
      <c r="U857" s="3">
        <f t="shared" si="96"/>
        <v>0.29749999999999999</v>
      </c>
      <c r="V857" s="3" t="str">
        <f t="shared" si="97"/>
        <v>High Discount</v>
      </c>
      <c r="W857" s="3">
        <f>AVERAGE(Table1[Gross Margin %])</f>
        <v>0.29963500000000659</v>
      </c>
      <c r="X857" s="3"/>
    </row>
    <row r="858" spans="1:24" x14ac:dyDescent="0.35">
      <c r="A858" t="s">
        <v>1737</v>
      </c>
      <c r="B858" t="s">
        <v>1738</v>
      </c>
      <c r="C858">
        <v>846.12</v>
      </c>
      <c r="D858" t="s">
        <v>3874</v>
      </c>
      <c r="E858">
        <f t="shared" si="91"/>
        <v>0.15</v>
      </c>
      <c r="F858">
        <f t="shared" si="92"/>
        <v>251.72069999999999</v>
      </c>
      <c r="G858" s="2">
        <v>45678</v>
      </c>
      <c r="H858" s="2">
        <v>45678</v>
      </c>
      <c r="I858" t="s">
        <v>42</v>
      </c>
      <c r="J858" t="s">
        <v>37</v>
      </c>
      <c r="K858" t="str">
        <f t="shared" si="93"/>
        <v>Low Risk</v>
      </c>
      <c r="L858" t="s">
        <v>38</v>
      </c>
      <c r="M858" t="s">
        <v>50</v>
      </c>
      <c r="N858" t="s">
        <v>22</v>
      </c>
      <c r="O858" t="s">
        <v>23</v>
      </c>
      <c r="P858" t="s">
        <v>51</v>
      </c>
      <c r="Q858" t="s">
        <v>52</v>
      </c>
      <c r="R858">
        <v>2</v>
      </c>
      <c r="S858" t="str">
        <f t="shared" si="94"/>
        <v>January</v>
      </c>
      <c r="T858">
        <f t="shared" si="95"/>
        <v>2025</v>
      </c>
      <c r="U858" s="3">
        <f t="shared" si="96"/>
        <v>0.29749999999999999</v>
      </c>
      <c r="V858" s="3" t="str">
        <f t="shared" si="97"/>
        <v>High Discount</v>
      </c>
      <c r="W858" s="3">
        <f>AVERAGE(Table1[Gross Margin %])</f>
        <v>0.29963500000000659</v>
      </c>
      <c r="X858" s="3"/>
    </row>
    <row r="859" spans="1:24" x14ac:dyDescent="0.35">
      <c r="A859" t="s">
        <v>1739</v>
      </c>
      <c r="B859" t="s">
        <v>1740</v>
      </c>
      <c r="C859">
        <v>1209.43</v>
      </c>
      <c r="D859" t="s">
        <v>3872</v>
      </c>
      <c r="E859">
        <f t="shared" si="91"/>
        <v>0.25</v>
      </c>
      <c r="F859">
        <f t="shared" si="92"/>
        <v>317.47537499999999</v>
      </c>
      <c r="G859" s="2">
        <v>45768</v>
      </c>
      <c r="H859" s="2">
        <v>45768</v>
      </c>
      <c r="I859" t="s">
        <v>28</v>
      </c>
      <c r="J859" t="s">
        <v>49</v>
      </c>
      <c r="K859" t="str">
        <f t="shared" si="93"/>
        <v>Medium Risk</v>
      </c>
      <c r="L859" t="s">
        <v>38</v>
      </c>
      <c r="M859" t="s">
        <v>21</v>
      </c>
      <c r="N859" t="s">
        <v>31</v>
      </c>
      <c r="O859" t="s">
        <v>32</v>
      </c>
      <c r="P859" t="s">
        <v>72</v>
      </c>
      <c r="Q859" t="s">
        <v>73</v>
      </c>
      <c r="R859">
        <v>3</v>
      </c>
      <c r="S859" t="str">
        <f t="shared" si="94"/>
        <v>April</v>
      </c>
      <c r="T859">
        <f t="shared" si="95"/>
        <v>2025</v>
      </c>
      <c r="U859" s="3">
        <f t="shared" si="96"/>
        <v>0.26249999999999996</v>
      </c>
      <c r="V859" s="3" t="str">
        <f t="shared" si="97"/>
        <v>High Discount</v>
      </c>
      <c r="W859" s="3">
        <f>AVERAGE(Table1[Gross Margin %])</f>
        <v>0.29963500000000659</v>
      </c>
      <c r="X859" s="3"/>
    </row>
    <row r="860" spans="1:24" x14ac:dyDescent="0.35">
      <c r="A860" t="s">
        <v>1741</v>
      </c>
      <c r="B860" t="s">
        <v>1742</v>
      </c>
      <c r="C860">
        <v>1036.6099999999999</v>
      </c>
      <c r="D860" t="s">
        <v>3872</v>
      </c>
      <c r="E860">
        <f t="shared" si="91"/>
        <v>0.1</v>
      </c>
      <c r="F860">
        <f t="shared" si="92"/>
        <v>326.53214999999994</v>
      </c>
      <c r="G860" s="2">
        <v>45450</v>
      </c>
      <c r="H860" s="2">
        <v>45450</v>
      </c>
      <c r="I860" t="s">
        <v>42</v>
      </c>
      <c r="J860" t="s">
        <v>19</v>
      </c>
      <c r="K860" t="str">
        <f t="shared" si="93"/>
        <v>Low Risk</v>
      </c>
      <c r="L860" t="s">
        <v>60</v>
      </c>
      <c r="M860" t="s">
        <v>44</v>
      </c>
      <c r="N860" t="s">
        <v>31</v>
      </c>
      <c r="O860" t="s">
        <v>61</v>
      </c>
      <c r="P860" t="s">
        <v>62</v>
      </c>
      <c r="Q860" t="s">
        <v>63</v>
      </c>
      <c r="R860">
        <v>8</v>
      </c>
      <c r="S860" t="str">
        <f t="shared" si="94"/>
        <v>June</v>
      </c>
      <c r="T860">
        <f t="shared" si="95"/>
        <v>2024</v>
      </c>
      <c r="U860" s="3">
        <f t="shared" si="96"/>
        <v>0.315</v>
      </c>
      <c r="V860" s="3" t="str">
        <f t="shared" si="97"/>
        <v>Low Discount</v>
      </c>
      <c r="W860" s="3">
        <f>AVERAGE(Table1[Gross Margin %])</f>
        <v>0.29963500000000659</v>
      </c>
      <c r="X860" s="3"/>
    </row>
    <row r="861" spans="1:24" x14ac:dyDescent="0.35">
      <c r="A861" t="s">
        <v>1743</v>
      </c>
      <c r="B861" t="s">
        <v>1744</v>
      </c>
      <c r="C861">
        <v>514.62</v>
      </c>
      <c r="D861" t="s">
        <v>3874</v>
      </c>
      <c r="E861">
        <f t="shared" si="91"/>
        <v>0.1</v>
      </c>
      <c r="F861">
        <f t="shared" si="92"/>
        <v>162.1053</v>
      </c>
      <c r="G861" s="2">
        <v>45707</v>
      </c>
      <c r="H861" s="2">
        <v>45707</v>
      </c>
      <c r="I861" t="s">
        <v>86</v>
      </c>
      <c r="J861" t="s">
        <v>29</v>
      </c>
      <c r="K861" t="str">
        <f t="shared" si="93"/>
        <v>Medium Risk</v>
      </c>
      <c r="L861" t="s">
        <v>38</v>
      </c>
      <c r="M861" t="s">
        <v>55</v>
      </c>
      <c r="N861" t="s">
        <v>22</v>
      </c>
      <c r="O861" t="s">
        <v>32</v>
      </c>
      <c r="P861" t="s">
        <v>33</v>
      </c>
      <c r="Q861" t="s">
        <v>34</v>
      </c>
      <c r="R861">
        <v>3</v>
      </c>
      <c r="S861" t="str">
        <f t="shared" si="94"/>
        <v>February</v>
      </c>
      <c r="T861">
        <f t="shared" si="95"/>
        <v>2025</v>
      </c>
      <c r="U861" s="3">
        <f t="shared" si="96"/>
        <v>0.315</v>
      </c>
      <c r="V861" s="3" t="str">
        <f t="shared" si="97"/>
        <v>Low Discount</v>
      </c>
      <c r="W861" s="3">
        <f>AVERAGE(Table1[Gross Margin %])</f>
        <v>0.29963500000000659</v>
      </c>
      <c r="X861" s="3"/>
    </row>
    <row r="862" spans="1:24" x14ac:dyDescent="0.35">
      <c r="A862" t="s">
        <v>1745</v>
      </c>
      <c r="B862" t="s">
        <v>1746</v>
      </c>
      <c r="C862">
        <v>820.3</v>
      </c>
      <c r="D862" t="s">
        <v>3874</v>
      </c>
      <c r="E862">
        <f t="shared" si="91"/>
        <v>0.1</v>
      </c>
      <c r="F862">
        <f t="shared" si="92"/>
        <v>258.39449999999999</v>
      </c>
      <c r="G862" s="2">
        <v>45776</v>
      </c>
      <c r="H862" s="2">
        <v>45776</v>
      </c>
      <c r="I862" t="s">
        <v>86</v>
      </c>
      <c r="J862" t="s">
        <v>19</v>
      </c>
      <c r="K862" t="str">
        <f t="shared" si="93"/>
        <v>High Risk</v>
      </c>
      <c r="L862" t="s">
        <v>20</v>
      </c>
      <c r="M862" t="s">
        <v>50</v>
      </c>
      <c r="N862" t="s">
        <v>45</v>
      </c>
      <c r="O862" t="s">
        <v>32</v>
      </c>
      <c r="P862" t="s">
        <v>68</v>
      </c>
      <c r="Q862" t="s">
        <v>69</v>
      </c>
      <c r="R862">
        <v>9</v>
      </c>
      <c r="S862" t="str">
        <f t="shared" si="94"/>
        <v>April</v>
      </c>
      <c r="T862">
        <f t="shared" si="95"/>
        <v>2025</v>
      </c>
      <c r="U862" s="3">
        <f t="shared" si="96"/>
        <v>0.315</v>
      </c>
      <c r="V862" s="3" t="str">
        <f t="shared" si="97"/>
        <v>Low Discount</v>
      </c>
      <c r="W862" s="3">
        <f>AVERAGE(Table1[Gross Margin %])</f>
        <v>0.29963500000000659</v>
      </c>
      <c r="X862" s="3"/>
    </row>
    <row r="863" spans="1:24" x14ac:dyDescent="0.35">
      <c r="A863" t="s">
        <v>1747</v>
      </c>
      <c r="B863" t="s">
        <v>1748</v>
      </c>
      <c r="C863">
        <v>778.28</v>
      </c>
      <c r="D863" t="s">
        <v>3874</v>
      </c>
      <c r="E863">
        <f t="shared" si="91"/>
        <v>0.15</v>
      </c>
      <c r="F863">
        <f t="shared" si="92"/>
        <v>231.53829999999999</v>
      </c>
      <c r="G863" s="2">
        <v>45632</v>
      </c>
      <c r="H863" s="2">
        <v>45632</v>
      </c>
      <c r="I863" t="s">
        <v>48</v>
      </c>
      <c r="J863" t="s">
        <v>29</v>
      </c>
      <c r="K863" t="str">
        <f t="shared" si="93"/>
        <v>Medium Risk</v>
      </c>
      <c r="L863" t="s">
        <v>38</v>
      </c>
      <c r="M863" t="s">
        <v>50</v>
      </c>
      <c r="N863" t="s">
        <v>31</v>
      </c>
      <c r="O863" t="s">
        <v>23</v>
      </c>
      <c r="P863" t="s">
        <v>51</v>
      </c>
      <c r="Q863" t="s">
        <v>52</v>
      </c>
      <c r="R863">
        <v>5</v>
      </c>
      <c r="S863" t="str">
        <f t="shared" si="94"/>
        <v>December</v>
      </c>
      <c r="T863">
        <f t="shared" si="95"/>
        <v>2024</v>
      </c>
      <c r="U863" s="3">
        <f t="shared" si="96"/>
        <v>0.29749999999999999</v>
      </c>
      <c r="V863" s="3" t="str">
        <f t="shared" si="97"/>
        <v>High Discount</v>
      </c>
      <c r="W863" s="3">
        <f>AVERAGE(Table1[Gross Margin %])</f>
        <v>0.29963500000000659</v>
      </c>
      <c r="X863" s="3"/>
    </row>
    <row r="864" spans="1:24" x14ac:dyDescent="0.35">
      <c r="A864" t="s">
        <v>1749</v>
      </c>
      <c r="B864" t="s">
        <v>1750</v>
      </c>
      <c r="C864">
        <v>434.28</v>
      </c>
      <c r="D864" t="s">
        <v>3873</v>
      </c>
      <c r="E864">
        <f t="shared" si="91"/>
        <v>0.1</v>
      </c>
      <c r="F864">
        <f t="shared" si="92"/>
        <v>136.79819999999998</v>
      </c>
      <c r="G864" s="2">
        <v>45721</v>
      </c>
      <c r="H864" s="2">
        <v>45721</v>
      </c>
      <c r="I864" t="s">
        <v>28</v>
      </c>
      <c r="J864" t="s">
        <v>29</v>
      </c>
      <c r="K864" t="str">
        <f t="shared" si="93"/>
        <v>Medium Risk</v>
      </c>
      <c r="L864" t="s">
        <v>38</v>
      </c>
      <c r="M864" t="s">
        <v>50</v>
      </c>
      <c r="N864" t="s">
        <v>22</v>
      </c>
      <c r="O864" t="s">
        <v>32</v>
      </c>
      <c r="P864" t="s">
        <v>80</v>
      </c>
      <c r="Q864" t="s">
        <v>81</v>
      </c>
      <c r="R864">
        <v>9</v>
      </c>
      <c r="S864" t="str">
        <f t="shared" si="94"/>
        <v>March</v>
      </c>
      <c r="T864">
        <f t="shared" si="95"/>
        <v>2025</v>
      </c>
      <c r="U864" s="3">
        <f t="shared" si="96"/>
        <v>0.31499999999999995</v>
      </c>
      <c r="V864" s="3" t="str">
        <f t="shared" si="97"/>
        <v>Low Discount</v>
      </c>
      <c r="W864" s="3">
        <f>AVERAGE(Table1[Gross Margin %])</f>
        <v>0.29963500000000659</v>
      </c>
      <c r="X864" s="3"/>
    </row>
    <row r="865" spans="1:24" x14ac:dyDescent="0.35">
      <c r="A865" t="s">
        <v>1751</v>
      </c>
      <c r="B865" t="s">
        <v>1752</v>
      </c>
      <c r="C865">
        <v>248.35</v>
      </c>
      <c r="D865" t="s">
        <v>3873</v>
      </c>
      <c r="E865">
        <f t="shared" si="91"/>
        <v>0.15</v>
      </c>
      <c r="F865">
        <f t="shared" si="92"/>
        <v>73.884124999999997</v>
      </c>
      <c r="G865" s="2">
        <v>45434</v>
      </c>
      <c r="H865" s="2">
        <v>45434</v>
      </c>
      <c r="I865" t="s">
        <v>48</v>
      </c>
      <c r="J865" t="s">
        <v>37</v>
      </c>
      <c r="K865" t="str">
        <f t="shared" si="93"/>
        <v>Low Risk</v>
      </c>
      <c r="L865" t="s">
        <v>43</v>
      </c>
      <c r="M865" t="s">
        <v>21</v>
      </c>
      <c r="N865" t="s">
        <v>45</v>
      </c>
      <c r="O865" t="s">
        <v>23</v>
      </c>
      <c r="P865" t="s">
        <v>24</v>
      </c>
      <c r="Q865" t="s">
        <v>25</v>
      </c>
      <c r="R865">
        <v>9</v>
      </c>
      <c r="S865" t="str">
        <f t="shared" si="94"/>
        <v>May</v>
      </c>
      <c r="T865">
        <f t="shared" si="95"/>
        <v>2024</v>
      </c>
      <c r="U865" s="3">
        <f t="shared" si="96"/>
        <v>0.29749999999999999</v>
      </c>
      <c r="V865" s="3" t="str">
        <f t="shared" si="97"/>
        <v>High Discount</v>
      </c>
      <c r="W865" s="3">
        <f>AVERAGE(Table1[Gross Margin %])</f>
        <v>0.29963500000000659</v>
      </c>
      <c r="X865" s="3"/>
    </row>
    <row r="866" spans="1:24" x14ac:dyDescent="0.35">
      <c r="A866" t="s">
        <v>1753</v>
      </c>
      <c r="B866" t="s">
        <v>1754</v>
      </c>
      <c r="C866">
        <v>122.39</v>
      </c>
      <c r="D866" t="s">
        <v>3873</v>
      </c>
      <c r="E866">
        <f t="shared" si="91"/>
        <v>0.1</v>
      </c>
      <c r="F866">
        <f t="shared" si="92"/>
        <v>38.552849999999999</v>
      </c>
      <c r="G866" s="2">
        <v>45482</v>
      </c>
      <c r="H866" s="2">
        <v>45482</v>
      </c>
      <c r="I866" t="s">
        <v>48</v>
      </c>
      <c r="J866" t="s">
        <v>29</v>
      </c>
      <c r="K866" t="str">
        <f t="shared" si="93"/>
        <v>Low Risk</v>
      </c>
      <c r="L866" t="s">
        <v>60</v>
      </c>
      <c r="M866" t="s">
        <v>39</v>
      </c>
      <c r="N866" t="s">
        <v>22</v>
      </c>
      <c r="O866" t="s">
        <v>32</v>
      </c>
      <c r="P866" t="s">
        <v>33</v>
      </c>
      <c r="Q866" t="s">
        <v>34</v>
      </c>
      <c r="R866">
        <v>6</v>
      </c>
      <c r="S866" t="str">
        <f t="shared" si="94"/>
        <v>July</v>
      </c>
      <c r="T866">
        <f t="shared" si="95"/>
        <v>2024</v>
      </c>
      <c r="U866" s="3">
        <f t="shared" si="96"/>
        <v>0.315</v>
      </c>
      <c r="V866" s="3" t="str">
        <f t="shared" si="97"/>
        <v>Low Discount</v>
      </c>
      <c r="W866" s="3">
        <f>AVERAGE(Table1[Gross Margin %])</f>
        <v>0.29963500000000659</v>
      </c>
      <c r="X866" s="3"/>
    </row>
    <row r="867" spans="1:24" x14ac:dyDescent="0.35">
      <c r="A867" t="s">
        <v>1755</v>
      </c>
      <c r="B867" t="s">
        <v>1756</v>
      </c>
      <c r="C867">
        <v>1148.6600000000001</v>
      </c>
      <c r="D867" t="s">
        <v>3872</v>
      </c>
      <c r="E867">
        <f t="shared" si="91"/>
        <v>0.1</v>
      </c>
      <c r="F867">
        <f t="shared" si="92"/>
        <v>361.8279</v>
      </c>
      <c r="G867" s="2">
        <v>45578</v>
      </c>
      <c r="H867" s="2">
        <v>45578</v>
      </c>
      <c r="I867" t="s">
        <v>86</v>
      </c>
      <c r="J867" t="s">
        <v>19</v>
      </c>
      <c r="K867" t="str">
        <f t="shared" si="93"/>
        <v>Low Risk</v>
      </c>
      <c r="L867" t="s">
        <v>43</v>
      </c>
      <c r="M867" t="s">
        <v>39</v>
      </c>
      <c r="N867" t="s">
        <v>31</v>
      </c>
      <c r="O867" t="s">
        <v>61</v>
      </c>
      <c r="P867" t="s">
        <v>62</v>
      </c>
      <c r="Q867" t="s">
        <v>63</v>
      </c>
      <c r="R867">
        <v>8</v>
      </c>
      <c r="S867" t="str">
        <f t="shared" si="94"/>
        <v>October</v>
      </c>
      <c r="T867">
        <f t="shared" si="95"/>
        <v>2024</v>
      </c>
      <c r="U867" s="3">
        <f t="shared" si="96"/>
        <v>0.315</v>
      </c>
      <c r="V867" s="3" t="str">
        <f t="shared" si="97"/>
        <v>Low Discount</v>
      </c>
      <c r="W867" s="3">
        <f>AVERAGE(Table1[Gross Margin %])</f>
        <v>0.29963500000000659</v>
      </c>
      <c r="X867" s="3"/>
    </row>
    <row r="868" spans="1:24" x14ac:dyDescent="0.35">
      <c r="A868" t="s">
        <v>1757</v>
      </c>
      <c r="B868" t="s">
        <v>1758</v>
      </c>
      <c r="C868">
        <v>911.13</v>
      </c>
      <c r="D868" t="s">
        <v>3874</v>
      </c>
      <c r="E868">
        <f t="shared" si="91"/>
        <v>0.1</v>
      </c>
      <c r="F868">
        <f t="shared" si="92"/>
        <v>287.00594999999998</v>
      </c>
      <c r="G868" s="2">
        <v>45663</v>
      </c>
      <c r="H868" s="2">
        <v>45663</v>
      </c>
      <c r="I868" t="s">
        <v>42</v>
      </c>
      <c r="J868" t="s">
        <v>49</v>
      </c>
      <c r="K868" t="str">
        <f t="shared" si="93"/>
        <v>Low Risk</v>
      </c>
      <c r="L868" t="s">
        <v>43</v>
      </c>
      <c r="M868" t="s">
        <v>50</v>
      </c>
      <c r="N868" t="s">
        <v>31</v>
      </c>
      <c r="O868" t="s">
        <v>32</v>
      </c>
      <c r="P868" t="s">
        <v>33</v>
      </c>
      <c r="Q868" t="s">
        <v>34</v>
      </c>
      <c r="R868">
        <v>10</v>
      </c>
      <c r="S868" t="str">
        <f t="shared" si="94"/>
        <v>January</v>
      </c>
      <c r="T868">
        <f t="shared" si="95"/>
        <v>2025</v>
      </c>
      <c r="U868" s="3">
        <f t="shared" si="96"/>
        <v>0.315</v>
      </c>
      <c r="V868" s="3" t="str">
        <f t="shared" si="97"/>
        <v>Low Discount</v>
      </c>
      <c r="W868" s="3">
        <f>AVERAGE(Table1[Gross Margin %])</f>
        <v>0.29963500000000659</v>
      </c>
      <c r="X868" s="3"/>
    </row>
    <row r="869" spans="1:24" x14ac:dyDescent="0.35">
      <c r="A869" t="s">
        <v>1759</v>
      </c>
      <c r="B869" t="s">
        <v>1760</v>
      </c>
      <c r="C869">
        <v>881.86</v>
      </c>
      <c r="D869" t="s">
        <v>3874</v>
      </c>
      <c r="E869">
        <f t="shared" si="91"/>
        <v>0.1</v>
      </c>
      <c r="F869">
        <f t="shared" si="92"/>
        <v>277.78589999999997</v>
      </c>
      <c r="G869" s="2">
        <v>45745</v>
      </c>
      <c r="H869" s="2">
        <v>45745</v>
      </c>
      <c r="I869" t="s">
        <v>42</v>
      </c>
      <c r="J869" t="s">
        <v>19</v>
      </c>
      <c r="K869" t="str">
        <f t="shared" si="93"/>
        <v>High Risk</v>
      </c>
      <c r="L869" t="s">
        <v>20</v>
      </c>
      <c r="M869" t="s">
        <v>21</v>
      </c>
      <c r="N869" t="s">
        <v>22</v>
      </c>
      <c r="O869" t="s">
        <v>32</v>
      </c>
      <c r="P869" t="s">
        <v>33</v>
      </c>
      <c r="Q869" t="s">
        <v>34</v>
      </c>
      <c r="R869">
        <v>10</v>
      </c>
      <c r="S869" t="str">
        <f t="shared" si="94"/>
        <v>March</v>
      </c>
      <c r="T869">
        <f t="shared" si="95"/>
        <v>2025</v>
      </c>
      <c r="U869" s="3">
        <f t="shared" si="96"/>
        <v>0.31499999999999995</v>
      </c>
      <c r="V869" s="3" t="str">
        <f t="shared" si="97"/>
        <v>Low Discount</v>
      </c>
      <c r="W869" s="3">
        <f>AVERAGE(Table1[Gross Margin %])</f>
        <v>0.29963500000000659</v>
      </c>
      <c r="X869" s="3"/>
    </row>
    <row r="870" spans="1:24" x14ac:dyDescent="0.35">
      <c r="A870" t="s">
        <v>1761</v>
      </c>
      <c r="B870" t="s">
        <v>1762</v>
      </c>
      <c r="C870">
        <v>1301.4100000000001</v>
      </c>
      <c r="D870" t="s">
        <v>3872</v>
      </c>
      <c r="E870">
        <f t="shared" si="91"/>
        <v>0.25</v>
      </c>
      <c r="F870">
        <f t="shared" si="92"/>
        <v>341.62012500000003</v>
      </c>
      <c r="G870" s="2">
        <v>45642</v>
      </c>
      <c r="H870" s="2">
        <v>45642</v>
      </c>
      <c r="I870" t="s">
        <v>48</v>
      </c>
      <c r="J870" t="s">
        <v>29</v>
      </c>
      <c r="K870" t="str">
        <f t="shared" si="93"/>
        <v>High Risk</v>
      </c>
      <c r="L870" t="s">
        <v>20</v>
      </c>
      <c r="M870" t="s">
        <v>21</v>
      </c>
      <c r="N870" t="s">
        <v>45</v>
      </c>
      <c r="O870" t="s">
        <v>32</v>
      </c>
      <c r="P870" t="s">
        <v>68</v>
      </c>
      <c r="Q870" t="s">
        <v>69</v>
      </c>
      <c r="R870">
        <v>8</v>
      </c>
      <c r="S870" t="str">
        <f t="shared" si="94"/>
        <v>December</v>
      </c>
      <c r="T870">
        <f t="shared" si="95"/>
        <v>2024</v>
      </c>
      <c r="U870" s="3">
        <f t="shared" si="96"/>
        <v>0.26250000000000001</v>
      </c>
      <c r="V870" s="3" t="str">
        <f t="shared" si="97"/>
        <v>High Discount</v>
      </c>
      <c r="W870" s="3">
        <f>AVERAGE(Table1[Gross Margin %])</f>
        <v>0.29963500000000659</v>
      </c>
      <c r="X870" s="3"/>
    </row>
    <row r="871" spans="1:24" x14ac:dyDescent="0.35">
      <c r="A871" t="s">
        <v>1763</v>
      </c>
      <c r="B871" t="s">
        <v>1764</v>
      </c>
      <c r="C871">
        <v>808.83</v>
      </c>
      <c r="D871" t="s">
        <v>3874</v>
      </c>
      <c r="E871">
        <f t="shared" si="91"/>
        <v>0.1</v>
      </c>
      <c r="F871">
        <f t="shared" si="92"/>
        <v>254.78144999999998</v>
      </c>
      <c r="G871" s="2">
        <v>45556</v>
      </c>
      <c r="H871" s="2">
        <v>45556</v>
      </c>
      <c r="I871" t="s">
        <v>86</v>
      </c>
      <c r="J871" t="s">
        <v>37</v>
      </c>
      <c r="K871" t="str">
        <f t="shared" si="93"/>
        <v>High Risk</v>
      </c>
      <c r="L871" t="s">
        <v>20</v>
      </c>
      <c r="M871" t="s">
        <v>39</v>
      </c>
      <c r="N871" t="s">
        <v>22</v>
      </c>
      <c r="O871" t="s">
        <v>32</v>
      </c>
      <c r="P871" t="s">
        <v>68</v>
      </c>
      <c r="Q871" t="s">
        <v>69</v>
      </c>
      <c r="R871">
        <v>7</v>
      </c>
      <c r="S871" t="str">
        <f t="shared" si="94"/>
        <v>September</v>
      </c>
      <c r="T871">
        <f t="shared" si="95"/>
        <v>2024</v>
      </c>
      <c r="U871" s="3">
        <f t="shared" si="96"/>
        <v>0.31499999999999995</v>
      </c>
      <c r="V871" s="3" t="str">
        <f t="shared" si="97"/>
        <v>Low Discount</v>
      </c>
      <c r="W871" s="3">
        <f>AVERAGE(Table1[Gross Margin %])</f>
        <v>0.29963500000000659</v>
      </c>
      <c r="X871" s="3"/>
    </row>
    <row r="872" spans="1:24" x14ac:dyDescent="0.35">
      <c r="A872" t="s">
        <v>1765</v>
      </c>
      <c r="B872" t="s">
        <v>1766</v>
      </c>
      <c r="C872">
        <v>195.96</v>
      </c>
      <c r="D872" t="s">
        <v>3873</v>
      </c>
      <c r="E872">
        <f t="shared" si="91"/>
        <v>0.1</v>
      </c>
      <c r="F872">
        <f t="shared" si="92"/>
        <v>61.727399999999996</v>
      </c>
      <c r="G872" s="2">
        <v>45674</v>
      </c>
      <c r="H872" s="2">
        <v>45674</v>
      </c>
      <c r="I872" t="s">
        <v>18</v>
      </c>
      <c r="J872" t="s">
        <v>49</v>
      </c>
      <c r="K872" t="str">
        <f t="shared" si="93"/>
        <v>Low Risk</v>
      </c>
      <c r="L872" t="s">
        <v>60</v>
      </c>
      <c r="M872" t="s">
        <v>50</v>
      </c>
      <c r="N872" t="s">
        <v>31</v>
      </c>
      <c r="O872" t="s">
        <v>61</v>
      </c>
      <c r="P872" t="s">
        <v>62</v>
      </c>
      <c r="Q872" t="s">
        <v>63</v>
      </c>
      <c r="R872">
        <v>7</v>
      </c>
      <c r="S872" t="str">
        <f t="shared" si="94"/>
        <v>January</v>
      </c>
      <c r="T872">
        <f t="shared" si="95"/>
        <v>2025</v>
      </c>
      <c r="U872" s="3">
        <f t="shared" si="96"/>
        <v>0.31499999999999995</v>
      </c>
      <c r="V872" s="3" t="str">
        <f t="shared" si="97"/>
        <v>Low Discount</v>
      </c>
      <c r="W872" s="3">
        <f>AVERAGE(Table1[Gross Margin %])</f>
        <v>0.29963500000000659</v>
      </c>
      <c r="X872" s="3"/>
    </row>
    <row r="873" spans="1:24" x14ac:dyDescent="0.35">
      <c r="A873" t="s">
        <v>1767</v>
      </c>
      <c r="B873" t="s">
        <v>1768</v>
      </c>
      <c r="C873">
        <v>800.37</v>
      </c>
      <c r="D873" t="s">
        <v>3874</v>
      </c>
      <c r="E873">
        <f t="shared" si="91"/>
        <v>0.1</v>
      </c>
      <c r="F873">
        <f t="shared" si="92"/>
        <v>252.11654999999996</v>
      </c>
      <c r="G873" s="2">
        <v>45444</v>
      </c>
      <c r="H873" s="2">
        <v>45444</v>
      </c>
      <c r="I873" t="s">
        <v>42</v>
      </c>
      <c r="J873" t="s">
        <v>29</v>
      </c>
      <c r="K873" t="str">
        <f t="shared" si="93"/>
        <v>Low Risk</v>
      </c>
      <c r="L873" t="s">
        <v>38</v>
      </c>
      <c r="M873" t="s">
        <v>21</v>
      </c>
      <c r="N873" t="s">
        <v>45</v>
      </c>
      <c r="O873" t="s">
        <v>32</v>
      </c>
      <c r="P873" t="s">
        <v>80</v>
      </c>
      <c r="Q873" t="s">
        <v>81</v>
      </c>
      <c r="R873">
        <v>6</v>
      </c>
      <c r="S873" t="str">
        <f t="shared" si="94"/>
        <v>June</v>
      </c>
      <c r="T873">
        <f t="shared" si="95"/>
        <v>2024</v>
      </c>
      <c r="U873" s="3">
        <f t="shared" si="96"/>
        <v>0.31499999999999995</v>
      </c>
      <c r="V873" s="3" t="str">
        <f t="shared" si="97"/>
        <v>Low Discount</v>
      </c>
      <c r="W873" s="3">
        <f>AVERAGE(Table1[Gross Margin %])</f>
        <v>0.29963500000000659</v>
      </c>
      <c r="X873" s="3"/>
    </row>
    <row r="874" spans="1:24" x14ac:dyDescent="0.35">
      <c r="A874" t="s">
        <v>1769</v>
      </c>
      <c r="B874" t="s">
        <v>1770</v>
      </c>
      <c r="C874">
        <v>220.45</v>
      </c>
      <c r="D874" t="s">
        <v>3873</v>
      </c>
      <c r="E874">
        <f t="shared" si="91"/>
        <v>0.1</v>
      </c>
      <c r="F874">
        <f t="shared" si="92"/>
        <v>69.441749999999985</v>
      </c>
      <c r="G874" s="2">
        <v>45516</v>
      </c>
      <c r="H874" s="2">
        <v>45516</v>
      </c>
      <c r="I874" t="s">
        <v>18</v>
      </c>
      <c r="J874" t="s">
        <v>37</v>
      </c>
      <c r="K874" t="str">
        <f t="shared" si="93"/>
        <v>Low Risk</v>
      </c>
      <c r="L874" t="s">
        <v>43</v>
      </c>
      <c r="M874" t="s">
        <v>39</v>
      </c>
      <c r="N874" t="s">
        <v>31</v>
      </c>
      <c r="O874" t="s">
        <v>32</v>
      </c>
      <c r="P874" t="s">
        <v>68</v>
      </c>
      <c r="Q874" t="s">
        <v>69</v>
      </c>
      <c r="R874">
        <v>7</v>
      </c>
      <c r="S874" t="str">
        <f t="shared" si="94"/>
        <v>August</v>
      </c>
      <c r="T874">
        <f t="shared" si="95"/>
        <v>2024</v>
      </c>
      <c r="U874" s="3">
        <f t="shared" si="96"/>
        <v>0.31499999999999995</v>
      </c>
      <c r="V874" s="3" t="str">
        <f t="shared" si="97"/>
        <v>Low Discount</v>
      </c>
      <c r="W874" s="3">
        <f>AVERAGE(Table1[Gross Margin %])</f>
        <v>0.29963500000000659</v>
      </c>
      <c r="X874" s="3"/>
    </row>
    <row r="875" spans="1:24" x14ac:dyDescent="0.35">
      <c r="A875" t="s">
        <v>1771</v>
      </c>
      <c r="B875" t="s">
        <v>1772</v>
      </c>
      <c r="C875">
        <v>1483.58</v>
      </c>
      <c r="D875" t="s">
        <v>3872</v>
      </c>
      <c r="E875">
        <f t="shared" si="91"/>
        <v>0.25</v>
      </c>
      <c r="F875">
        <f t="shared" si="92"/>
        <v>389.43974999999995</v>
      </c>
      <c r="G875" s="2">
        <v>45591</v>
      </c>
      <c r="H875" s="2">
        <v>45591</v>
      </c>
      <c r="I875" t="s">
        <v>28</v>
      </c>
      <c r="J875" t="s">
        <v>19</v>
      </c>
      <c r="K875" t="str">
        <f t="shared" si="93"/>
        <v>Low Risk</v>
      </c>
      <c r="L875" t="s">
        <v>60</v>
      </c>
      <c r="M875" t="s">
        <v>30</v>
      </c>
      <c r="N875" t="s">
        <v>22</v>
      </c>
      <c r="O875" t="s">
        <v>32</v>
      </c>
      <c r="P875" t="s">
        <v>80</v>
      </c>
      <c r="Q875" t="s">
        <v>81</v>
      </c>
      <c r="R875">
        <v>8</v>
      </c>
      <c r="S875" t="str">
        <f t="shared" si="94"/>
        <v>October</v>
      </c>
      <c r="T875">
        <f t="shared" si="95"/>
        <v>2024</v>
      </c>
      <c r="U875" s="3">
        <f t="shared" si="96"/>
        <v>0.26249999999999996</v>
      </c>
      <c r="V875" s="3" t="str">
        <f t="shared" si="97"/>
        <v>High Discount</v>
      </c>
      <c r="W875" s="3">
        <f>AVERAGE(Table1[Gross Margin %])</f>
        <v>0.29963500000000659</v>
      </c>
      <c r="X875" s="3"/>
    </row>
    <row r="876" spans="1:24" x14ac:dyDescent="0.35">
      <c r="A876" t="s">
        <v>1773</v>
      </c>
      <c r="B876" t="s">
        <v>1774</v>
      </c>
      <c r="C876">
        <v>771.88</v>
      </c>
      <c r="D876" t="s">
        <v>3874</v>
      </c>
      <c r="E876">
        <f t="shared" si="91"/>
        <v>0.1</v>
      </c>
      <c r="F876">
        <f t="shared" si="92"/>
        <v>243.14219999999997</v>
      </c>
      <c r="G876" s="2">
        <v>45518</v>
      </c>
      <c r="H876" s="2">
        <v>45518</v>
      </c>
      <c r="I876" t="s">
        <v>86</v>
      </c>
      <c r="J876" t="s">
        <v>37</v>
      </c>
      <c r="K876" t="str">
        <f t="shared" si="93"/>
        <v>High Risk</v>
      </c>
      <c r="L876" t="s">
        <v>20</v>
      </c>
      <c r="M876" t="s">
        <v>55</v>
      </c>
      <c r="N876" t="s">
        <v>45</v>
      </c>
      <c r="O876" t="s">
        <v>61</v>
      </c>
      <c r="P876" t="s">
        <v>62</v>
      </c>
      <c r="Q876" t="s">
        <v>63</v>
      </c>
      <c r="R876">
        <v>2</v>
      </c>
      <c r="S876" t="str">
        <f t="shared" si="94"/>
        <v>August</v>
      </c>
      <c r="T876">
        <f t="shared" si="95"/>
        <v>2024</v>
      </c>
      <c r="U876" s="3">
        <f t="shared" si="96"/>
        <v>0.31499999999999995</v>
      </c>
      <c r="V876" s="3" t="str">
        <f t="shared" si="97"/>
        <v>Low Discount</v>
      </c>
      <c r="W876" s="3">
        <f>AVERAGE(Table1[Gross Margin %])</f>
        <v>0.29963500000000659</v>
      </c>
      <c r="X876" s="3"/>
    </row>
    <row r="877" spans="1:24" x14ac:dyDescent="0.35">
      <c r="A877" t="s">
        <v>1775</v>
      </c>
      <c r="B877" t="s">
        <v>1776</v>
      </c>
      <c r="C877">
        <v>521.03</v>
      </c>
      <c r="D877" t="s">
        <v>3874</v>
      </c>
      <c r="E877">
        <f t="shared" si="91"/>
        <v>0.15</v>
      </c>
      <c r="F877">
        <f t="shared" si="92"/>
        <v>155.00642499999998</v>
      </c>
      <c r="G877" s="2">
        <v>45527</v>
      </c>
      <c r="H877" s="2">
        <v>45527</v>
      </c>
      <c r="I877" t="s">
        <v>48</v>
      </c>
      <c r="J877" t="s">
        <v>19</v>
      </c>
      <c r="K877" t="str">
        <f t="shared" si="93"/>
        <v>Low Risk</v>
      </c>
      <c r="L877" t="s">
        <v>43</v>
      </c>
      <c r="M877" t="s">
        <v>39</v>
      </c>
      <c r="N877" t="s">
        <v>31</v>
      </c>
      <c r="O877" t="s">
        <v>23</v>
      </c>
      <c r="P877" t="s">
        <v>56</v>
      </c>
      <c r="Q877" t="s">
        <v>57</v>
      </c>
      <c r="R877">
        <v>5</v>
      </c>
      <c r="S877" t="str">
        <f t="shared" si="94"/>
        <v>August</v>
      </c>
      <c r="T877">
        <f t="shared" si="95"/>
        <v>2024</v>
      </c>
      <c r="U877" s="3">
        <f t="shared" si="96"/>
        <v>0.29749999999999999</v>
      </c>
      <c r="V877" s="3" t="str">
        <f t="shared" si="97"/>
        <v>High Discount</v>
      </c>
      <c r="W877" s="3">
        <f>AVERAGE(Table1[Gross Margin %])</f>
        <v>0.29963500000000659</v>
      </c>
      <c r="X877" s="3"/>
    </row>
    <row r="878" spans="1:24" x14ac:dyDescent="0.35">
      <c r="A878" t="s">
        <v>1777</v>
      </c>
      <c r="B878" t="s">
        <v>1778</v>
      </c>
      <c r="C878">
        <v>1273.4100000000001</v>
      </c>
      <c r="D878" t="s">
        <v>3872</v>
      </c>
      <c r="E878">
        <f t="shared" si="91"/>
        <v>0.15</v>
      </c>
      <c r="F878">
        <f t="shared" si="92"/>
        <v>378.83947499999999</v>
      </c>
      <c r="G878" s="2">
        <v>45499</v>
      </c>
      <c r="H878" s="2">
        <v>45499</v>
      </c>
      <c r="I878" t="s">
        <v>18</v>
      </c>
      <c r="J878" t="s">
        <v>49</v>
      </c>
      <c r="K878" t="str">
        <f t="shared" si="93"/>
        <v>High Risk</v>
      </c>
      <c r="L878" t="s">
        <v>20</v>
      </c>
      <c r="M878" t="s">
        <v>50</v>
      </c>
      <c r="N878" t="s">
        <v>31</v>
      </c>
      <c r="O878" t="s">
        <v>23</v>
      </c>
      <c r="P878" t="s">
        <v>56</v>
      </c>
      <c r="Q878" t="s">
        <v>57</v>
      </c>
      <c r="R878">
        <v>3</v>
      </c>
      <c r="S878" t="str">
        <f t="shared" si="94"/>
        <v>July</v>
      </c>
      <c r="T878">
        <f t="shared" si="95"/>
        <v>2024</v>
      </c>
      <c r="U878" s="3">
        <f t="shared" si="96"/>
        <v>0.29749999999999999</v>
      </c>
      <c r="V878" s="3" t="str">
        <f t="shared" si="97"/>
        <v>High Discount</v>
      </c>
      <c r="W878" s="3">
        <f>AVERAGE(Table1[Gross Margin %])</f>
        <v>0.29963500000000659</v>
      </c>
      <c r="X878" s="3"/>
    </row>
    <row r="879" spans="1:24" x14ac:dyDescent="0.35">
      <c r="A879" t="s">
        <v>1779</v>
      </c>
      <c r="B879" t="s">
        <v>1780</v>
      </c>
      <c r="C879">
        <v>658.01</v>
      </c>
      <c r="D879" t="s">
        <v>3874</v>
      </c>
      <c r="E879">
        <f t="shared" si="91"/>
        <v>0.15</v>
      </c>
      <c r="F879">
        <f t="shared" si="92"/>
        <v>195.75797499999999</v>
      </c>
      <c r="G879" s="2">
        <v>45470</v>
      </c>
      <c r="H879" s="2">
        <v>45470</v>
      </c>
      <c r="I879" t="s">
        <v>28</v>
      </c>
      <c r="J879" t="s">
        <v>37</v>
      </c>
      <c r="K879" t="str">
        <f t="shared" si="93"/>
        <v>Low Risk</v>
      </c>
      <c r="L879" t="s">
        <v>43</v>
      </c>
      <c r="M879" t="s">
        <v>55</v>
      </c>
      <c r="N879" t="s">
        <v>45</v>
      </c>
      <c r="O879" t="s">
        <v>23</v>
      </c>
      <c r="P879" t="s">
        <v>56</v>
      </c>
      <c r="Q879" t="s">
        <v>57</v>
      </c>
      <c r="R879">
        <v>8</v>
      </c>
      <c r="S879" t="str">
        <f t="shared" si="94"/>
        <v>June</v>
      </c>
      <c r="T879">
        <f t="shared" si="95"/>
        <v>2024</v>
      </c>
      <c r="U879" s="3">
        <f t="shared" si="96"/>
        <v>0.29749999999999999</v>
      </c>
      <c r="V879" s="3" t="str">
        <f t="shared" si="97"/>
        <v>High Discount</v>
      </c>
      <c r="W879" s="3">
        <f>AVERAGE(Table1[Gross Margin %])</f>
        <v>0.29963500000000659</v>
      </c>
      <c r="X879" s="3"/>
    </row>
    <row r="880" spans="1:24" x14ac:dyDescent="0.35">
      <c r="A880" t="s">
        <v>1781</v>
      </c>
      <c r="B880" t="s">
        <v>1782</v>
      </c>
      <c r="C880">
        <v>279.29000000000002</v>
      </c>
      <c r="D880" t="s">
        <v>3873</v>
      </c>
      <c r="E880">
        <f t="shared" si="91"/>
        <v>0.1</v>
      </c>
      <c r="F880">
        <f t="shared" si="92"/>
        <v>87.976349999999996</v>
      </c>
      <c r="G880" s="2">
        <v>45773</v>
      </c>
      <c r="H880" s="2">
        <v>45773</v>
      </c>
      <c r="I880" t="s">
        <v>28</v>
      </c>
      <c r="J880" t="s">
        <v>19</v>
      </c>
      <c r="K880" t="str">
        <f t="shared" si="93"/>
        <v>Medium Risk</v>
      </c>
      <c r="L880" t="s">
        <v>38</v>
      </c>
      <c r="M880" t="s">
        <v>55</v>
      </c>
      <c r="N880" t="s">
        <v>31</v>
      </c>
      <c r="O880" t="s">
        <v>32</v>
      </c>
      <c r="P880" t="s">
        <v>68</v>
      </c>
      <c r="Q880" t="s">
        <v>69</v>
      </c>
      <c r="R880">
        <v>6</v>
      </c>
      <c r="S880" t="str">
        <f t="shared" si="94"/>
        <v>April</v>
      </c>
      <c r="T880">
        <f t="shared" si="95"/>
        <v>2025</v>
      </c>
      <c r="U880" s="3">
        <f t="shared" si="96"/>
        <v>0.31499999999999995</v>
      </c>
      <c r="V880" s="3" t="str">
        <f t="shared" si="97"/>
        <v>Low Discount</v>
      </c>
      <c r="W880" s="3">
        <f>AVERAGE(Table1[Gross Margin %])</f>
        <v>0.29963500000000659</v>
      </c>
      <c r="X880" s="3"/>
    </row>
    <row r="881" spans="1:24" x14ac:dyDescent="0.35">
      <c r="A881" t="s">
        <v>1783</v>
      </c>
      <c r="B881" t="s">
        <v>1784</v>
      </c>
      <c r="C881">
        <v>168.68</v>
      </c>
      <c r="D881" t="s">
        <v>3873</v>
      </c>
      <c r="E881">
        <f t="shared" si="91"/>
        <v>0.1</v>
      </c>
      <c r="F881">
        <f t="shared" si="92"/>
        <v>53.1342</v>
      </c>
      <c r="G881" s="2">
        <v>45784</v>
      </c>
      <c r="H881" s="2">
        <v>45784</v>
      </c>
      <c r="I881" t="s">
        <v>48</v>
      </c>
      <c r="J881" t="s">
        <v>19</v>
      </c>
      <c r="K881" t="str">
        <f t="shared" si="93"/>
        <v>Medium Risk</v>
      </c>
      <c r="L881" t="s">
        <v>38</v>
      </c>
      <c r="M881" t="s">
        <v>39</v>
      </c>
      <c r="N881" t="s">
        <v>45</v>
      </c>
      <c r="O881" t="s">
        <v>32</v>
      </c>
      <c r="P881" t="s">
        <v>68</v>
      </c>
      <c r="Q881" t="s">
        <v>69</v>
      </c>
      <c r="R881">
        <v>9</v>
      </c>
      <c r="S881" t="str">
        <f t="shared" si="94"/>
        <v>May</v>
      </c>
      <c r="T881">
        <f t="shared" si="95"/>
        <v>2025</v>
      </c>
      <c r="U881" s="3">
        <f t="shared" si="96"/>
        <v>0.315</v>
      </c>
      <c r="V881" s="3" t="str">
        <f t="shared" si="97"/>
        <v>Low Discount</v>
      </c>
      <c r="W881" s="3">
        <f>AVERAGE(Table1[Gross Margin %])</f>
        <v>0.29963500000000659</v>
      </c>
      <c r="X881" s="3"/>
    </row>
    <row r="882" spans="1:24" x14ac:dyDescent="0.35">
      <c r="A882" t="s">
        <v>1785</v>
      </c>
      <c r="B882" t="s">
        <v>1786</v>
      </c>
      <c r="C882">
        <v>1384.58</v>
      </c>
      <c r="D882" t="s">
        <v>3872</v>
      </c>
      <c r="E882">
        <f t="shared" si="91"/>
        <v>0.15</v>
      </c>
      <c r="F882">
        <f t="shared" si="92"/>
        <v>411.91255000000001</v>
      </c>
      <c r="G882" s="2">
        <v>45615</v>
      </c>
      <c r="H882" s="2">
        <v>45615</v>
      </c>
      <c r="I882" t="s">
        <v>42</v>
      </c>
      <c r="J882" t="s">
        <v>37</v>
      </c>
      <c r="K882" t="str">
        <f t="shared" si="93"/>
        <v>Low Risk</v>
      </c>
      <c r="L882" t="s">
        <v>60</v>
      </c>
      <c r="M882" t="s">
        <v>55</v>
      </c>
      <c r="N882" t="s">
        <v>22</v>
      </c>
      <c r="O882" t="s">
        <v>23</v>
      </c>
      <c r="P882" t="s">
        <v>56</v>
      </c>
      <c r="Q882" t="s">
        <v>57</v>
      </c>
      <c r="R882">
        <v>9</v>
      </c>
      <c r="S882" t="str">
        <f t="shared" si="94"/>
        <v>November</v>
      </c>
      <c r="T882">
        <f t="shared" si="95"/>
        <v>2024</v>
      </c>
      <c r="U882" s="3">
        <f t="shared" si="96"/>
        <v>0.29750000000000004</v>
      </c>
      <c r="V882" s="3" t="str">
        <f t="shared" si="97"/>
        <v>High Discount</v>
      </c>
      <c r="W882" s="3">
        <f>AVERAGE(Table1[Gross Margin %])</f>
        <v>0.29963500000000659</v>
      </c>
      <c r="X882" s="3"/>
    </row>
    <row r="883" spans="1:24" x14ac:dyDescent="0.35">
      <c r="A883" t="s">
        <v>1787</v>
      </c>
      <c r="B883" t="s">
        <v>1788</v>
      </c>
      <c r="C883">
        <v>901.57</v>
      </c>
      <c r="D883" t="s">
        <v>3874</v>
      </c>
      <c r="E883">
        <f t="shared" si="91"/>
        <v>0.1</v>
      </c>
      <c r="F883">
        <f t="shared" si="92"/>
        <v>283.99455</v>
      </c>
      <c r="G883" s="2">
        <v>45622</v>
      </c>
      <c r="H883" s="2">
        <v>45622</v>
      </c>
      <c r="I883" t="s">
        <v>86</v>
      </c>
      <c r="J883" t="s">
        <v>19</v>
      </c>
      <c r="K883" t="str">
        <f t="shared" si="93"/>
        <v>Medium Risk</v>
      </c>
      <c r="L883" t="s">
        <v>38</v>
      </c>
      <c r="M883" t="s">
        <v>55</v>
      </c>
      <c r="N883" t="s">
        <v>22</v>
      </c>
      <c r="O883" t="s">
        <v>32</v>
      </c>
      <c r="P883" t="s">
        <v>33</v>
      </c>
      <c r="Q883" t="s">
        <v>34</v>
      </c>
      <c r="R883">
        <v>2</v>
      </c>
      <c r="S883" t="str">
        <f t="shared" si="94"/>
        <v>November</v>
      </c>
      <c r="T883">
        <f t="shared" si="95"/>
        <v>2024</v>
      </c>
      <c r="U883" s="3">
        <f t="shared" si="96"/>
        <v>0.315</v>
      </c>
      <c r="V883" s="3" t="str">
        <f t="shared" si="97"/>
        <v>Low Discount</v>
      </c>
      <c r="W883" s="3">
        <f>AVERAGE(Table1[Gross Margin %])</f>
        <v>0.29963500000000659</v>
      </c>
      <c r="X883" s="3"/>
    </row>
    <row r="884" spans="1:24" x14ac:dyDescent="0.35">
      <c r="A884" t="s">
        <v>1789</v>
      </c>
      <c r="B884" t="s">
        <v>1790</v>
      </c>
      <c r="C884">
        <v>1482.8</v>
      </c>
      <c r="D884" t="s">
        <v>3872</v>
      </c>
      <c r="E884">
        <f t="shared" si="91"/>
        <v>0.25</v>
      </c>
      <c r="F884">
        <f t="shared" si="92"/>
        <v>389.23499999999996</v>
      </c>
      <c r="G884" s="2">
        <v>45460</v>
      </c>
      <c r="H884" s="2">
        <v>45460</v>
      </c>
      <c r="I884" t="s">
        <v>86</v>
      </c>
      <c r="J884" t="s">
        <v>29</v>
      </c>
      <c r="K884" t="str">
        <f t="shared" si="93"/>
        <v>High Risk</v>
      </c>
      <c r="L884" t="s">
        <v>20</v>
      </c>
      <c r="M884" t="s">
        <v>21</v>
      </c>
      <c r="N884" t="s">
        <v>22</v>
      </c>
      <c r="O884" t="s">
        <v>32</v>
      </c>
      <c r="P884" t="s">
        <v>72</v>
      </c>
      <c r="Q884" t="s">
        <v>73</v>
      </c>
      <c r="R884">
        <v>6</v>
      </c>
      <c r="S884" t="str">
        <f t="shared" si="94"/>
        <v>June</v>
      </c>
      <c r="T884">
        <f t="shared" si="95"/>
        <v>2024</v>
      </c>
      <c r="U884" s="3">
        <f t="shared" si="96"/>
        <v>0.26249999999999996</v>
      </c>
      <c r="V884" s="3" t="str">
        <f t="shared" si="97"/>
        <v>High Discount</v>
      </c>
      <c r="W884" s="3">
        <f>AVERAGE(Table1[Gross Margin %])</f>
        <v>0.29963500000000659</v>
      </c>
      <c r="X884" s="3"/>
    </row>
    <row r="885" spans="1:24" x14ac:dyDescent="0.35">
      <c r="A885" t="s">
        <v>1791</v>
      </c>
      <c r="B885" t="s">
        <v>1792</v>
      </c>
      <c r="C885">
        <v>99.63</v>
      </c>
      <c r="D885" t="s">
        <v>3873</v>
      </c>
      <c r="E885">
        <f t="shared" si="91"/>
        <v>0.1</v>
      </c>
      <c r="F885">
        <f t="shared" si="92"/>
        <v>31.38345</v>
      </c>
      <c r="G885" s="2">
        <v>45445</v>
      </c>
      <c r="H885" s="2">
        <v>45445</v>
      </c>
      <c r="I885" t="s">
        <v>18</v>
      </c>
      <c r="J885" t="s">
        <v>49</v>
      </c>
      <c r="K885" t="str">
        <f t="shared" si="93"/>
        <v>Medium Risk</v>
      </c>
      <c r="L885" t="s">
        <v>38</v>
      </c>
      <c r="M885" t="s">
        <v>30</v>
      </c>
      <c r="N885" t="s">
        <v>22</v>
      </c>
      <c r="O885" t="s">
        <v>32</v>
      </c>
      <c r="P885" t="s">
        <v>80</v>
      </c>
      <c r="Q885" t="s">
        <v>81</v>
      </c>
      <c r="R885">
        <v>10</v>
      </c>
      <c r="S885" t="str">
        <f t="shared" si="94"/>
        <v>June</v>
      </c>
      <c r="T885">
        <f t="shared" si="95"/>
        <v>2024</v>
      </c>
      <c r="U885" s="3">
        <f t="shared" si="96"/>
        <v>0.315</v>
      </c>
      <c r="V885" s="3" t="str">
        <f t="shared" si="97"/>
        <v>Low Discount</v>
      </c>
      <c r="W885" s="3">
        <f>AVERAGE(Table1[Gross Margin %])</f>
        <v>0.29963500000000659</v>
      </c>
      <c r="X885" s="3"/>
    </row>
    <row r="886" spans="1:24" x14ac:dyDescent="0.35">
      <c r="A886" t="s">
        <v>1793</v>
      </c>
      <c r="B886" t="s">
        <v>1794</v>
      </c>
      <c r="C886">
        <v>1416.79</v>
      </c>
      <c r="D886" t="s">
        <v>3872</v>
      </c>
      <c r="E886">
        <f t="shared" si="91"/>
        <v>0.15</v>
      </c>
      <c r="F886">
        <f t="shared" si="92"/>
        <v>421.495025</v>
      </c>
      <c r="G886" s="2">
        <v>45582</v>
      </c>
      <c r="H886" s="2">
        <v>45582</v>
      </c>
      <c r="I886" t="s">
        <v>48</v>
      </c>
      <c r="J886" t="s">
        <v>19</v>
      </c>
      <c r="K886" t="str">
        <f t="shared" si="93"/>
        <v>High Risk</v>
      </c>
      <c r="L886" t="s">
        <v>20</v>
      </c>
      <c r="M886" t="s">
        <v>39</v>
      </c>
      <c r="N886" t="s">
        <v>45</v>
      </c>
      <c r="O886" t="s">
        <v>23</v>
      </c>
      <c r="P886" t="s">
        <v>56</v>
      </c>
      <c r="Q886" t="s">
        <v>57</v>
      </c>
      <c r="R886">
        <v>6</v>
      </c>
      <c r="S886" t="str">
        <f t="shared" si="94"/>
        <v>October</v>
      </c>
      <c r="T886">
        <f t="shared" si="95"/>
        <v>2024</v>
      </c>
      <c r="U886" s="3">
        <f t="shared" si="96"/>
        <v>0.29749999999999999</v>
      </c>
      <c r="V886" s="3" t="str">
        <f t="shared" si="97"/>
        <v>High Discount</v>
      </c>
      <c r="W886" s="3">
        <f>AVERAGE(Table1[Gross Margin %])</f>
        <v>0.29963500000000659</v>
      </c>
      <c r="X886" s="3"/>
    </row>
    <row r="887" spans="1:24" x14ac:dyDescent="0.35">
      <c r="A887" t="s">
        <v>1795</v>
      </c>
      <c r="B887" t="s">
        <v>1796</v>
      </c>
      <c r="C887">
        <v>934.38</v>
      </c>
      <c r="D887" t="s">
        <v>3874</v>
      </c>
      <c r="E887">
        <f t="shared" si="91"/>
        <v>0.15</v>
      </c>
      <c r="F887">
        <f t="shared" si="92"/>
        <v>277.97804999999994</v>
      </c>
      <c r="G887" s="2">
        <v>45650</v>
      </c>
      <c r="H887" s="2">
        <v>45650</v>
      </c>
      <c r="I887" t="s">
        <v>42</v>
      </c>
      <c r="J887" t="s">
        <v>19</v>
      </c>
      <c r="K887" t="str">
        <f t="shared" si="93"/>
        <v>Low Risk</v>
      </c>
      <c r="L887" t="s">
        <v>38</v>
      </c>
      <c r="M887" t="s">
        <v>21</v>
      </c>
      <c r="N887" t="s">
        <v>31</v>
      </c>
      <c r="O887" t="s">
        <v>23</v>
      </c>
      <c r="P887" t="s">
        <v>24</v>
      </c>
      <c r="Q887" t="s">
        <v>25</v>
      </c>
      <c r="R887">
        <v>2</v>
      </c>
      <c r="S887" t="str">
        <f t="shared" si="94"/>
        <v>December</v>
      </c>
      <c r="T887">
        <f t="shared" si="95"/>
        <v>2024</v>
      </c>
      <c r="U887" s="3">
        <f t="shared" si="96"/>
        <v>0.29749999999999993</v>
      </c>
      <c r="V887" s="3" t="str">
        <f t="shared" si="97"/>
        <v>High Discount</v>
      </c>
      <c r="W887" s="3">
        <f>AVERAGE(Table1[Gross Margin %])</f>
        <v>0.29963500000000659</v>
      </c>
      <c r="X887" s="3"/>
    </row>
    <row r="888" spans="1:24" x14ac:dyDescent="0.35">
      <c r="A888" t="s">
        <v>1797</v>
      </c>
      <c r="B888" t="s">
        <v>1798</v>
      </c>
      <c r="C888">
        <v>787.71</v>
      </c>
      <c r="D888" t="s">
        <v>3874</v>
      </c>
      <c r="E888">
        <f t="shared" si="91"/>
        <v>0.1</v>
      </c>
      <c r="F888">
        <f t="shared" si="92"/>
        <v>248.12865000000002</v>
      </c>
      <c r="G888" s="2">
        <v>45576</v>
      </c>
      <c r="H888" s="2">
        <v>45576</v>
      </c>
      <c r="I888" t="s">
        <v>28</v>
      </c>
      <c r="J888" t="s">
        <v>37</v>
      </c>
      <c r="K888" t="str">
        <f t="shared" si="93"/>
        <v>Low Risk</v>
      </c>
      <c r="L888" t="s">
        <v>43</v>
      </c>
      <c r="M888" t="s">
        <v>30</v>
      </c>
      <c r="N888" t="s">
        <v>31</v>
      </c>
      <c r="O888" t="s">
        <v>32</v>
      </c>
      <c r="P888" t="s">
        <v>33</v>
      </c>
      <c r="Q888" t="s">
        <v>34</v>
      </c>
      <c r="R888">
        <v>8</v>
      </c>
      <c r="S888" t="str">
        <f t="shared" si="94"/>
        <v>October</v>
      </c>
      <c r="T888">
        <f t="shared" si="95"/>
        <v>2024</v>
      </c>
      <c r="U888" s="3">
        <f t="shared" si="96"/>
        <v>0.315</v>
      </c>
      <c r="V888" s="3" t="str">
        <f t="shared" si="97"/>
        <v>Low Discount</v>
      </c>
      <c r="W888" s="3">
        <f>AVERAGE(Table1[Gross Margin %])</f>
        <v>0.29963500000000659</v>
      </c>
      <c r="X888" s="3"/>
    </row>
    <row r="889" spans="1:24" x14ac:dyDescent="0.35">
      <c r="A889" t="s">
        <v>1799</v>
      </c>
      <c r="B889" t="s">
        <v>1800</v>
      </c>
      <c r="C889">
        <v>875.93</v>
      </c>
      <c r="D889" t="s">
        <v>3874</v>
      </c>
      <c r="E889">
        <f t="shared" si="91"/>
        <v>0.15</v>
      </c>
      <c r="F889">
        <f t="shared" si="92"/>
        <v>260.58917499999995</v>
      </c>
      <c r="G889" s="2">
        <v>45679</v>
      </c>
      <c r="H889" s="2">
        <v>45679</v>
      </c>
      <c r="I889" t="s">
        <v>18</v>
      </c>
      <c r="J889" t="s">
        <v>49</v>
      </c>
      <c r="K889" t="str">
        <f t="shared" si="93"/>
        <v>High Risk</v>
      </c>
      <c r="L889" t="s">
        <v>20</v>
      </c>
      <c r="M889" t="s">
        <v>50</v>
      </c>
      <c r="N889" t="s">
        <v>45</v>
      </c>
      <c r="O889" t="s">
        <v>23</v>
      </c>
      <c r="P889" t="s">
        <v>51</v>
      </c>
      <c r="Q889" t="s">
        <v>52</v>
      </c>
      <c r="R889">
        <v>3</v>
      </c>
      <c r="S889" t="str">
        <f t="shared" si="94"/>
        <v>January</v>
      </c>
      <c r="T889">
        <f t="shared" si="95"/>
        <v>2025</v>
      </c>
      <c r="U889" s="3">
        <f t="shared" si="96"/>
        <v>0.29749999999999999</v>
      </c>
      <c r="V889" s="3" t="str">
        <f t="shared" si="97"/>
        <v>High Discount</v>
      </c>
      <c r="W889" s="3">
        <f>AVERAGE(Table1[Gross Margin %])</f>
        <v>0.29963500000000659</v>
      </c>
      <c r="X889" s="3"/>
    </row>
    <row r="890" spans="1:24" x14ac:dyDescent="0.35">
      <c r="A890" t="s">
        <v>1801</v>
      </c>
      <c r="B890" t="s">
        <v>1802</v>
      </c>
      <c r="C890">
        <v>1243.98</v>
      </c>
      <c r="D890" t="s">
        <v>3872</v>
      </c>
      <c r="E890">
        <f t="shared" si="91"/>
        <v>0.25</v>
      </c>
      <c r="F890">
        <f t="shared" si="92"/>
        <v>326.54474999999996</v>
      </c>
      <c r="G890" s="2">
        <v>45574</v>
      </c>
      <c r="H890" s="2">
        <v>45574</v>
      </c>
      <c r="I890" t="s">
        <v>28</v>
      </c>
      <c r="J890" t="s">
        <v>49</v>
      </c>
      <c r="K890" t="str">
        <f t="shared" si="93"/>
        <v>Medium Risk</v>
      </c>
      <c r="L890" t="s">
        <v>38</v>
      </c>
      <c r="M890" t="s">
        <v>44</v>
      </c>
      <c r="N890" t="s">
        <v>31</v>
      </c>
      <c r="O890" t="s">
        <v>32</v>
      </c>
      <c r="P890" t="s">
        <v>80</v>
      </c>
      <c r="Q890" t="s">
        <v>81</v>
      </c>
      <c r="R890">
        <v>9</v>
      </c>
      <c r="S890" t="str">
        <f t="shared" si="94"/>
        <v>October</v>
      </c>
      <c r="T890">
        <f t="shared" si="95"/>
        <v>2024</v>
      </c>
      <c r="U890" s="3">
        <f t="shared" si="96"/>
        <v>0.26249999999999996</v>
      </c>
      <c r="V890" s="3" t="str">
        <f t="shared" si="97"/>
        <v>High Discount</v>
      </c>
      <c r="W890" s="3">
        <f>AVERAGE(Table1[Gross Margin %])</f>
        <v>0.29963500000000659</v>
      </c>
      <c r="X890" s="3"/>
    </row>
    <row r="891" spans="1:24" x14ac:dyDescent="0.35">
      <c r="A891" t="s">
        <v>1803</v>
      </c>
      <c r="B891" t="s">
        <v>1633</v>
      </c>
      <c r="C891">
        <v>1427.74</v>
      </c>
      <c r="D891" t="s">
        <v>3872</v>
      </c>
      <c r="E891">
        <f t="shared" si="91"/>
        <v>0.15</v>
      </c>
      <c r="F891">
        <f t="shared" si="92"/>
        <v>424.75264999999996</v>
      </c>
      <c r="G891" s="2">
        <v>45451</v>
      </c>
      <c r="H891" s="2">
        <v>45451</v>
      </c>
      <c r="I891" t="s">
        <v>48</v>
      </c>
      <c r="J891" t="s">
        <v>37</v>
      </c>
      <c r="K891" t="str">
        <f t="shared" si="93"/>
        <v>High Risk</v>
      </c>
      <c r="L891" t="s">
        <v>20</v>
      </c>
      <c r="M891" t="s">
        <v>39</v>
      </c>
      <c r="N891" t="s">
        <v>45</v>
      </c>
      <c r="O891" t="s">
        <v>23</v>
      </c>
      <c r="P891" t="s">
        <v>51</v>
      </c>
      <c r="Q891" t="s">
        <v>52</v>
      </c>
      <c r="R891">
        <v>5</v>
      </c>
      <c r="S891" t="str">
        <f t="shared" si="94"/>
        <v>June</v>
      </c>
      <c r="T891">
        <f t="shared" si="95"/>
        <v>2024</v>
      </c>
      <c r="U891" s="3">
        <f t="shared" si="96"/>
        <v>0.29749999999999999</v>
      </c>
      <c r="V891" s="3" t="str">
        <f t="shared" si="97"/>
        <v>High Discount</v>
      </c>
      <c r="W891" s="3">
        <f>AVERAGE(Table1[Gross Margin %])</f>
        <v>0.29963500000000659</v>
      </c>
      <c r="X891" s="3"/>
    </row>
    <row r="892" spans="1:24" x14ac:dyDescent="0.35">
      <c r="A892" t="s">
        <v>1804</v>
      </c>
      <c r="B892" t="s">
        <v>1805</v>
      </c>
      <c r="C892">
        <v>120.68</v>
      </c>
      <c r="D892" t="s">
        <v>3873</v>
      </c>
      <c r="E892">
        <f t="shared" si="91"/>
        <v>0.1</v>
      </c>
      <c r="F892">
        <f t="shared" si="92"/>
        <v>38.014200000000002</v>
      </c>
      <c r="G892" s="2">
        <v>45449</v>
      </c>
      <c r="H892" s="2">
        <v>45449</v>
      </c>
      <c r="I892" t="s">
        <v>18</v>
      </c>
      <c r="J892" t="s">
        <v>19</v>
      </c>
      <c r="K892" t="str">
        <f t="shared" si="93"/>
        <v>High Risk</v>
      </c>
      <c r="L892" t="s">
        <v>20</v>
      </c>
      <c r="M892" t="s">
        <v>21</v>
      </c>
      <c r="N892" t="s">
        <v>22</v>
      </c>
      <c r="O892" t="s">
        <v>32</v>
      </c>
      <c r="P892" t="s">
        <v>33</v>
      </c>
      <c r="Q892" t="s">
        <v>34</v>
      </c>
      <c r="R892">
        <v>6</v>
      </c>
      <c r="S892" t="str">
        <f t="shared" si="94"/>
        <v>June</v>
      </c>
      <c r="T892">
        <f t="shared" si="95"/>
        <v>2024</v>
      </c>
      <c r="U892" s="3">
        <f t="shared" si="96"/>
        <v>0.315</v>
      </c>
      <c r="V892" s="3" t="str">
        <f t="shared" si="97"/>
        <v>Low Discount</v>
      </c>
      <c r="W892" s="3">
        <f>AVERAGE(Table1[Gross Margin %])</f>
        <v>0.29963500000000659</v>
      </c>
      <c r="X892" s="3"/>
    </row>
    <row r="893" spans="1:24" x14ac:dyDescent="0.35">
      <c r="A893" t="s">
        <v>1806</v>
      </c>
      <c r="B893" t="s">
        <v>1807</v>
      </c>
      <c r="C893">
        <v>945.9</v>
      </c>
      <c r="D893" t="s">
        <v>3874</v>
      </c>
      <c r="E893">
        <f t="shared" si="91"/>
        <v>0.15</v>
      </c>
      <c r="F893">
        <f t="shared" si="92"/>
        <v>281.40524999999997</v>
      </c>
      <c r="G893" s="2">
        <v>45527</v>
      </c>
      <c r="H893" s="2">
        <v>45527</v>
      </c>
      <c r="I893" t="s">
        <v>86</v>
      </c>
      <c r="J893" t="s">
        <v>37</v>
      </c>
      <c r="K893" t="str">
        <f t="shared" si="93"/>
        <v>Medium Risk</v>
      </c>
      <c r="L893" t="s">
        <v>38</v>
      </c>
      <c r="M893" t="s">
        <v>44</v>
      </c>
      <c r="N893" t="s">
        <v>31</v>
      </c>
      <c r="O893" t="s">
        <v>23</v>
      </c>
      <c r="P893" t="s">
        <v>51</v>
      </c>
      <c r="Q893" t="s">
        <v>52</v>
      </c>
      <c r="R893">
        <v>3</v>
      </c>
      <c r="S893" t="str">
        <f t="shared" si="94"/>
        <v>August</v>
      </c>
      <c r="T893">
        <f t="shared" si="95"/>
        <v>2024</v>
      </c>
      <c r="U893" s="3">
        <f t="shared" si="96"/>
        <v>0.29749999999999999</v>
      </c>
      <c r="V893" s="3" t="str">
        <f t="shared" si="97"/>
        <v>High Discount</v>
      </c>
      <c r="W893" s="3">
        <f>AVERAGE(Table1[Gross Margin %])</f>
        <v>0.29963500000000659</v>
      </c>
      <c r="X893" s="3"/>
    </row>
    <row r="894" spans="1:24" x14ac:dyDescent="0.35">
      <c r="A894" t="s">
        <v>1808</v>
      </c>
      <c r="B894" t="s">
        <v>1809</v>
      </c>
      <c r="C894">
        <v>323.69</v>
      </c>
      <c r="D894" t="s">
        <v>3873</v>
      </c>
      <c r="E894">
        <f t="shared" si="91"/>
        <v>0.1</v>
      </c>
      <c r="F894">
        <f t="shared" si="92"/>
        <v>101.96235</v>
      </c>
      <c r="G894" s="2">
        <v>45547</v>
      </c>
      <c r="H894" s="2">
        <v>45547</v>
      </c>
      <c r="I894" t="s">
        <v>48</v>
      </c>
      <c r="J894" t="s">
        <v>49</v>
      </c>
      <c r="K894" t="str">
        <f t="shared" si="93"/>
        <v>Low Risk</v>
      </c>
      <c r="L894" t="s">
        <v>60</v>
      </c>
      <c r="M894" t="s">
        <v>21</v>
      </c>
      <c r="N894" t="s">
        <v>31</v>
      </c>
      <c r="O894" t="s">
        <v>32</v>
      </c>
      <c r="P894" t="s">
        <v>68</v>
      </c>
      <c r="Q894" t="s">
        <v>69</v>
      </c>
      <c r="R894">
        <v>7</v>
      </c>
      <c r="S894" t="str">
        <f t="shared" si="94"/>
        <v>September</v>
      </c>
      <c r="T894">
        <f t="shared" si="95"/>
        <v>2024</v>
      </c>
      <c r="U894" s="3">
        <f t="shared" si="96"/>
        <v>0.315</v>
      </c>
      <c r="V894" s="3" t="str">
        <f t="shared" si="97"/>
        <v>Low Discount</v>
      </c>
      <c r="W894" s="3">
        <f>AVERAGE(Table1[Gross Margin %])</f>
        <v>0.29963500000000659</v>
      </c>
      <c r="X894" s="3"/>
    </row>
    <row r="895" spans="1:24" x14ac:dyDescent="0.35">
      <c r="A895" t="s">
        <v>1810</v>
      </c>
      <c r="B895" t="s">
        <v>1811</v>
      </c>
      <c r="C895">
        <v>1438.43</v>
      </c>
      <c r="D895" t="s">
        <v>3872</v>
      </c>
      <c r="E895">
        <f t="shared" si="91"/>
        <v>0.1</v>
      </c>
      <c r="F895">
        <f t="shared" si="92"/>
        <v>453.10544999999996</v>
      </c>
      <c r="G895" s="2">
        <v>45601</v>
      </c>
      <c r="H895" s="2">
        <v>45601</v>
      </c>
      <c r="I895" t="s">
        <v>18</v>
      </c>
      <c r="J895" t="s">
        <v>49</v>
      </c>
      <c r="K895" t="str">
        <f t="shared" si="93"/>
        <v>High Risk</v>
      </c>
      <c r="L895" t="s">
        <v>20</v>
      </c>
      <c r="M895" t="s">
        <v>21</v>
      </c>
      <c r="N895" t="s">
        <v>31</v>
      </c>
      <c r="O895" t="s">
        <v>61</v>
      </c>
      <c r="P895" t="s">
        <v>62</v>
      </c>
      <c r="Q895" t="s">
        <v>63</v>
      </c>
      <c r="R895">
        <v>4</v>
      </c>
      <c r="S895" t="str">
        <f t="shared" si="94"/>
        <v>November</v>
      </c>
      <c r="T895">
        <f t="shared" si="95"/>
        <v>2024</v>
      </c>
      <c r="U895" s="3">
        <f t="shared" si="96"/>
        <v>0.31499999999999995</v>
      </c>
      <c r="V895" s="3" t="str">
        <f t="shared" si="97"/>
        <v>Low Discount</v>
      </c>
      <c r="W895" s="3">
        <f>AVERAGE(Table1[Gross Margin %])</f>
        <v>0.29963500000000659</v>
      </c>
      <c r="X895" s="3"/>
    </row>
    <row r="896" spans="1:24" x14ac:dyDescent="0.35">
      <c r="A896" t="s">
        <v>1812</v>
      </c>
      <c r="B896" t="s">
        <v>1813</v>
      </c>
      <c r="C896">
        <v>509</v>
      </c>
      <c r="D896" t="s">
        <v>3874</v>
      </c>
      <c r="E896">
        <f t="shared" si="91"/>
        <v>0.1</v>
      </c>
      <c r="F896">
        <f t="shared" si="92"/>
        <v>160.33500000000001</v>
      </c>
      <c r="G896" s="2">
        <v>45562</v>
      </c>
      <c r="H896" s="2">
        <v>45562</v>
      </c>
      <c r="I896" t="s">
        <v>28</v>
      </c>
      <c r="J896" t="s">
        <v>29</v>
      </c>
      <c r="K896" t="str">
        <f t="shared" si="93"/>
        <v>Low Risk</v>
      </c>
      <c r="L896" t="s">
        <v>60</v>
      </c>
      <c r="M896" t="s">
        <v>55</v>
      </c>
      <c r="N896" t="s">
        <v>31</v>
      </c>
      <c r="O896" t="s">
        <v>61</v>
      </c>
      <c r="P896" t="s">
        <v>62</v>
      </c>
      <c r="Q896" t="s">
        <v>63</v>
      </c>
      <c r="R896">
        <v>7</v>
      </c>
      <c r="S896" t="str">
        <f t="shared" si="94"/>
        <v>September</v>
      </c>
      <c r="T896">
        <f t="shared" si="95"/>
        <v>2024</v>
      </c>
      <c r="U896" s="3">
        <f t="shared" si="96"/>
        <v>0.315</v>
      </c>
      <c r="V896" s="3" t="str">
        <f t="shared" si="97"/>
        <v>Low Discount</v>
      </c>
      <c r="W896" s="3">
        <f>AVERAGE(Table1[Gross Margin %])</f>
        <v>0.29963500000000659</v>
      </c>
      <c r="X896" s="3"/>
    </row>
    <row r="897" spans="1:24" x14ac:dyDescent="0.35">
      <c r="A897" t="s">
        <v>1814</v>
      </c>
      <c r="B897" t="s">
        <v>1815</v>
      </c>
      <c r="C897">
        <v>1034.17</v>
      </c>
      <c r="D897" t="s">
        <v>3872</v>
      </c>
      <c r="E897">
        <f t="shared" si="91"/>
        <v>0.15</v>
      </c>
      <c r="F897">
        <f t="shared" si="92"/>
        <v>307.66557499999999</v>
      </c>
      <c r="G897" s="2">
        <v>45497</v>
      </c>
      <c r="H897" s="2">
        <v>45497</v>
      </c>
      <c r="I897" t="s">
        <v>86</v>
      </c>
      <c r="J897" t="s">
        <v>49</v>
      </c>
      <c r="K897" t="str">
        <f t="shared" si="93"/>
        <v>High Risk</v>
      </c>
      <c r="L897" t="s">
        <v>20</v>
      </c>
      <c r="M897" t="s">
        <v>21</v>
      </c>
      <c r="N897" t="s">
        <v>22</v>
      </c>
      <c r="O897" t="s">
        <v>23</v>
      </c>
      <c r="P897" t="s">
        <v>24</v>
      </c>
      <c r="Q897" t="s">
        <v>25</v>
      </c>
      <c r="R897">
        <v>6</v>
      </c>
      <c r="S897" t="str">
        <f t="shared" si="94"/>
        <v>July</v>
      </c>
      <c r="T897">
        <f t="shared" si="95"/>
        <v>2024</v>
      </c>
      <c r="U897" s="3">
        <f t="shared" si="96"/>
        <v>0.29749999999999999</v>
      </c>
      <c r="V897" s="3" t="str">
        <f t="shared" si="97"/>
        <v>High Discount</v>
      </c>
      <c r="W897" s="3">
        <f>AVERAGE(Table1[Gross Margin %])</f>
        <v>0.29963500000000659</v>
      </c>
      <c r="X897" s="3"/>
    </row>
    <row r="898" spans="1:24" x14ac:dyDescent="0.35">
      <c r="A898" t="s">
        <v>1816</v>
      </c>
      <c r="B898" t="s">
        <v>1817</v>
      </c>
      <c r="C898">
        <v>1394.71</v>
      </c>
      <c r="D898" t="s">
        <v>3872</v>
      </c>
      <c r="E898">
        <f t="shared" si="91"/>
        <v>0.15</v>
      </c>
      <c r="F898">
        <f t="shared" si="92"/>
        <v>414.92622499999999</v>
      </c>
      <c r="G898" s="2">
        <v>45593</v>
      </c>
      <c r="H898" s="2">
        <v>45593</v>
      </c>
      <c r="I898" t="s">
        <v>28</v>
      </c>
      <c r="J898" t="s">
        <v>49</v>
      </c>
      <c r="K898" t="str">
        <f t="shared" si="93"/>
        <v>Low Risk</v>
      </c>
      <c r="L898" t="s">
        <v>60</v>
      </c>
      <c r="M898" t="s">
        <v>21</v>
      </c>
      <c r="N898" t="s">
        <v>45</v>
      </c>
      <c r="O898" t="s">
        <v>23</v>
      </c>
      <c r="P898" t="s">
        <v>56</v>
      </c>
      <c r="Q898" t="s">
        <v>57</v>
      </c>
      <c r="R898">
        <v>2</v>
      </c>
      <c r="S898" t="str">
        <f t="shared" si="94"/>
        <v>October</v>
      </c>
      <c r="T898">
        <f t="shared" si="95"/>
        <v>2024</v>
      </c>
      <c r="U898" s="3">
        <f t="shared" si="96"/>
        <v>0.29749999999999999</v>
      </c>
      <c r="V898" s="3" t="str">
        <f t="shared" si="97"/>
        <v>High Discount</v>
      </c>
      <c r="W898" s="3">
        <f>AVERAGE(Table1[Gross Margin %])</f>
        <v>0.29963500000000659</v>
      </c>
      <c r="X898" s="3"/>
    </row>
    <row r="899" spans="1:24" x14ac:dyDescent="0.35">
      <c r="A899" t="s">
        <v>1818</v>
      </c>
      <c r="B899" t="s">
        <v>1819</v>
      </c>
      <c r="C899">
        <v>501.63</v>
      </c>
      <c r="D899" t="s">
        <v>3874</v>
      </c>
      <c r="E899">
        <f t="shared" ref="E899:E962" si="98">IF(AND(O899="Technology", C899&gt;1000), 0.25, IF(O899="Furniture", 0.15, 0.1))</f>
        <v>0.1</v>
      </c>
      <c r="F899">
        <f t="shared" ref="F899:F962" si="99">(C899 - (C899 * E899)) * 0.35</f>
        <v>158.01344999999998</v>
      </c>
      <c r="G899" s="2">
        <v>45689</v>
      </c>
      <c r="H899" s="2">
        <v>45689</v>
      </c>
      <c r="I899" t="s">
        <v>18</v>
      </c>
      <c r="J899" t="s">
        <v>37</v>
      </c>
      <c r="K899" t="str">
        <f t="shared" ref="K899:K962" si="100">IF(L899="Cancelled", "High Risk", IF(AND(L899="In Transit", I899&lt;&gt;"Jumia Express"), "Medium Risk", "Low Risk"))</f>
        <v>Low Risk</v>
      </c>
      <c r="L899" t="s">
        <v>60</v>
      </c>
      <c r="M899" t="s">
        <v>30</v>
      </c>
      <c r="N899" t="s">
        <v>45</v>
      </c>
      <c r="O899" t="s">
        <v>32</v>
      </c>
      <c r="P899" t="s">
        <v>80</v>
      </c>
      <c r="Q899" t="s">
        <v>81</v>
      </c>
      <c r="R899">
        <v>10</v>
      </c>
      <c r="S899" t="str">
        <f t="shared" ref="S899:S962" si="101">TEXT(G899, "mmmm")</f>
        <v>February</v>
      </c>
      <c r="T899">
        <f t="shared" ref="T899:T962" si="102">YEAR(G899)</f>
        <v>2025</v>
      </c>
      <c r="U899" s="3">
        <f t="shared" ref="U899:U962" si="103">F899/C899</f>
        <v>0.31499999999999995</v>
      </c>
      <c r="V899" s="3" t="str">
        <f t="shared" ref="V899:V962" si="104">IF(E899=0, "No Discount", IF(E899&lt;=0.1, "Low Discount", "High Discount"))</f>
        <v>Low Discount</v>
      </c>
      <c r="W899" s="3">
        <f>AVERAGE(Table1[Gross Margin %])</f>
        <v>0.29963500000000659</v>
      </c>
      <c r="X899" s="3"/>
    </row>
    <row r="900" spans="1:24" x14ac:dyDescent="0.35">
      <c r="A900" t="s">
        <v>1820</v>
      </c>
      <c r="B900" t="s">
        <v>1821</v>
      </c>
      <c r="C900">
        <v>1499.97</v>
      </c>
      <c r="D900" t="s">
        <v>3872</v>
      </c>
      <c r="E900">
        <f t="shared" si="98"/>
        <v>0.15</v>
      </c>
      <c r="F900">
        <f t="shared" si="99"/>
        <v>446.24107499999997</v>
      </c>
      <c r="G900" s="2">
        <v>45522</v>
      </c>
      <c r="H900" s="2">
        <v>45522</v>
      </c>
      <c r="I900" t="s">
        <v>42</v>
      </c>
      <c r="J900" t="s">
        <v>19</v>
      </c>
      <c r="K900" t="str">
        <f t="shared" si="100"/>
        <v>Low Risk</v>
      </c>
      <c r="L900" t="s">
        <v>60</v>
      </c>
      <c r="M900" t="s">
        <v>44</v>
      </c>
      <c r="N900" t="s">
        <v>22</v>
      </c>
      <c r="O900" t="s">
        <v>23</v>
      </c>
      <c r="P900" t="s">
        <v>56</v>
      </c>
      <c r="Q900" t="s">
        <v>57</v>
      </c>
      <c r="R900">
        <v>2</v>
      </c>
      <c r="S900" t="str">
        <f t="shared" si="101"/>
        <v>August</v>
      </c>
      <c r="T900">
        <f t="shared" si="102"/>
        <v>2024</v>
      </c>
      <c r="U900" s="3">
        <f t="shared" si="103"/>
        <v>0.29749999999999999</v>
      </c>
      <c r="V900" s="3" t="str">
        <f t="shared" si="104"/>
        <v>High Discount</v>
      </c>
      <c r="W900" s="3">
        <f>AVERAGE(Table1[Gross Margin %])</f>
        <v>0.29963500000000659</v>
      </c>
      <c r="X900" s="3"/>
    </row>
    <row r="901" spans="1:24" x14ac:dyDescent="0.35">
      <c r="A901" t="s">
        <v>1822</v>
      </c>
      <c r="B901" t="s">
        <v>1823</v>
      </c>
      <c r="C901">
        <v>981.77</v>
      </c>
      <c r="D901" t="s">
        <v>3874</v>
      </c>
      <c r="E901">
        <f t="shared" si="98"/>
        <v>0.1</v>
      </c>
      <c r="F901">
        <f t="shared" si="99"/>
        <v>309.25754999999998</v>
      </c>
      <c r="G901" s="2">
        <v>45480</v>
      </c>
      <c r="H901" s="2">
        <v>45480</v>
      </c>
      <c r="I901" t="s">
        <v>18</v>
      </c>
      <c r="J901" t="s">
        <v>49</v>
      </c>
      <c r="K901" t="str">
        <f t="shared" si="100"/>
        <v>Low Risk</v>
      </c>
      <c r="L901" t="s">
        <v>60</v>
      </c>
      <c r="M901" t="s">
        <v>50</v>
      </c>
      <c r="N901" t="s">
        <v>45</v>
      </c>
      <c r="O901" t="s">
        <v>32</v>
      </c>
      <c r="P901" t="s">
        <v>33</v>
      </c>
      <c r="Q901" t="s">
        <v>34</v>
      </c>
      <c r="R901">
        <v>8</v>
      </c>
      <c r="S901" t="str">
        <f t="shared" si="101"/>
        <v>July</v>
      </c>
      <c r="T901">
        <f t="shared" si="102"/>
        <v>2024</v>
      </c>
      <c r="U901" s="3">
        <f t="shared" si="103"/>
        <v>0.315</v>
      </c>
      <c r="V901" s="3" t="str">
        <f t="shared" si="104"/>
        <v>Low Discount</v>
      </c>
      <c r="W901" s="3">
        <f>AVERAGE(Table1[Gross Margin %])</f>
        <v>0.29963500000000659</v>
      </c>
      <c r="X901" s="3"/>
    </row>
    <row r="902" spans="1:24" x14ac:dyDescent="0.35">
      <c r="A902" t="s">
        <v>1824</v>
      </c>
      <c r="B902" t="s">
        <v>1825</v>
      </c>
      <c r="C902">
        <v>96.32</v>
      </c>
      <c r="D902" t="s">
        <v>3873</v>
      </c>
      <c r="E902">
        <f t="shared" si="98"/>
        <v>0.1</v>
      </c>
      <c r="F902">
        <f t="shared" si="99"/>
        <v>30.340799999999994</v>
      </c>
      <c r="G902" s="2">
        <v>45770</v>
      </c>
      <c r="H902" s="2">
        <v>45770</v>
      </c>
      <c r="I902" t="s">
        <v>86</v>
      </c>
      <c r="J902" t="s">
        <v>49</v>
      </c>
      <c r="K902" t="str">
        <f t="shared" si="100"/>
        <v>Medium Risk</v>
      </c>
      <c r="L902" t="s">
        <v>38</v>
      </c>
      <c r="M902" t="s">
        <v>44</v>
      </c>
      <c r="N902" t="s">
        <v>45</v>
      </c>
      <c r="O902" t="s">
        <v>32</v>
      </c>
      <c r="P902" t="s">
        <v>33</v>
      </c>
      <c r="Q902" t="s">
        <v>34</v>
      </c>
      <c r="R902">
        <v>3</v>
      </c>
      <c r="S902" t="str">
        <f t="shared" si="101"/>
        <v>April</v>
      </c>
      <c r="T902">
        <f t="shared" si="102"/>
        <v>2025</v>
      </c>
      <c r="U902" s="3">
        <f t="shared" si="103"/>
        <v>0.31499999999999995</v>
      </c>
      <c r="V902" s="3" t="str">
        <f t="shared" si="104"/>
        <v>Low Discount</v>
      </c>
      <c r="W902" s="3">
        <f>AVERAGE(Table1[Gross Margin %])</f>
        <v>0.29963500000000659</v>
      </c>
      <c r="X902" s="3"/>
    </row>
    <row r="903" spans="1:24" x14ac:dyDescent="0.35">
      <c r="A903" t="s">
        <v>1826</v>
      </c>
      <c r="B903" t="s">
        <v>1827</v>
      </c>
      <c r="C903">
        <v>567.71</v>
      </c>
      <c r="D903" t="s">
        <v>3874</v>
      </c>
      <c r="E903">
        <f t="shared" si="98"/>
        <v>0.1</v>
      </c>
      <c r="F903">
        <f t="shared" si="99"/>
        <v>178.82865000000001</v>
      </c>
      <c r="G903" s="2">
        <v>45558</v>
      </c>
      <c r="H903" s="2">
        <v>45558</v>
      </c>
      <c r="I903" t="s">
        <v>28</v>
      </c>
      <c r="J903" t="s">
        <v>29</v>
      </c>
      <c r="K903" t="str">
        <f t="shared" si="100"/>
        <v>Low Risk</v>
      </c>
      <c r="L903" t="s">
        <v>43</v>
      </c>
      <c r="M903" t="s">
        <v>55</v>
      </c>
      <c r="N903" t="s">
        <v>45</v>
      </c>
      <c r="O903" t="s">
        <v>61</v>
      </c>
      <c r="P903" t="s">
        <v>62</v>
      </c>
      <c r="Q903" t="s">
        <v>63</v>
      </c>
      <c r="R903">
        <v>1</v>
      </c>
      <c r="S903" t="str">
        <f t="shared" si="101"/>
        <v>September</v>
      </c>
      <c r="T903">
        <f t="shared" si="102"/>
        <v>2024</v>
      </c>
      <c r="U903" s="3">
        <f t="shared" si="103"/>
        <v>0.315</v>
      </c>
      <c r="V903" s="3" t="str">
        <f t="shared" si="104"/>
        <v>Low Discount</v>
      </c>
      <c r="W903" s="3">
        <f>AVERAGE(Table1[Gross Margin %])</f>
        <v>0.29963500000000659</v>
      </c>
      <c r="X903" s="3"/>
    </row>
    <row r="904" spans="1:24" x14ac:dyDescent="0.35">
      <c r="A904" t="s">
        <v>1828</v>
      </c>
      <c r="B904" t="s">
        <v>1829</v>
      </c>
      <c r="C904">
        <v>561.83000000000004</v>
      </c>
      <c r="D904" t="s">
        <v>3874</v>
      </c>
      <c r="E904">
        <f t="shared" si="98"/>
        <v>0.1</v>
      </c>
      <c r="F904">
        <f t="shared" si="99"/>
        <v>176.97645</v>
      </c>
      <c r="G904" s="2">
        <v>45452</v>
      </c>
      <c r="H904" s="2">
        <v>45452</v>
      </c>
      <c r="I904" t="s">
        <v>18</v>
      </c>
      <c r="J904" t="s">
        <v>49</v>
      </c>
      <c r="K904" t="str">
        <f t="shared" si="100"/>
        <v>High Risk</v>
      </c>
      <c r="L904" t="s">
        <v>20</v>
      </c>
      <c r="M904" t="s">
        <v>39</v>
      </c>
      <c r="N904" t="s">
        <v>45</v>
      </c>
      <c r="O904" t="s">
        <v>32</v>
      </c>
      <c r="P904" t="s">
        <v>80</v>
      </c>
      <c r="Q904" t="s">
        <v>81</v>
      </c>
      <c r="R904">
        <v>6</v>
      </c>
      <c r="S904" t="str">
        <f t="shared" si="101"/>
        <v>June</v>
      </c>
      <c r="T904">
        <f t="shared" si="102"/>
        <v>2024</v>
      </c>
      <c r="U904" s="3">
        <f t="shared" si="103"/>
        <v>0.315</v>
      </c>
      <c r="V904" s="3" t="str">
        <f t="shared" si="104"/>
        <v>Low Discount</v>
      </c>
      <c r="W904" s="3">
        <f>AVERAGE(Table1[Gross Margin %])</f>
        <v>0.29963500000000659</v>
      </c>
      <c r="X904" s="3"/>
    </row>
    <row r="905" spans="1:24" x14ac:dyDescent="0.35">
      <c r="A905" t="s">
        <v>1830</v>
      </c>
      <c r="B905" t="s">
        <v>1831</v>
      </c>
      <c r="C905">
        <v>986.16</v>
      </c>
      <c r="D905" t="s">
        <v>3874</v>
      </c>
      <c r="E905">
        <f t="shared" si="98"/>
        <v>0.15</v>
      </c>
      <c r="F905">
        <f t="shared" si="99"/>
        <v>293.38259999999997</v>
      </c>
      <c r="G905" s="2">
        <v>45630</v>
      </c>
      <c r="H905" s="2">
        <v>45630</v>
      </c>
      <c r="I905" t="s">
        <v>18</v>
      </c>
      <c r="J905" t="s">
        <v>37</v>
      </c>
      <c r="K905" t="str">
        <f t="shared" si="100"/>
        <v>Low Risk</v>
      </c>
      <c r="L905" t="s">
        <v>43</v>
      </c>
      <c r="M905" t="s">
        <v>30</v>
      </c>
      <c r="N905" t="s">
        <v>22</v>
      </c>
      <c r="O905" t="s">
        <v>23</v>
      </c>
      <c r="P905" t="s">
        <v>56</v>
      </c>
      <c r="Q905" t="s">
        <v>57</v>
      </c>
      <c r="R905">
        <v>9</v>
      </c>
      <c r="S905" t="str">
        <f t="shared" si="101"/>
        <v>December</v>
      </c>
      <c r="T905">
        <f t="shared" si="102"/>
        <v>2024</v>
      </c>
      <c r="U905" s="3">
        <f t="shared" si="103"/>
        <v>0.29749999999999999</v>
      </c>
      <c r="V905" s="3" t="str">
        <f t="shared" si="104"/>
        <v>High Discount</v>
      </c>
      <c r="W905" s="3">
        <f>AVERAGE(Table1[Gross Margin %])</f>
        <v>0.29963500000000659</v>
      </c>
      <c r="X905" s="3"/>
    </row>
    <row r="906" spans="1:24" x14ac:dyDescent="0.35">
      <c r="A906" t="s">
        <v>1832</v>
      </c>
      <c r="B906" t="s">
        <v>1833</v>
      </c>
      <c r="C906">
        <v>173.55</v>
      </c>
      <c r="D906" t="s">
        <v>3873</v>
      </c>
      <c r="E906">
        <f t="shared" si="98"/>
        <v>0.15</v>
      </c>
      <c r="F906">
        <f t="shared" si="99"/>
        <v>51.631125000000004</v>
      </c>
      <c r="G906" s="2">
        <v>45757</v>
      </c>
      <c r="H906" s="2">
        <v>45757</v>
      </c>
      <c r="I906" t="s">
        <v>18</v>
      </c>
      <c r="J906" t="s">
        <v>49</v>
      </c>
      <c r="K906" t="str">
        <f t="shared" si="100"/>
        <v>High Risk</v>
      </c>
      <c r="L906" t="s">
        <v>20</v>
      </c>
      <c r="M906" t="s">
        <v>55</v>
      </c>
      <c r="N906" t="s">
        <v>45</v>
      </c>
      <c r="O906" t="s">
        <v>23</v>
      </c>
      <c r="P906" t="s">
        <v>24</v>
      </c>
      <c r="Q906" t="s">
        <v>25</v>
      </c>
      <c r="R906">
        <v>5</v>
      </c>
      <c r="S906" t="str">
        <f t="shared" si="101"/>
        <v>April</v>
      </c>
      <c r="T906">
        <f t="shared" si="102"/>
        <v>2025</v>
      </c>
      <c r="U906" s="3">
        <f t="shared" si="103"/>
        <v>0.29749999999999999</v>
      </c>
      <c r="V906" s="3" t="str">
        <f t="shared" si="104"/>
        <v>High Discount</v>
      </c>
      <c r="W906" s="3">
        <f>AVERAGE(Table1[Gross Margin %])</f>
        <v>0.29963500000000659</v>
      </c>
      <c r="X906" s="3"/>
    </row>
    <row r="907" spans="1:24" x14ac:dyDescent="0.35">
      <c r="A907" t="s">
        <v>1834</v>
      </c>
      <c r="B907" t="s">
        <v>1160</v>
      </c>
      <c r="C907">
        <v>759.29</v>
      </c>
      <c r="D907" t="s">
        <v>3874</v>
      </c>
      <c r="E907">
        <f t="shared" si="98"/>
        <v>0.1</v>
      </c>
      <c r="F907">
        <f t="shared" si="99"/>
        <v>239.17634999999999</v>
      </c>
      <c r="G907" s="2">
        <v>45568</v>
      </c>
      <c r="H907" s="2">
        <v>45568</v>
      </c>
      <c r="I907" t="s">
        <v>48</v>
      </c>
      <c r="J907" t="s">
        <v>29</v>
      </c>
      <c r="K907" t="str">
        <f t="shared" si="100"/>
        <v>Low Risk</v>
      </c>
      <c r="L907" t="s">
        <v>60</v>
      </c>
      <c r="M907" t="s">
        <v>30</v>
      </c>
      <c r="N907" t="s">
        <v>31</v>
      </c>
      <c r="O907" t="s">
        <v>32</v>
      </c>
      <c r="P907" t="s">
        <v>33</v>
      </c>
      <c r="Q907" t="s">
        <v>34</v>
      </c>
      <c r="R907">
        <v>8</v>
      </c>
      <c r="S907" t="str">
        <f t="shared" si="101"/>
        <v>October</v>
      </c>
      <c r="T907">
        <f t="shared" si="102"/>
        <v>2024</v>
      </c>
      <c r="U907" s="3">
        <f t="shared" si="103"/>
        <v>0.315</v>
      </c>
      <c r="V907" s="3" t="str">
        <f t="shared" si="104"/>
        <v>Low Discount</v>
      </c>
      <c r="W907" s="3">
        <f>AVERAGE(Table1[Gross Margin %])</f>
        <v>0.29963500000000659</v>
      </c>
      <c r="X907" s="3"/>
    </row>
    <row r="908" spans="1:24" x14ac:dyDescent="0.35">
      <c r="A908" t="s">
        <v>1835</v>
      </c>
      <c r="B908" t="s">
        <v>1836</v>
      </c>
      <c r="C908">
        <v>252.43</v>
      </c>
      <c r="D908" t="s">
        <v>3873</v>
      </c>
      <c r="E908">
        <f t="shared" si="98"/>
        <v>0.1</v>
      </c>
      <c r="F908">
        <f t="shared" si="99"/>
        <v>79.515450000000001</v>
      </c>
      <c r="G908" s="2">
        <v>45612</v>
      </c>
      <c r="H908" s="2">
        <v>45612</v>
      </c>
      <c r="I908" t="s">
        <v>48</v>
      </c>
      <c r="J908" t="s">
        <v>37</v>
      </c>
      <c r="K908" t="str">
        <f t="shared" si="100"/>
        <v>Low Risk</v>
      </c>
      <c r="L908" t="s">
        <v>60</v>
      </c>
      <c r="M908" t="s">
        <v>30</v>
      </c>
      <c r="N908" t="s">
        <v>22</v>
      </c>
      <c r="O908" t="s">
        <v>32</v>
      </c>
      <c r="P908" t="s">
        <v>68</v>
      </c>
      <c r="Q908" t="s">
        <v>69</v>
      </c>
      <c r="R908">
        <v>6</v>
      </c>
      <c r="S908" t="str">
        <f t="shared" si="101"/>
        <v>November</v>
      </c>
      <c r="T908">
        <f t="shared" si="102"/>
        <v>2024</v>
      </c>
      <c r="U908" s="3">
        <f t="shared" si="103"/>
        <v>0.315</v>
      </c>
      <c r="V908" s="3" t="str">
        <f t="shared" si="104"/>
        <v>Low Discount</v>
      </c>
      <c r="W908" s="3">
        <f>AVERAGE(Table1[Gross Margin %])</f>
        <v>0.29963500000000659</v>
      </c>
      <c r="X908" s="3"/>
    </row>
    <row r="909" spans="1:24" x14ac:dyDescent="0.35">
      <c r="A909" t="s">
        <v>1837</v>
      </c>
      <c r="B909" t="s">
        <v>1838</v>
      </c>
      <c r="C909">
        <v>1425.02</v>
      </c>
      <c r="D909" t="s">
        <v>3872</v>
      </c>
      <c r="E909">
        <f t="shared" si="98"/>
        <v>0.25</v>
      </c>
      <c r="F909">
        <f t="shared" si="99"/>
        <v>374.06774999999993</v>
      </c>
      <c r="G909" s="2">
        <v>45449</v>
      </c>
      <c r="H909" s="2">
        <v>45449</v>
      </c>
      <c r="I909" t="s">
        <v>42</v>
      </c>
      <c r="J909" t="s">
        <v>37</v>
      </c>
      <c r="K909" t="str">
        <f t="shared" si="100"/>
        <v>Low Risk</v>
      </c>
      <c r="L909" t="s">
        <v>43</v>
      </c>
      <c r="M909" t="s">
        <v>50</v>
      </c>
      <c r="N909" t="s">
        <v>45</v>
      </c>
      <c r="O909" t="s">
        <v>32</v>
      </c>
      <c r="P909" t="s">
        <v>80</v>
      </c>
      <c r="Q909" t="s">
        <v>81</v>
      </c>
      <c r="R909">
        <v>10</v>
      </c>
      <c r="S909" t="str">
        <f t="shared" si="101"/>
        <v>June</v>
      </c>
      <c r="T909">
        <f t="shared" si="102"/>
        <v>2024</v>
      </c>
      <c r="U909" s="3">
        <f t="shared" si="103"/>
        <v>0.26249999999999996</v>
      </c>
      <c r="V909" s="3" t="str">
        <f t="shared" si="104"/>
        <v>High Discount</v>
      </c>
      <c r="W909" s="3">
        <f>AVERAGE(Table1[Gross Margin %])</f>
        <v>0.29963500000000659</v>
      </c>
      <c r="X909" s="3"/>
    </row>
    <row r="910" spans="1:24" x14ac:dyDescent="0.35">
      <c r="A910" t="s">
        <v>1839</v>
      </c>
      <c r="B910" t="s">
        <v>1840</v>
      </c>
      <c r="C910">
        <v>1400.64</v>
      </c>
      <c r="D910" t="s">
        <v>3872</v>
      </c>
      <c r="E910">
        <f t="shared" si="98"/>
        <v>0.25</v>
      </c>
      <c r="F910">
        <f t="shared" si="99"/>
        <v>367.66800000000001</v>
      </c>
      <c r="G910" s="2">
        <v>45737</v>
      </c>
      <c r="H910" s="2">
        <v>45737</v>
      </c>
      <c r="I910" t="s">
        <v>42</v>
      </c>
      <c r="J910" t="s">
        <v>49</v>
      </c>
      <c r="K910" t="str">
        <f t="shared" si="100"/>
        <v>High Risk</v>
      </c>
      <c r="L910" t="s">
        <v>20</v>
      </c>
      <c r="M910" t="s">
        <v>39</v>
      </c>
      <c r="N910" t="s">
        <v>22</v>
      </c>
      <c r="O910" t="s">
        <v>32</v>
      </c>
      <c r="P910" t="s">
        <v>68</v>
      </c>
      <c r="Q910" t="s">
        <v>69</v>
      </c>
      <c r="R910">
        <v>3</v>
      </c>
      <c r="S910" t="str">
        <f t="shared" si="101"/>
        <v>March</v>
      </c>
      <c r="T910">
        <f t="shared" si="102"/>
        <v>2025</v>
      </c>
      <c r="U910" s="3">
        <f t="shared" si="103"/>
        <v>0.26250000000000001</v>
      </c>
      <c r="V910" s="3" t="str">
        <f t="shared" si="104"/>
        <v>High Discount</v>
      </c>
      <c r="W910" s="3">
        <f>AVERAGE(Table1[Gross Margin %])</f>
        <v>0.29963500000000659</v>
      </c>
      <c r="X910" s="3"/>
    </row>
    <row r="911" spans="1:24" x14ac:dyDescent="0.35">
      <c r="A911" t="s">
        <v>1841</v>
      </c>
      <c r="B911" t="s">
        <v>1762</v>
      </c>
      <c r="C911">
        <v>190.8</v>
      </c>
      <c r="D911" t="s">
        <v>3873</v>
      </c>
      <c r="E911">
        <f t="shared" si="98"/>
        <v>0.1</v>
      </c>
      <c r="F911">
        <f t="shared" si="99"/>
        <v>60.101999999999997</v>
      </c>
      <c r="G911" s="2">
        <v>45689</v>
      </c>
      <c r="H911" s="2">
        <v>45689</v>
      </c>
      <c r="I911" t="s">
        <v>42</v>
      </c>
      <c r="J911" t="s">
        <v>37</v>
      </c>
      <c r="K911" t="str">
        <f t="shared" si="100"/>
        <v>Low Risk</v>
      </c>
      <c r="L911" t="s">
        <v>43</v>
      </c>
      <c r="M911" t="s">
        <v>21</v>
      </c>
      <c r="N911" t="s">
        <v>45</v>
      </c>
      <c r="O911" t="s">
        <v>32</v>
      </c>
      <c r="P911" t="s">
        <v>68</v>
      </c>
      <c r="Q911" t="s">
        <v>69</v>
      </c>
      <c r="R911">
        <v>5</v>
      </c>
      <c r="S911" t="str">
        <f t="shared" si="101"/>
        <v>February</v>
      </c>
      <c r="T911">
        <f t="shared" si="102"/>
        <v>2025</v>
      </c>
      <c r="U911" s="3">
        <f t="shared" si="103"/>
        <v>0.31499999999999995</v>
      </c>
      <c r="V911" s="3" t="str">
        <f t="shared" si="104"/>
        <v>Low Discount</v>
      </c>
      <c r="W911" s="3">
        <f>AVERAGE(Table1[Gross Margin %])</f>
        <v>0.29963500000000659</v>
      </c>
      <c r="X911" s="3"/>
    </row>
    <row r="912" spans="1:24" x14ac:dyDescent="0.35">
      <c r="A912" t="s">
        <v>1842</v>
      </c>
      <c r="B912" t="s">
        <v>1843</v>
      </c>
      <c r="C912">
        <v>695.73</v>
      </c>
      <c r="D912" t="s">
        <v>3874</v>
      </c>
      <c r="E912">
        <f t="shared" si="98"/>
        <v>0.1</v>
      </c>
      <c r="F912">
        <f t="shared" si="99"/>
        <v>219.15495000000001</v>
      </c>
      <c r="G912" s="2">
        <v>45749</v>
      </c>
      <c r="H912" s="2">
        <v>45749</v>
      </c>
      <c r="I912" t="s">
        <v>28</v>
      </c>
      <c r="J912" t="s">
        <v>19</v>
      </c>
      <c r="K912" t="str">
        <f t="shared" si="100"/>
        <v>Medium Risk</v>
      </c>
      <c r="L912" t="s">
        <v>38</v>
      </c>
      <c r="M912" t="s">
        <v>44</v>
      </c>
      <c r="N912" t="s">
        <v>31</v>
      </c>
      <c r="O912" t="s">
        <v>32</v>
      </c>
      <c r="P912" t="s">
        <v>72</v>
      </c>
      <c r="Q912" t="s">
        <v>73</v>
      </c>
      <c r="R912">
        <v>3</v>
      </c>
      <c r="S912" t="str">
        <f t="shared" si="101"/>
        <v>April</v>
      </c>
      <c r="T912">
        <f t="shared" si="102"/>
        <v>2025</v>
      </c>
      <c r="U912" s="3">
        <f t="shared" si="103"/>
        <v>0.315</v>
      </c>
      <c r="V912" s="3" t="str">
        <f t="shared" si="104"/>
        <v>Low Discount</v>
      </c>
      <c r="W912" s="3">
        <f>AVERAGE(Table1[Gross Margin %])</f>
        <v>0.29963500000000659</v>
      </c>
      <c r="X912" s="3"/>
    </row>
    <row r="913" spans="1:24" x14ac:dyDescent="0.35">
      <c r="A913" t="s">
        <v>1844</v>
      </c>
      <c r="B913" t="s">
        <v>1845</v>
      </c>
      <c r="C913">
        <v>1169.93</v>
      </c>
      <c r="D913" t="s">
        <v>3872</v>
      </c>
      <c r="E913">
        <f t="shared" si="98"/>
        <v>0.15</v>
      </c>
      <c r="F913">
        <f t="shared" si="99"/>
        <v>348.05417499999999</v>
      </c>
      <c r="G913" s="2">
        <v>45443</v>
      </c>
      <c r="H913" s="2">
        <v>45443</v>
      </c>
      <c r="I913" t="s">
        <v>48</v>
      </c>
      <c r="J913" t="s">
        <v>37</v>
      </c>
      <c r="K913" t="str">
        <f t="shared" si="100"/>
        <v>Low Risk</v>
      </c>
      <c r="L913" t="s">
        <v>60</v>
      </c>
      <c r="M913" t="s">
        <v>21</v>
      </c>
      <c r="N913" t="s">
        <v>45</v>
      </c>
      <c r="O913" t="s">
        <v>23</v>
      </c>
      <c r="P913" t="s">
        <v>51</v>
      </c>
      <c r="Q913" t="s">
        <v>52</v>
      </c>
      <c r="R913">
        <v>6</v>
      </c>
      <c r="S913" t="str">
        <f t="shared" si="101"/>
        <v>May</v>
      </c>
      <c r="T913">
        <f t="shared" si="102"/>
        <v>2024</v>
      </c>
      <c r="U913" s="3">
        <f t="shared" si="103"/>
        <v>0.29749999999999999</v>
      </c>
      <c r="V913" s="3" t="str">
        <f t="shared" si="104"/>
        <v>High Discount</v>
      </c>
      <c r="W913" s="3">
        <f>AVERAGE(Table1[Gross Margin %])</f>
        <v>0.29963500000000659</v>
      </c>
      <c r="X913" s="3"/>
    </row>
    <row r="914" spans="1:24" x14ac:dyDescent="0.35">
      <c r="A914" t="s">
        <v>1846</v>
      </c>
      <c r="B914" t="s">
        <v>1847</v>
      </c>
      <c r="C914">
        <v>409.65</v>
      </c>
      <c r="D914" t="s">
        <v>3873</v>
      </c>
      <c r="E914">
        <f t="shared" si="98"/>
        <v>0.1</v>
      </c>
      <c r="F914">
        <f t="shared" si="99"/>
        <v>129.03974999999997</v>
      </c>
      <c r="G914" s="2">
        <v>45536</v>
      </c>
      <c r="H914" s="2">
        <v>45536</v>
      </c>
      <c r="I914" t="s">
        <v>28</v>
      </c>
      <c r="J914" t="s">
        <v>49</v>
      </c>
      <c r="K914" t="str">
        <f t="shared" si="100"/>
        <v>High Risk</v>
      </c>
      <c r="L914" t="s">
        <v>20</v>
      </c>
      <c r="M914" t="s">
        <v>55</v>
      </c>
      <c r="N914" t="s">
        <v>22</v>
      </c>
      <c r="O914" t="s">
        <v>32</v>
      </c>
      <c r="P914" t="s">
        <v>68</v>
      </c>
      <c r="Q914" t="s">
        <v>69</v>
      </c>
      <c r="R914">
        <v>4</v>
      </c>
      <c r="S914" t="str">
        <f t="shared" si="101"/>
        <v>September</v>
      </c>
      <c r="T914">
        <f t="shared" si="102"/>
        <v>2024</v>
      </c>
      <c r="U914" s="3">
        <f t="shared" si="103"/>
        <v>0.31499999999999995</v>
      </c>
      <c r="V914" s="3" t="str">
        <f t="shared" si="104"/>
        <v>Low Discount</v>
      </c>
      <c r="W914" s="3">
        <f>AVERAGE(Table1[Gross Margin %])</f>
        <v>0.29963500000000659</v>
      </c>
      <c r="X914" s="3"/>
    </row>
    <row r="915" spans="1:24" x14ac:dyDescent="0.35">
      <c r="A915" t="s">
        <v>1848</v>
      </c>
      <c r="B915" t="s">
        <v>1849</v>
      </c>
      <c r="C915">
        <v>1068.92</v>
      </c>
      <c r="D915" t="s">
        <v>3872</v>
      </c>
      <c r="E915">
        <f t="shared" si="98"/>
        <v>0.25</v>
      </c>
      <c r="F915">
        <f t="shared" si="99"/>
        <v>280.5915</v>
      </c>
      <c r="G915" s="2">
        <v>45480</v>
      </c>
      <c r="H915" s="2">
        <v>45480</v>
      </c>
      <c r="I915" t="s">
        <v>48</v>
      </c>
      <c r="J915" t="s">
        <v>37</v>
      </c>
      <c r="K915" t="str">
        <f t="shared" si="100"/>
        <v>Low Risk</v>
      </c>
      <c r="L915" t="s">
        <v>60</v>
      </c>
      <c r="M915" t="s">
        <v>21</v>
      </c>
      <c r="N915" t="s">
        <v>31</v>
      </c>
      <c r="O915" t="s">
        <v>32</v>
      </c>
      <c r="P915" t="s">
        <v>80</v>
      </c>
      <c r="Q915" t="s">
        <v>81</v>
      </c>
      <c r="R915">
        <v>6</v>
      </c>
      <c r="S915" t="str">
        <f t="shared" si="101"/>
        <v>July</v>
      </c>
      <c r="T915">
        <f t="shared" si="102"/>
        <v>2024</v>
      </c>
      <c r="U915" s="3">
        <f t="shared" si="103"/>
        <v>0.26249999999999996</v>
      </c>
      <c r="V915" s="3" t="str">
        <f t="shared" si="104"/>
        <v>High Discount</v>
      </c>
      <c r="W915" s="3">
        <f>AVERAGE(Table1[Gross Margin %])</f>
        <v>0.29963500000000659</v>
      </c>
      <c r="X915" s="3"/>
    </row>
    <row r="916" spans="1:24" x14ac:dyDescent="0.35">
      <c r="A916" t="s">
        <v>1850</v>
      </c>
      <c r="B916" t="s">
        <v>1851</v>
      </c>
      <c r="C916">
        <v>763.33</v>
      </c>
      <c r="D916" t="s">
        <v>3874</v>
      </c>
      <c r="E916">
        <f t="shared" si="98"/>
        <v>0.15</v>
      </c>
      <c r="F916">
        <f t="shared" si="99"/>
        <v>227.090675</v>
      </c>
      <c r="G916" s="2">
        <v>45514</v>
      </c>
      <c r="H916" s="2">
        <v>45514</v>
      </c>
      <c r="I916" t="s">
        <v>28</v>
      </c>
      <c r="J916" t="s">
        <v>37</v>
      </c>
      <c r="K916" t="str">
        <f t="shared" si="100"/>
        <v>Low Risk</v>
      </c>
      <c r="L916" t="s">
        <v>43</v>
      </c>
      <c r="M916" t="s">
        <v>21</v>
      </c>
      <c r="N916" t="s">
        <v>22</v>
      </c>
      <c r="O916" t="s">
        <v>23</v>
      </c>
      <c r="P916" t="s">
        <v>56</v>
      </c>
      <c r="Q916" t="s">
        <v>57</v>
      </c>
      <c r="R916">
        <v>5</v>
      </c>
      <c r="S916" t="str">
        <f t="shared" si="101"/>
        <v>August</v>
      </c>
      <c r="T916">
        <f t="shared" si="102"/>
        <v>2024</v>
      </c>
      <c r="U916" s="3">
        <f t="shared" si="103"/>
        <v>0.29749999999999999</v>
      </c>
      <c r="V916" s="3" t="str">
        <f t="shared" si="104"/>
        <v>High Discount</v>
      </c>
      <c r="W916" s="3">
        <f>AVERAGE(Table1[Gross Margin %])</f>
        <v>0.29963500000000659</v>
      </c>
      <c r="X916" s="3"/>
    </row>
    <row r="917" spans="1:24" x14ac:dyDescent="0.35">
      <c r="A917" t="s">
        <v>1852</v>
      </c>
      <c r="B917" t="s">
        <v>1853</v>
      </c>
      <c r="C917">
        <v>1031.07</v>
      </c>
      <c r="D917" t="s">
        <v>3872</v>
      </c>
      <c r="E917">
        <f t="shared" si="98"/>
        <v>0.25</v>
      </c>
      <c r="F917">
        <f t="shared" si="99"/>
        <v>270.65587499999998</v>
      </c>
      <c r="G917" s="2">
        <v>45463</v>
      </c>
      <c r="H917" s="2">
        <v>45463</v>
      </c>
      <c r="I917" t="s">
        <v>86</v>
      </c>
      <c r="J917" t="s">
        <v>29</v>
      </c>
      <c r="K917" t="str">
        <f t="shared" si="100"/>
        <v>Medium Risk</v>
      </c>
      <c r="L917" t="s">
        <v>38</v>
      </c>
      <c r="M917" t="s">
        <v>21</v>
      </c>
      <c r="N917" t="s">
        <v>31</v>
      </c>
      <c r="O917" t="s">
        <v>32</v>
      </c>
      <c r="P917" t="s">
        <v>80</v>
      </c>
      <c r="Q917" t="s">
        <v>81</v>
      </c>
      <c r="R917">
        <v>6</v>
      </c>
      <c r="S917" t="str">
        <f t="shared" si="101"/>
        <v>June</v>
      </c>
      <c r="T917">
        <f t="shared" si="102"/>
        <v>2024</v>
      </c>
      <c r="U917" s="3">
        <f t="shared" si="103"/>
        <v>0.26250000000000001</v>
      </c>
      <c r="V917" s="3" t="str">
        <f t="shared" si="104"/>
        <v>High Discount</v>
      </c>
      <c r="W917" s="3">
        <f>AVERAGE(Table1[Gross Margin %])</f>
        <v>0.29963500000000659</v>
      </c>
      <c r="X917" s="3"/>
    </row>
    <row r="918" spans="1:24" x14ac:dyDescent="0.35">
      <c r="A918" t="s">
        <v>1854</v>
      </c>
      <c r="B918" t="s">
        <v>1855</v>
      </c>
      <c r="C918">
        <v>1377.86</v>
      </c>
      <c r="D918" t="s">
        <v>3872</v>
      </c>
      <c r="E918">
        <f t="shared" si="98"/>
        <v>0.1</v>
      </c>
      <c r="F918">
        <f t="shared" si="99"/>
        <v>434.02589999999992</v>
      </c>
      <c r="G918" s="2">
        <v>45574</v>
      </c>
      <c r="H918" s="2">
        <v>45574</v>
      </c>
      <c r="I918" t="s">
        <v>18</v>
      </c>
      <c r="J918" t="s">
        <v>19</v>
      </c>
      <c r="K918" t="str">
        <f t="shared" si="100"/>
        <v>Low Risk</v>
      </c>
      <c r="L918" t="s">
        <v>43</v>
      </c>
      <c r="M918" t="s">
        <v>21</v>
      </c>
      <c r="N918" t="s">
        <v>45</v>
      </c>
      <c r="O918" t="s">
        <v>61</v>
      </c>
      <c r="P918" t="s">
        <v>62</v>
      </c>
      <c r="Q918" t="s">
        <v>63</v>
      </c>
      <c r="R918">
        <v>8</v>
      </c>
      <c r="S918" t="str">
        <f t="shared" si="101"/>
        <v>October</v>
      </c>
      <c r="T918">
        <f t="shared" si="102"/>
        <v>2024</v>
      </c>
      <c r="U918" s="3">
        <f t="shared" si="103"/>
        <v>0.31499999999999995</v>
      </c>
      <c r="V918" s="3" t="str">
        <f t="shared" si="104"/>
        <v>Low Discount</v>
      </c>
      <c r="W918" s="3">
        <f>AVERAGE(Table1[Gross Margin %])</f>
        <v>0.29963500000000659</v>
      </c>
      <c r="X918" s="3"/>
    </row>
    <row r="919" spans="1:24" x14ac:dyDescent="0.35">
      <c r="A919" t="s">
        <v>1856</v>
      </c>
      <c r="B919" t="s">
        <v>1857</v>
      </c>
      <c r="C919">
        <v>1043.6400000000001</v>
      </c>
      <c r="D919" t="s">
        <v>3872</v>
      </c>
      <c r="E919">
        <f t="shared" si="98"/>
        <v>0.25</v>
      </c>
      <c r="F919">
        <f t="shared" si="99"/>
        <v>273.95549999999997</v>
      </c>
      <c r="G919" s="2">
        <v>45629</v>
      </c>
      <c r="H919" s="2">
        <v>45629</v>
      </c>
      <c r="I919" t="s">
        <v>42</v>
      </c>
      <c r="J919" t="s">
        <v>29</v>
      </c>
      <c r="K919" t="str">
        <f t="shared" si="100"/>
        <v>Low Risk</v>
      </c>
      <c r="L919" t="s">
        <v>43</v>
      </c>
      <c r="M919" t="s">
        <v>21</v>
      </c>
      <c r="N919" t="s">
        <v>22</v>
      </c>
      <c r="O919" t="s">
        <v>32</v>
      </c>
      <c r="P919" t="s">
        <v>68</v>
      </c>
      <c r="Q919" t="s">
        <v>69</v>
      </c>
      <c r="R919">
        <v>1</v>
      </c>
      <c r="S919" t="str">
        <f t="shared" si="101"/>
        <v>December</v>
      </c>
      <c r="T919">
        <f t="shared" si="102"/>
        <v>2024</v>
      </c>
      <c r="U919" s="3">
        <f t="shared" si="103"/>
        <v>0.26249999999999996</v>
      </c>
      <c r="V919" s="3" t="str">
        <f t="shared" si="104"/>
        <v>High Discount</v>
      </c>
      <c r="W919" s="3">
        <f>AVERAGE(Table1[Gross Margin %])</f>
        <v>0.29963500000000659</v>
      </c>
      <c r="X919" s="3"/>
    </row>
    <row r="920" spans="1:24" x14ac:dyDescent="0.35">
      <c r="A920" t="s">
        <v>1858</v>
      </c>
      <c r="B920" t="s">
        <v>1859</v>
      </c>
      <c r="C920">
        <v>1346.15</v>
      </c>
      <c r="D920" t="s">
        <v>3872</v>
      </c>
      <c r="E920">
        <f t="shared" si="98"/>
        <v>0.15</v>
      </c>
      <c r="F920">
        <f t="shared" si="99"/>
        <v>400.47962499999994</v>
      </c>
      <c r="G920" s="2">
        <v>45640</v>
      </c>
      <c r="H920" s="2">
        <v>45640</v>
      </c>
      <c r="I920" t="s">
        <v>48</v>
      </c>
      <c r="J920" t="s">
        <v>29</v>
      </c>
      <c r="K920" t="str">
        <f t="shared" si="100"/>
        <v>Low Risk</v>
      </c>
      <c r="L920" t="s">
        <v>60</v>
      </c>
      <c r="M920" t="s">
        <v>39</v>
      </c>
      <c r="N920" t="s">
        <v>22</v>
      </c>
      <c r="O920" t="s">
        <v>23</v>
      </c>
      <c r="P920" t="s">
        <v>24</v>
      </c>
      <c r="Q920" t="s">
        <v>25</v>
      </c>
      <c r="R920">
        <v>8</v>
      </c>
      <c r="S920" t="str">
        <f t="shared" si="101"/>
        <v>December</v>
      </c>
      <c r="T920">
        <f t="shared" si="102"/>
        <v>2024</v>
      </c>
      <c r="U920" s="3">
        <f t="shared" si="103"/>
        <v>0.29749999999999993</v>
      </c>
      <c r="V920" s="3" t="str">
        <f t="shared" si="104"/>
        <v>High Discount</v>
      </c>
      <c r="W920" s="3">
        <f>AVERAGE(Table1[Gross Margin %])</f>
        <v>0.29963500000000659</v>
      </c>
      <c r="X920" s="3"/>
    </row>
    <row r="921" spans="1:24" x14ac:dyDescent="0.35">
      <c r="A921" t="s">
        <v>1860</v>
      </c>
      <c r="B921" t="s">
        <v>1861</v>
      </c>
      <c r="C921">
        <v>844.2</v>
      </c>
      <c r="D921" t="s">
        <v>3874</v>
      </c>
      <c r="E921">
        <f t="shared" si="98"/>
        <v>0.1</v>
      </c>
      <c r="F921">
        <f t="shared" si="99"/>
        <v>265.923</v>
      </c>
      <c r="G921" s="2">
        <v>45763</v>
      </c>
      <c r="H921" s="2">
        <v>45763</v>
      </c>
      <c r="I921" t="s">
        <v>48</v>
      </c>
      <c r="J921" t="s">
        <v>49</v>
      </c>
      <c r="K921" t="str">
        <f t="shared" si="100"/>
        <v>High Risk</v>
      </c>
      <c r="L921" t="s">
        <v>20</v>
      </c>
      <c r="M921" t="s">
        <v>44</v>
      </c>
      <c r="N921" t="s">
        <v>31</v>
      </c>
      <c r="O921" t="s">
        <v>32</v>
      </c>
      <c r="P921" t="s">
        <v>80</v>
      </c>
      <c r="Q921" t="s">
        <v>81</v>
      </c>
      <c r="R921">
        <v>2</v>
      </c>
      <c r="S921" t="str">
        <f t="shared" si="101"/>
        <v>April</v>
      </c>
      <c r="T921">
        <f t="shared" si="102"/>
        <v>2025</v>
      </c>
      <c r="U921" s="3">
        <f t="shared" si="103"/>
        <v>0.315</v>
      </c>
      <c r="V921" s="3" t="str">
        <f t="shared" si="104"/>
        <v>Low Discount</v>
      </c>
      <c r="W921" s="3">
        <f>AVERAGE(Table1[Gross Margin %])</f>
        <v>0.29963500000000659</v>
      </c>
      <c r="X921" s="3"/>
    </row>
    <row r="922" spans="1:24" x14ac:dyDescent="0.35">
      <c r="A922" t="s">
        <v>1862</v>
      </c>
      <c r="B922" t="s">
        <v>1863</v>
      </c>
      <c r="C922">
        <v>1150.74</v>
      </c>
      <c r="D922" t="s">
        <v>3872</v>
      </c>
      <c r="E922">
        <f t="shared" si="98"/>
        <v>0.15</v>
      </c>
      <c r="F922">
        <f t="shared" si="99"/>
        <v>342.34514999999999</v>
      </c>
      <c r="G922" s="2">
        <v>45447</v>
      </c>
      <c r="H922" s="2">
        <v>45447</v>
      </c>
      <c r="I922" t="s">
        <v>18</v>
      </c>
      <c r="J922" t="s">
        <v>19</v>
      </c>
      <c r="K922" t="str">
        <f t="shared" si="100"/>
        <v>Low Risk</v>
      </c>
      <c r="L922" t="s">
        <v>43</v>
      </c>
      <c r="M922" t="s">
        <v>50</v>
      </c>
      <c r="N922" t="s">
        <v>31</v>
      </c>
      <c r="O922" t="s">
        <v>23</v>
      </c>
      <c r="P922" t="s">
        <v>24</v>
      </c>
      <c r="Q922" t="s">
        <v>25</v>
      </c>
      <c r="R922">
        <v>3</v>
      </c>
      <c r="S922" t="str">
        <f t="shared" si="101"/>
        <v>June</v>
      </c>
      <c r="T922">
        <f t="shared" si="102"/>
        <v>2024</v>
      </c>
      <c r="U922" s="3">
        <f t="shared" si="103"/>
        <v>0.29749999999999999</v>
      </c>
      <c r="V922" s="3" t="str">
        <f t="shared" si="104"/>
        <v>High Discount</v>
      </c>
      <c r="W922" s="3">
        <f>AVERAGE(Table1[Gross Margin %])</f>
        <v>0.29963500000000659</v>
      </c>
      <c r="X922" s="3"/>
    </row>
    <row r="923" spans="1:24" x14ac:dyDescent="0.35">
      <c r="A923" t="s">
        <v>1864</v>
      </c>
      <c r="B923" t="s">
        <v>1865</v>
      </c>
      <c r="C923">
        <v>394.29</v>
      </c>
      <c r="D923" t="s">
        <v>3873</v>
      </c>
      <c r="E923">
        <f t="shared" si="98"/>
        <v>0.1</v>
      </c>
      <c r="F923">
        <f t="shared" si="99"/>
        <v>124.20134999999999</v>
      </c>
      <c r="G923" s="2">
        <v>45478</v>
      </c>
      <c r="H923" s="2">
        <v>45478</v>
      </c>
      <c r="I923" t="s">
        <v>42</v>
      </c>
      <c r="J923" t="s">
        <v>49</v>
      </c>
      <c r="K923" t="str">
        <f t="shared" si="100"/>
        <v>Low Risk</v>
      </c>
      <c r="L923" t="s">
        <v>38</v>
      </c>
      <c r="M923" t="s">
        <v>50</v>
      </c>
      <c r="N923" t="s">
        <v>22</v>
      </c>
      <c r="O923" t="s">
        <v>32</v>
      </c>
      <c r="P923" t="s">
        <v>33</v>
      </c>
      <c r="Q923" t="s">
        <v>34</v>
      </c>
      <c r="R923">
        <v>7</v>
      </c>
      <c r="S923" t="str">
        <f t="shared" si="101"/>
        <v>July</v>
      </c>
      <c r="T923">
        <f t="shared" si="102"/>
        <v>2024</v>
      </c>
      <c r="U923" s="3">
        <f t="shared" si="103"/>
        <v>0.31499999999999995</v>
      </c>
      <c r="V923" s="3" t="str">
        <f t="shared" si="104"/>
        <v>Low Discount</v>
      </c>
      <c r="W923" s="3">
        <f>AVERAGE(Table1[Gross Margin %])</f>
        <v>0.29963500000000659</v>
      </c>
      <c r="X923" s="3"/>
    </row>
    <row r="924" spans="1:24" x14ac:dyDescent="0.35">
      <c r="A924" t="s">
        <v>1866</v>
      </c>
      <c r="B924" t="s">
        <v>1698</v>
      </c>
      <c r="C924">
        <v>310.54000000000002</v>
      </c>
      <c r="D924" t="s">
        <v>3873</v>
      </c>
      <c r="E924">
        <f t="shared" si="98"/>
        <v>0.1</v>
      </c>
      <c r="F924">
        <f t="shared" si="99"/>
        <v>97.820099999999996</v>
      </c>
      <c r="G924" s="2">
        <v>45594</v>
      </c>
      <c r="H924" s="2">
        <v>45594</v>
      </c>
      <c r="I924" t="s">
        <v>28</v>
      </c>
      <c r="J924" t="s">
        <v>37</v>
      </c>
      <c r="K924" t="str">
        <f t="shared" si="100"/>
        <v>Low Risk</v>
      </c>
      <c r="L924" t="s">
        <v>60</v>
      </c>
      <c r="M924" t="s">
        <v>50</v>
      </c>
      <c r="N924" t="s">
        <v>22</v>
      </c>
      <c r="O924" t="s">
        <v>32</v>
      </c>
      <c r="P924" t="s">
        <v>33</v>
      </c>
      <c r="Q924" t="s">
        <v>34</v>
      </c>
      <c r="R924">
        <v>2</v>
      </c>
      <c r="S924" t="str">
        <f t="shared" si="101"/>
        <v>October</v>
      </c>
      <c r="T924">
        <f t="shared" si="102"/>
        <v>2024</v>
      </c>
      <c r="U924" s="3">
        <f t="shared" si="103"/>
        <v>0.31499999999999995</v>
      </c>
      <c r="V924" s="3" t="str">
        <f t="shared" si="104"/>
        <v>Low Discount</v>
      </c>
      <c r="W924" s="3">
        <f>AVERAGE(Table1[Gross Margin %])</f>
        <v>0.29963500000000659</v>
      </c>
      <c r="X924" s="3"/>
    </row>
    <row r="925" spans="1:24" x14ac:dyDescent="0.35">
      <c r="A925" t="s">
        <v>1867</v>
      </c>
      <c r="B925" t="s">
        <v>1868</v>
      </c>
      <c r="C925">
        <v>584.08000000000004</v>
      </c>
      <c r="D925" t="s">
        <v>3874</v>
      </c>
      <c r="E925">
        <f t="shared" si="98"/>
        <v>0.1</v>
      </c>
      <c r="F925">
        <f t="shared" si="99"/>
        <v>183.98519999999999</v>
      </c>
      <c r="G925" s="2">
        <v>45469</v>
      </c>
      <c r="H925" s="2">
        <v>45469</v>
      </c>
      <c r="I925" t="s">
        <v>86</v>
      </c>
      <c r="J925" t="s">
        <v>19</v>
      </c>
      <c r="K925" t="str">
        <f t="shared" si="100"/>
        <v>Low Risk</v>
      </c>
      <c r="L925" t="s">
        <v>60</v>
      </c>
      <c r="M925" t="s">
        <v>44</v>
      </c>
      <c r="N925" t="s">
        <v>22</v>
      </c>
      <c r="O925" t="s">
        <v>32</v>
      </c>
      <c r="P925" t="s">
        <v>33</v>
      </c>
      <c r="Q925" t="s">
        <v>34</v>
      </c>
      <c r="R925">
        <v>10</v>
      </c>
      <c r="S925" t="str">
        <f t="shared" si="101"/>
        <v>June</v>
      </c>
      <c r="T925">
        <f t="shared" si="102"/>
        <v>2024</v>
      </c>
      <c r="U925" s="3">
        <f t="shared" si="103"/>
        <v>0.31499999999999995</v>
      </c>
      <c r="V925" s="3" t="str">
        <f t="shared" si="104"/>
        <v>Low Discount</v>
      </c>
      <c r="W925" s="3">
        <f>AVERAGE(Table1[Gross Margin %])</f>
        <v>0.29963500000000659</v>
      </c>
      <c r="X925" s="3"/>
    </row>
    <row r="926" spans="1:24" x14ac:dyDescent="0.35">
      <c r="A926" t="s">
        <v>1869</v>
      </c>
      <c r="B926" t="s">
        <v>1870</v>
      </c>
      <c r="C926">
        <v>1300.05</v>
      </c>
      <c r="D926" t="s">
        <v>3872</v>
      </c>
      <c r="E926">
        <f t="shared" si="98"/>
        <v>0.25</v>
      </c>
      <c r="F926">
        <f t="shared" si="99"/>
        <v>341.26312499999995</v>
      </c>
      <c r="G926" s="2">
        <v>45435</v>
      </c>
      <c r="H926" s="2">
        <v>45435</v>
      </c>
      <c r="I926" t="s">
        <v>48</v>
      </c>
      <c r="J926" t="s">
        <v>37</v>
      </c>
      <c r="K926" t="str">
        <f t="shared" si="100"/>
        <v>Low Risk</v>
      </c>
      <c r="L926" t="s">
        <v>60</v>
      </c>
      <c r="M926" t="s">
        <v>21</v>
      </c>
      <c r="N926" t="s">
        <v>45</v>
      </c>
      <c r="O926" t="s">
        <v>32</v>
      </c>
      <c r="P926" t="s">
        <v>72</v>
      </c>
      <c r="Q926" t="s">
        <v>73</v>
      </c>
      <c r="R926">
        <v>1</v>
      </c>
      <c r="S926" t="str">
        <f t="shared" si="101"/>
        <v>May</v>
      </c>
      <c r="T926">
        <f t="shared" si="102"/>
        <v>2024</v>
      </c>
      <c r="U926" s="3">
        <f t="shared" si="103"/>
        <v>0.26249999999999996</v>
      </c>
      <c r="V926" s="3" t="str">
        <f t="shared" si="104"/>
        <v>High Discount</v>
      </c>
      <c r="W926" s="3">
        <f>AVERAGE(Table1[Gross Margin %])</f>
        <v>0.29963500000000659</v>
      </c>
      <c r="X926" s="3"/>
    </row>
    <row r="927" spans="1:24" x14ac:dyDescent="0.35">
      <c r="A927" t="s">
        <v>1871</v>
      </c>
      <c r="B927" t="s">
        <v>1872</v>
      </c>
      <c r="C927">
        <v>782.15</v>
      </c>
      <c r="D927" t="s">
        <v>3874</v>
      </c>
      <c r="E927">
        <f t="shared" si="98"/>
        <v>0.1</v>
      </c>
      <c r="F927">
        <f t="shared" si="99"/>
        <v>246.37724999999998</v>
      </c>
      <c r="G927" s="2">
        <v>45451</v>
      </c>
      <c r="H927" s="2">
        <v>45451</v>
      </c>
      <c r="I927" t="s">
        <v>28</v>
      </c>
      <c r="J927" t="s">
        <v>29</v>
      </c>
      <c r="K927" t="str">
        <f t="shared" si="100"/>
        <v>Medium Risk</v>
      </c>
      <c r="L927" t="s">
        <v>38</v>
      </c>
      <c r="M927" t="s">
        <v>44</v>
      </c>
      <c r="N927" t="s">
        <v>45</v>
      </c>
      <c r="O927" t="s">
        <v>32</v>
      </c>
      <c r="P927" t="s">
        <v>33</v>
      </c>
      <c r="Q927" t="s">
        <v>34</v>
      </c>
      <c r="R927">
        <v>2</v>
      </c>
      <c r="S927" t="str">
        <f t="shared" si="101"/>
        <v>June</v>
      </c>
      <c r="T927">
        <f t="shared" si="102"/>
        <v>2024</v>
      </c>
      <c r="U927" s="3">
        <f t="shared" si="103"/>
        <v>0.315</v>
      </c>
      <c r="V927" s="3" t="str">
        <f t="shared" si="104"/>
        <v>Low Discount</v>
      </c>
      <c r="W927" s="3">
        <f>AVERAGE(Table1[Gross Margin %])</f>
        <v>0.29963500000000659</v>
      </c>
      <c r="X927" s="3"/>
    </row>
    <row r="928" spans="1:24" x14ac:dyDescent="0.35">
      <c r="A928" t="s">
        <v>1873</v>
      </c>
      <c r="B928" t="s">
        <v>520</v>
      </c>
      <c r="C928">
        <v>693.06</v>
      </c>
      <c r="D928" t="s">
        <v>3874</v>
      </c>
      <c r="E928">
        <f t="shared" si="98"/>
        <v>0.15</v>
      </c>
      <c r="F928">
        <f t="shared" si="99"/>
        <v>206.18535</v>
      </c>
      <c r="G928" s="2">
        <v>45462</v>
      </c>
      <c r="H928" s="2">
        <v>45462</v>
      </c>
      <c r="I928" t="s">
        <v>28</v>
      </c>
      <c r="J928" t="s">
        <v>29</v>
      </c>
      <c r="K928" t="str">
        <f t="shared" si="100"/>
        <v>Low Risk</v>
      </c>
      <c r="L928" t="s">
        <v>43</v>
      </c>
      <c r="M928" t="s">
        <v>30</v>
      </c>
      <c r="N928" t="s">
        <v>22</v>
      </c>
      <c r="O928" t="s">
        <v>23</v>
      </c>
      <c r="P928" t="s">
        <v>24</v>
      </c>
      <c r="Q928" t="s">
        <v>25</v>
      </c>
      <c r="R928">
        <v>10</v>
      </c>
      <c r="S928" t="str">
        <f t="shared" si="101"/>
        <v>June</v>
      </c>
      <c r="T928">
        <f t="shared" si="102"/>
        <v>2024</v>
      </c>
      <c r="U928" s="3">
        <f t="shared" si="103"/>
        <v>0.29750000000000004</v>
      </c>
      <c r="V928" s="3" t="str">
        <f t="shared" si="104"/>
        <v>High Discount</v>
      </c>
      <c r="W928" s="3">
        <f>AVERAGE(Table1[Gross Margin %])</f>
        <v>0.29963500000000659</v>
      </c>
      <c r="X928" s="3"/>
    </row>
    <row r="929" spans="1:24" x14ac:dyDescent="0.35">
      <c r="A929" t="s">
        <v>1874</v>
      </c>
      <c r="B929" t="s">
        <v>1875</v>
      </c>
      <c r="C929">
        <v>869.97</v>
      </c>
      <c r="D929" t="s">
        <v>3874</v>
      </c>
      <c r="E929">
        <f t="shared" si="98"/>
        <v>0.15</v>
      </c>
      <c r="F929">
        <f t="shared" si="99"/>
        <v>258.81607500000001</v>
      </c>
      <c r="G929" s="2">
        <v>45670</v>
      </c>
      <c r="H929" s="2">
        <v>45670</v>
      </c>
      <c r="I929" t="s">
        <v>48</v>
      </c>
      <c r="J929" t="s">
        <v>19</v>
      </c>
      <c r="K929" t="str">
        <f t="shared" si="100"/>
        <v>Medium Risk</v>
      </c>
      <c r="L929" t="s">
        <v>38</v>
      </c>
      <c r="M929" t="s">
        <v>39</v>
      </c>
      <c r="N929" t="s">
        <v>22</v>
      </c>
      <c r="O929" t="s">
        <v>23</v>
      </c>
      <c r="P929" t="s">
        <v>51</v>
      </c>
      <c r="Q929" t="s">
        <v>52</v>
      </c>
      <c r="R929">
        <v>9</v>
      </c>
      <c r="S929" t="str">
        <f t="shared" si="101"/>
        <v>January</v>
      </c>
      <c r="T929">
        <f t="shared" si="102"/>
        <v>2025</v>
      </c>
      <c r="U929" s="3">
        <f t="shared" si="103"/>
        <v>0.29749999999999999</v>
      </c>
      <c r="V929" s="3" t="str">
        <f t="shared" si="104"/>
        <v>High Discount</v>
      </c>
      <c r="W929" s="3">
        <f>AVERAGE(Table1[Gross Margin %])</f>
        <v>0.29963500000000659</v>
      </c>
      <c r="X929" s="3"/>
    </row>
    <row r="930" spans="1:24" x14ac:dyDescent="0.35">
      <c r="A930" t="s">
        <v>1876</v>
      </c>
      <c r="B930" t="s">
        <v>1067</v>
      </c>
      <c r="C930">
        <v>618.58000000000004</v>
      </c>
      <c r="D930" t="s">
        <v>3874</v>
      </c>
      <c r="E930">
        <f t="shared" si="98"/>
        <v>0.15</v>
      </c>
      <c r="F930">
        <f t="shared" si="99"/>
        <v>184.02754999999999</v>
      </c>
      <c r="G930" s="2">
        <v>45673</v>
      </c>
      <c r="H930" s="2">
        <v>45673</v>
      </c>
      <c r="I930" t="s">
        <v>18</v>
      </c>
      <c r="J930" t="s">
        <v>19</v>
      </c>
      <c r="K930" t="str">
        <f t="shared" si="100"/>
        <v>Low Risk</v>
      </c>
      <c r="L930" t="s">
        <v>43</v>
      </c>
      <c r="M930" t="s">
        <v>55</v>
      </c>
      <c r="N930" t="s">
        <v>22</v>
      </c>
      <c r="O930" t="s">
        <v>23</v>
      </c>
      <c r="P930" t="s">
        <v>24</v>
      </c>
      <c r="Q930" t="s">
        <v>25</v>
      </c>
      <c r="R930">
        <v>3</v>
      </c>
      <c r="S930" t="str">
        <f t="shared" si="101"/>
        <v>January</v>
      </c>
      <c r="T930">
        <f t="shared" si="102"/>
        <v>2025</v>
      </c>
      <c r="U930" s="3">
        <f t="shared" si="103"/>
        <v>0.29749999999999999</v>
      </c>
      <c r="V930" s="3" t="str">
        <f t="shared" si="104"/>
        <v>High Discount</v>
      </c>
      <c r="W930" s="3">
        <f>AVERAGE(Table1[Gross Margin %])</f>
        <v>0.29963500000000659</v>
      </c>
      <c r="X930" s="3"/>
    </row>
    <row r="931" spans="1:24" x14ac:dyDescent="0.35">
      <c r="A931" t="s">
        <v>1877</v>
      </c>
      <c r="B931" t="s">
        <v>1878</v>
      </c>
      <c r="C931">
        <v>658.7</v>
      </c>
      <c r="D931" t="s">
        <v>3874</v>
      </c>
      <c r="E931">
        <f t="shared" si="98"/>
        <v>0.15</v>
      </c>
      <c r="F931">
        <f t="shared" si="99"/>
        <v>195.96324999999999</v>
      </c>
      <c r="G931" s="2">
        <v>45684</v>
      </c>
      <c r="H931" s="2">
        <v>45684</v>
      </c>
      <c r="I931" t="s">
        <v>42</v>
      </c>
      <c r="J931" t="s">
        <v>19</v>
      </c>
      <c r="K931" t="str">
        <f t="shared" si="100"/>
        <v>Low Risk</v>
      </c>
      <c r="L931" t="s">
        <v>43</v>
      </c>
      <c r="M931" t="s">
        <v>50</v>
      </c>
      <c r="N931" t="s">
        <v>45</v>
      </c>
      <c r="O931" t="s">
        <v>23</v>
      </c>
      <c r="P931" t="s">
        <v>51</v>
      </c>
      <c r="Q931" t="s">
        <v>52</v>
      </c>
      <c r="R931">
        <v>5</v>
      </c>
      <c r="S931" t="str">
        <f t="shared" si="101"/>
        <v>January</v>
      </c>
      <c r="T931">
        <f t="shared" si="102"/>
        <v>2025</v>
      </c>
      <c r="U931" s="3">
        <f t="shared" si="103"/>
        <v>0.29749999999999999</v>
      </c>
      <c r="V931" s="3" t="str">
        <f t="shared" si="104"/>
        <v>High Discount</v>
      </c>
      <c r="W931" s="3">
        <f>AVERAGE(Table1[Gross Margin %])</f>
        <v>0.29963500000000659</v>
      </c>
      <c r="X931" s="3"/>
    </row>
    <row r="932" spans="1:24" x14ac:dyDescent="0.35">
      <c r="A932" t="s">
        <v>1879</v>
      </c>
      <c r="B932" t="s">
        <v>1880</v>
      </c>
      <c r="C932">
        <v>956.98</v>
      </c>
      <c r="D932" t="s">
        <v>3874</v>
      </c>
      <c r="E932">
        <f t="shared" si="98"/>
        <v>0.1</v>
      </c>
      <c r="F932">
        <f t="shared" si="99"/>
        <v>301.44869999999997</v>
      </c>
      <c r="G932" s="2">
        <v>45520</v>
      </c>
      <c r="H932" s="2">
        <v>45520</v>
      </c>
      <c r="I932" t="s">
        <v>86</v>
      </c>
      <c r="J932" t="s">
        <v>49</v>
      </c>
      <c r="K932" t="str">
        <f t="shared" si="100"/>
        <v>Low Risk</v>
      </c>
      <c r="L932" t="s">
        <v>43</v>
      </c>
      <c r="M932" t="s">
        <v>21</v>
      </c>
      <c r="N932" t="s">
        <v>22</v>
      </c>
      <c r="O932" t="s">
        <v>32</v>
      </c>
      <c r="P932" t="s">
        <v>80</v>
      </c>
      <c r="Q932" t="s">
        <v>81</v>
      </c>
      <c r="R932">
        <v>3</v>
      </c>
      <c r="S932" t="str">
        <f t="shared" si="101"/>
        <v>August</v>
      </c>
      <c r="T932">
        <f t="shared" si="102"/>
        <v>2024</v>
      </c>
      <c r="U932" s="3">
        <f t="shared" si="103"/>
        <v>0.31499999999999995</v>
      </c>
      <c r="V932" s="3" t="str">
        <f t="shared" si="104"/>
        <v>Low Discount</v>
      </c>
      <c r="W932" s="3">
        <f>AVERAGE(Table1[Gross Margin %])</f>
        <v>0.29963500000000659</v>
      </c>
      <c r="X932" s="3"/>
    </row>
    <row r="933" spans="1:24" x14ac:dyDescent="0.35">
      <c r="A933" t="s">
        <v>1881</v>
      </c>
      <c r="B933" t="s">
        <v>1882</v>
      </c>
      <c r="C933">
        <v>1403.83</v>
      </c>
      <c r="D933" t="s">
        <v>3872</v>
      </c>
      <c r="E933">
        <f t="shared" si="98"/>
        <v>0.1</v>
      </c>
      <c r="F933">
        <f t="shared" si="99"/>
        <v>442.20644999999996</v>
      </c>
      <c r="G933" s="2">
        <v>45496</v>
      </c>
      <c r="H933" s="2">
        <v>45496</v>
      </c>
      <c r="I933" t="s">
        <v>18</v>
      </c>
      <c r="J933" t="s">
        <v>37</v>
      </c>
      <c r="K933" t="str">
        <f t="shared" si="100"/>
        <v>Low Risk</v>
      </c>
      <c r="L933" t="s">
        <v>43</v>
      </c>
      <c r="M933" t="s">
        <v>44</v>
      </c>
      <c r="N933" t="s">
        <v>31</v>
      </c>
      <c r="O933" t="s">
        <v>61</v>
      </c>
      <c r="P933" t="s">
        <v>62</v>
      </c>
      <c r="Q933" t="s">
        <v>63</v>
      </c>
      <c r="R933">
        <v>10</v>
      </c>
      <c r="S933" t="str">
        <f t="shared" si="101"/>
        <v>July</v>
      </c>
      <c r="T933">
        <f t="shared" si="102"/>
        <v>2024</v>
      </c>
      <c r="U933" s="3">
        <f t="shared" si="103"/>
        <v>0.315</v>
      </c>
      <c r="V933" s="3" t="str">
        <f t="shared" si="104"/>
        <v>Low Discount</v>
      </c>
      <c r="W933" s="3">
        <f>AVERAGE(Table1[Gross Margin %])</f>
        <v>0.29963500000000659</v>
      </c>
      <c r="X933" s="3"/>
    </row>
    <row r="934" spans="1:24" x14ac:dyDescent="0.35">
      <c r="A934" t="s">
        <v>1883</v>
      </c>
      <c r="B934" t="s">
        <v>1884</v>
      </c>
      <c r="C934">
        <v>1376.11</v>
      </c>
      <c r="D934" t="s">
        <v>3872</v>
      </c>
      <c r="E934">
        <f t="shared" si="98"/>
        <v>0.25</v>
      </c>
      <c r="F934">
        <f t="shared" si="99"/>
        <v>361.22887499999996</v>
      </c>
      <c r="G934" s="2">
        <v>45488</v>
      </c>
      <c r="H934" s="2">
        <v>45488</v>
      </c>
      <c r="I934" t="s">
        <v>42</v>
      </c>
      <c r="J934" t="s">
        <v>19</v>
      </c>
      <c r="K934" t="str">
        <f t="shared" si="100"/>
        <v>Low Risk</v>
      </c>
      <c r="L934" t="s">
        <v>43</v>
      </c>
      <c r="M934" t="s">
        <v>50</v>
      </c>
      <c r="N934" t="s">
        <v>31</v>
      </c>
      <c r="O934" t="s">
        <v>32</v>
      </c>
      <c r="P934" t="s">
        <v>33</v>
      </c>
      <c r="Q934" t="s">
        <v>34</v>
      </c>
      <c r="R934">
        <v>1</v>
      </c>
      <c r="S934" t="str">
        <f t="shared" si="101"/>
        <v>July</v>
      </c>
      <c r="T934">
        <f t="shared" si="102"/>
        <v>2024</v>
      </c>
      <c r="U934" s="3">
        <f t="shared" si="103"/>
        <v>0.26250000000000001</v>
      </c>
      <c r="V934" s="3" t="str">
        <f t="shared" si="104"/>
        <v>High Discount</v>
      </c>
      <c r="W934" s="3">
        <f>AVERAGE(Table1[Gross Margin %])</f>
        <v>0.29963500000000659</v>
      </c>
      <c r="X934" s="3"/>
    </row>
    <row r="935" spans="1:24" x14ac:dyDescent="0.35">
      <c r="A935" t="s">
        <v>1885</v>
      </c>
      <c r="B935" t="s">
        <v>1886</v>
      </c>
      <c r="C935">
        <v>1175.32</v>
      </c>
      <c r="D935" t="s">
        <v>3872</v>
      </c>
      <c r="E935">
        <f t="shared" si="98"/>
        <v>0.25</v>
      </c>
      <c r="F935">
        <f t="shared" si="99"/>
        <v>308.5215</v>
      </c>
      <c r="G935" s="2">
        <v>45693</v>
      </c>
      <c r="H935" s="2">
        <v>45693</v>
      </c>
      <c r="I935" t="s">
        <v>48</v>
      </c>
      <c r="J935" t="s">
        <v>49</v>
      </c>
      <c r="K935" t="str">
        <f t="shared" si="100"/>
        <v>Low Risk</v>
      </c>
      <c r="L935" t="s">
        <v>60</v>
      </c>
      <c r="M935" t="s">
        <v>50</v>
      </c>
      <c r="N935" t="s">
        <v>31</v>
      </c>
      <c r="O935" t="s">
        <v>32</v>
      </c>
      <c r="P935" t="s">
        <v>80</v>
      </c>
      <c r="Q935" t="s">
        <v>81</v>
      </c>
      <c r="R935">
        <v>5</v>
      </c>
      <c r="S935" t="str">
        <f t="shared" si="101"/>
        <v>February</v>
      </c>
      <c r="T935">
        <f t="shared" si="102"/>
        <v>2025</v>
      </c>
      <c r="U935" s="3">
        <f t="shared" si="103"/>
        <v>0.26250000000000001</v>
      </c>
      <c r="V935" s="3" t="str">
        <f t="shared" si="104"/>
        <v>High Discount</v>
      </c>
      <c r="W935" s="3">
        <f>AVERAGE(Table1[Gross Margin %])</f>
        <v>0.29963500000000659</v>
      </c>
      <c r="X935" s="3"/>
    </row>
    <row r="936" spans="1:24" x14ac:dyDescent="0.35">
      <c r="A936" t="s">
        <v>1887</v>
      </c>
      <c r="B936" t="s">
        <v>1658</v>
      </c>
      <c r="C936">
        <v>480.05</v>
      </c>
      <c r="D936" t="s">
        <v>3873</v>
      </c>
      <c r="E936">
        <f t="shared" si="98"/>
        <v>0.15</v>
      </c>
      <c r="F936">
        <f t="shared" si="99"/>
        <v>142.814875</v>
      </c>
      <c r="G936" s="2">
        <v>45790</v>
      </c>
      <c r="H936" s="2">
        <v>45790</v>
      </c>
      <c r="I936" t="s">
        <v>86</v>
      </c>
      <c r="J936" t="s">
        <v>29</v>
      </c>
      <c r="K936" t="str">
        <f t="shared" si="100"/>
        <v>Low Risk</v>
      </c>
      <c r="L936" t="s">
        <v>60</v>
      </c>
      <c r="M936" t="s">
        <v>39</v>
      </c>
      <c r="N936" t="s">
        <v>45</v>
      </c>
      <c r="O936" t="s">
        <v>23</v>
      </c>
      <c r="P936" t="s">
        <v>24</v>
      </c>
      <c r="Q936" t="s">
        <v>25</v>
      </c>
      <c r="R936">
        <v>3</v>
      </c>
      <c r="S936" t="str">
        <f t="shared" si="101"/>
        <v>May</v>
      </c>
      <c r="T936">
        <f t="shared" si="102"/>
        <v>2025</v>
      </c>
      <c r="U936" s="3">
        <f t="shared" si="103"/>
        <v>0.29749999999999999</v>
      </c>
      <c r="V936" s="3" t="str">
        <f t="shared" si="104"/>
        <v>High Discount</v>
      </c>
      <c r="W936" s="3">
        <f>AVERAGE(Table1[Gross Margin %])</f>
        <v>0.29963500000000659</v>
      </c>
      <c r="X936" s="3"/>
    </row>
    <row r="937" spans="1:24" x14ac:dyDescent="0.35">
      <c r="A937" t="s">
        <v>1888</v>
      </c>
      <c r="B937" t="s">
        <v>1889</v>
      </c>
      <c r="C937">
        <v>426.84</v>
      </c>
      <c r="D937" t="s">
        <v>3873</v>
      </c>
      <c r="E937">
        <f t="shared" si="98"/>
        <v>0.15</v>
      </c>
      <c r="F937">
        <f t="shared" si="99"/>
        <v>126.98489999999998</v>
      </c>
      <c r="G937" s="2">
        <v>45521</v>
      </c>
      <c r="H937" s="2">
        <v>45521</v>
      </c>
      <c r="I937" t="s">
        <v>18</v>
      </c>
      <c r="J937" t="s">
        <v>49</v>
      </c>
      <c r="K937" t="str">
        <f t="shared" si="100"/>
        <v>Low Risk</v>
      </c>
      <c r="L937" t="s">
        <v>43</v>
      </c>
      <c r="M937" t="s">
        <v>30</v>
      </c>
      <c r="N937" t="s">
        <v>45</v>
      </c>
      <c r="O937" t="s">
        <v>23</v>
      </c>
      <c r="P937" t="s">
        <v>56</v>
      </c>
      <c r="Q937" t="s">
        <v>57</v>
      </c>
      <c r="R937">
        <v>1</v>
      </c>
      <c r="S937" t="str">
        <f t="shared" si="101"/>
        <v>August</v>
      </c>
      <c r="T937">
        <f t="shared" si="102"/>
        <v>2024</v>
      </c>
      <c r="U937" s="3">
        <f t="shared" si="103"/>
        <v>0.29749999999999999</v>
      </c>
      <c r="V937" s="3" t="str">
        <f t="shared" si="104"/>
        <v>High Discount</v>
      </c>
      <c r="W937" s="3">
        <f>AVERAGE(Table1[Gross Margin %])</f>
        <v>0.29963500000000659</v>
      </c>
      <c r="X937" s="3"/>
    </row>
    <row r="938" spans="1:24" x14ac:dyDescent="0.35">
      <c r="A938" t="s">
        <v>1890</v>
      </c>
      <c r="B938" t="s">
        <v>1891</v>
      </c>
      <c r="C938">
        <v>337.23</v>
      </c>
      <c r="D938" t="s">
        <v>3873</v>
      </c>
      <c r="E938">
        <f t="shared" si="98"/>
        <v>0.15</v>
      </c>
      <c r="F938">
        <f t="shared" si="99"/>
        <v>100.325925</v>
      </c>
      <c r="G938" s="2">
        <v>45676</v>
      </c>
      <c r="H938" s="2">
        <v>45676</v>
      </c>
      <c r="I938" t="s">
        <v>48</v>
      </c>
      <c r="J938" t="s">
        <v>37</v>
      </c>
      <c r="K938" t="str">
        <f t="shared" si="100"/>
        <v>Low Risk</v>
      </c>
      <c r="L938" t="s">
        <v>60</v>
      </c>
      <c r="M938" t="s">
        <v>21</v>
      </c>
      <c r="N938" t="s">
        <v>45</v>
      </c>
      <c r="O938" t="s">
        <v>23</v>
      </c>
      <c r="P938" t="s">
        <v>56</v>
      </c>
      <c r="Q938" t="s">
        <v>57</v>
      </c>
      <c r="R938">
        <v>9</v>
      </c>
      <c r="S938" t="str">
        <f t="shared" si="101"/>
        <v>January</v>
      </c>
      <c r="T938">
        <f t="shared" si="102"/>
        <v>2025</v>
      </c>
      <c r="U938" s="3">
        <f t="shared" si="103"/>
        <v>0.29749999999999999</v>
      </c>
      <c r="V938" s="3" t="str">
        <f t="shared" si="104"/>
        <v>High Discount</v>
      </c>
      <c r="W938" s="3">
        <f>AVERAGE(Table1[Gross Margin %])</f>
        <v>0.29963500000000659</v>
      </c>
      <c r="X938" s="3"/>
    </row>
    <row r="939" spans="1:24" x14ac:dyDescent="0.35">
      <c r="A939" t="s">
        <v>1892</v>
      </c>
      <c r="B939" t="s">
        <v>1893</v>
      </c>
      <c r="C939">
        <v>1418.69</v>
      </c>
      <c r="D939" t="s">
        <v>3872</v>
      </c>
      <c r="E939">
        <f t="shared" si="98"/>
        <v>0.15</v>
      </c>
      <c r="F939">
        <f t="shared" si="99"/>
        <v>422.06027499999999</v>
      </c>
      <c r="G939" s="2">
        <v>45637</v>
      </c>
      <c r="H939" s="2">
        <v>45637</v>
      </c>
      <c r="I939" t="s">
        <v>18</v>
      </c>
      <c r="J939" t="s">
        <v>37</v>
      </c>
      <c r="K939" t="str">
        <f t="shared" si="100"/>
        <v>High Risk</v>
      </c>
      <c r="L939" t="s">
        <v>20</v>
      </c>
      <c r="M939" t="s">
        <v>44</v>
      </c>
      <c r="N939" t="s">
        <v>45</v>
      </c>
      <c r="O939" t="s">
        <v>23</v>
      </c>
      <c r="P939" t="s">
        <v>51</v>
      </c>
      <c r="Q939" t="s">
        <v>52</v>
      </c>
      <c r="R939">
        <v>6</v>
      </c>
      <c r="S939" t="str">
        <f t="shared" si="101"/>
        <v>December</v>
      </c>
      <c r="T939">
        <f t="shared" si="102"/>
        <v>2024</v>
      </c>
      <c r="U939" s="3">
        <f t="shared" si="103"/>
        <v>0.29749999999999999</v>
      </c>
      <c r="V939" s="3" t="str">
        <f t="shared" si="104"/>
        <v>High Discount</v>
      </c>
      <c r="W939" s="3">
        <f>AVERAGE(Table1[Gross Margin %])</f>
        <v>0.29963500000000659</v>
      </c>
      <c r="X939" s="3"/>
    </row>
    <row r="940" spans="1:24" x14ac:dyDescent="0.35">
      <c r="A940" t="s">
        <v>1894</v>
      </c>
      <c r="B940" t="s">
        <v>1895</v>
      </c>
      <c r="C940">
        <v>1416.72</v>
      </c>
      <c r="D940" t="s">
        <v>3872</v>
      </c>
      <c r="E940">
        <f t="shared" si="98"/>
        <v>0.15</v>
      </c>
      <c r="F940">
        <f t="shared" si="99"/>
        <v>421.4742</v>
      </c>
      <c r="G940" s="2">
        <v>45737</v>
      </c>
      <c r="H940" s="2">
        <v>45737</v>
      </c>
      <c r="I940" t="s">
        <v>48</v>
      </c>
      <c r="J940" t="s">
        <v>49</v>
      </c>
      <c r="K940" t="str">
        <f t="shared" si="100"/>
        <v>Medium Risk</v>
      </c>
      <c r="L940" t="s">
        <v>38</v>
      </c>
      <c r="M940" t="s">
        <v>50</v>
      </c>
      <c r="N940" t="s">
        <v>22</v>
      </c>
      <c r="O940" t="s">
        <v>23</v>
      </c>
      <c r="P940" t="s">
        <v>56</v>
      </c>
      <c r="Q940" t="s">
        <v>57</v>
      </c>
      <c r="R940">
        <v>7</v>
      </c>
      <c r="S940" t="str">
        <f t="shared" si="101"/>
        <v>March</v>
      </c>
      <c r="T940">
        <f t="shared" si="102"/>
        <v>2025</v>
      </c>
      <c r="U940" s="3">
        <f t="shared" si="103"/>
        <v>0.29749999999999999</v>
      </c>
      <c r="V940" s="3" t="str">
        <f t="shared" si="104"/>
        <v>High Discount</v>
      </c>
      <c r="W940" s="3">
        <f>AVERAGE(Table1[Gross Margin %])</f>
        <v>0.29963500000000659</v>
      </c>
      <c r="X940" s="3"/>
    </row>
    <row r="941" spans="1:24" x14ac:dyDescent="0.35">
      <c r="A941" t="s">
        <v>1896</v>
      </c>
      <c r="B941" t="s">
        <v>318</v>
      </c>
      <c r="C941">
        <v>173.06</v>
      </c>
      <c r="D941" t="s">
        <v>3873</v>
      </c>
      <c r="E941">
        <f t="shared" si="98"/>
        <v>0.15</v>
      </c>
      <c r="F941">
        <f t="shared" si="99"/>
        <v>51.485349999999997</v>
      </c>
      <c r="G941" s="2">
        <v>45608</v>
      </c>
      <c r="H941" s="2">
        <v>45608</v>
      </c>
      <c r="I941" t="s">
        <v>86</v>
      </c>
      <c r="J941" t="s">
        <v>49</v>
      </c>
      <c r="K941" t="str">
        <f t="shared" si="100"/>
        <v>Low Risk</v>
      </c>
      <c r="L941" t="s">
        <v>60</v>
      </c>
      <c r="M941" t="s">
        <v>44</v>
      </c>
      <c r="N941" t="s">
        <v>31</v>
      </c>
      <c r="O941" t="s">
        <v>23</v>
      </c>
      <c r="P941" t="s">
        <v>56</v>
      </c>
      <c r="Q941" t="s">
        <v>57</v>
      </c>
      <c r="R941">
        <v>1</v>
      </c>
      <c r="S941" t="str">
        <f t="shared" si="101"/>
        <v>November</v>
      </c>
      <c r="T941">
        <f t="shared" si="102"/>
        <v>2024</v>
      </c>
      <c r="U941" s="3">
        <f t="shared" si="103"/>
        <v>0.29749999999999999</v>
      </c>
      <c r="V941" s="3" t="str">
        <f t="shared" si="104"/>
        <v>High Discount</v>
      </c>
      <c r="W941" s="3">
        <f>AVERAGE(Table1[Gross Margin %])</f>
        <v>0.29963500000000659</v>
      </c>
      <c r="X941" s="3"/>
    </row>
    <row r="942" spans="1:24" x14ac:dyDescent="0.35">
      <c r="A942" t="s">
        <v>1897</v>
      </c>
      <c r="B942" t="s">
        <v>1898</v>
      </c>
      <c r="C942">
        <v>86.33</v>
      </c>
      <c r="D942" t="s">
        <v>3873</v>
      </c>
      <c r="E942">
        <f t="shared" si="98"/>
        <v>0.1</v>
      </c>
      <c r="F942">
        <f t="shared" si="99"/>
        <v>27.193950000000001</v>
      </c>
      <c r="G942" s="2">
        <v>45613</v>
      </c>
      <c r="H942" s="2">
        <v>45613</v>
      </c>
      <c r="I942" t="s">
        <v>86</v>
      </c>
      <c r="J942" t="s">
        <v>49</v>
      </c>
      <c r="K942" t="str">
        <f t="shared" si="100"/>
        <v>Medium Risk</v>
      </c>
      <c r="L942" t="s">
        <v>38</v>
      </c>
      <c r="M942" t="s">
        <v>55</v>
      </c>
      <c r="N942" t="s">
        <v>31</v>
      </c>
      <c r="O942" t="s">
        <v>32</v>
      </c>
      <c r="P942" t="s">
        <v>72</v>
      </c>
      <c r="Q942" t="s">
        <v>73</v>
      </c>
      <c r="R942">
        <v>8</v>
      </c>
      <c r="S942" t="str">
        <f t="shared" si="101"/>
        <v>November</v>
      </c>
      <c r="T942">
        <f t="shared" si="102"/>
        <v>2024</v>
      </c>
      <c r="U942" s="3">
        <f t="shared" si="103"/>
        <v>0.315</v>
      </c>
      <c r="V942" s="3" t="str">
        <f t="shared" si="104"/>
        <v>Low Discount</v>
      </c>
      <c r="W942" s="3">
        <f>AVERAGE(Table1[Gross Margin %])</f>
        <v>0.29963500000000659</v>
      </c>
      <c r="X942" s="3"/>
    </row>
    <row r="943" spans="1:24" x14ac:dyDescent="0.35">
      <c r="A943" t="s">
        <v>1899</v>
      </c>
      <c r="B943" t="s">
        <v>1900</v>
      </c>
      <c r="C943">
        <v>33.42</v>
      </c>
      <c r="D943" t="s">
        <v>3873</v>
      </c>
      <c r="E943">
        <f t="shared" si="98"/>
        <v>0.15</v>
      </c>
      <c r="F943">
        <f t="shared" si="99"/>
        <v>9.9424500000000009</v>
      </c>
      <c r="G943" s="2">
        <v>45480</v>
      </c>
      <c r="H943" s="2">
        <v>45480</v>
      </c>
      <c r="I943" t="s">
        <v>42</v>
      </c>
      <c r="J943" t="s">
        <v>49</v>
      </c>
      <c r="K943" t="str">
        <f t="shared" si="100"/>
        <v>Low Risk</v>
      </c>
      <c r="L943" t="s">
        <v>60</v>
      </c>
      <c r="M943" t="s">
        <v>39</v>
      </c>
      <c r="N943" t="s">
        <v>31</v>
      </c>
      <c r="O943" t="s">
        <v>23</v>
      </c>
      <c r="P943" t="s">
        <v>56</v>
      </c>
      <c r="Q943" t="s">
        <v>57</v>
      </c>
      <c r="R943">
        <v>8</v>
      </c>
      <c r="S943" t="str">
        <f t="shared" si="101"/>
        <v>July</v>
      </c>
      <c r="T943">
        <f t="shared" si="102"/>
        <v>2024</v>
      </c>
      <c r="U943" s="3">
        <f t="shared" si="103"/>
        <v>0.29749999999999999</v>
      </c>
      <c r="V943" s="3" t="str">
        <f t="shared" si="104"/>
        <v>High Discount</v>
      </c>
      <c r="W943" s="3">
        <f>AVERAGE(Table1[Gross Margin %])</f>
        <v>0.29963500000000659</v>
      </c>
      <c r="X943" s="3"/>
    </row>
    <row r="944" spans="1:24" x14ac:dyDescent="0.35">
      <c r="A944" t="s">
        <v>1901</v>
      </c>
      <c r="B944" t="s">
        <v>1902</v>
      </c>
      <c r="C944">
        <v>384.44</v>
      </c>
      <c r="D944" t="s">
        <v>3873</v>
      </c>
      <c r="E944">
        <f t="shared" si="98"/>
        <v>0.1</v>
      </c>
      <c r="F944">
        <f t="shared" si="99"/>
        <v>121.09859999999999</v>
      </c>
      <c r="G944" s="2">
        <v>45510</v>
      </c>
      <c r="H944" s="2">
        <v>45510</v>
      </c>
      <c r="I944" t="s">
        <v>28</v>
      </c>
      <c r="J944" t="s">
        <v>19</v>
      </c>
      <c r="K944" t="str">
        <f t="shared" si="100"/>
        <v>Low Risk</v>
      </c>
      <c r="L944" t="s">
        <v>60</v>
      </c>
      <c r="M944" t="s">
        <v>30</v>
      </c>
      <c r="N944" t="s">
        <v>45</v>
      </c>
      <c r="O944" t="s">
        <v>32</v>
      </c>
      <c r="P944" t="s">
        <v>80</v>
      </c>
      <c r="Q944" t="s">
        <v>81</v>
      </c>
      <c r="R944">
        <v>1</v>
      </c>
      <c r="S944" t="str">
        <f t="shared" si="101"/>
        <v>August</v>
      </c>
      <c r="T944">
        <f t="shared" si="102"/>
        <v>2024</v>
      </c>
      <c r="U944" s="3">
        <f t="shared" si="103"/>
        <v>0.315</v>
      </c>
      <c r="V944" s="3" t="str">
        <f t="shared" si="104"/>
        <v>Low Discount</v>
      </c>
      <c r="W944" s="3">
        <f>AVERAGE(Table1[Gross Margin %])</f>
        <v>0.29963500000000659</v>
      </c>
      <c r="X944" s="3"/>
    </row>
    <row r="945" spans="1:24" x14ac:dyDescent="0.35">
      <c r="A945" t="s">
        <v>1903</v>
      </c>
      <c r="B945" t="s">
        <v>1904</v>
      </c>
      <c r="C945">
        <v>940.35</v>
      </c>
      <c r="D945" t="s">
        <v>3874</v>
      </c>
      <c r="E945">
        <f t="shared" si="98"/>
        <v>0.1</v>
      </c>
      <c r="F945">
        <f t="shared" si="99"/>
        <v>296.21024999999997</v>
      </c>
      <c r="G945" s="2">
        <v>45717</v>
      </c>
      <c r="H945" s="2">
        <v>45717</v>
      </c>
      <c r="I945" t="s">
        <v>48</v>
      </c>
      <c r="J945" t="s">
        <v>37</v>
      </c>
      <c r="K945" t="str">
        <f t="shared" si="100"/>
        <v>Low Risk</v>
      </c>
      <c r="L945" t="s">
        <v>60</v>
      </c>
      <c r="M945" t="s">
        <v>44</v>
      </c>
      <c r="N945" t="s">
        <v>45</v>
      </c>
      <c r="O945" t="s">
        <v>32</v>
      </c>
      <c r="P945" t="s">
        <v>80</v>
      </c>
      <c r="Q945" t="s">
        <v>81</v>
      </c>
      <c r="R945">
        <v>6</v>
      </c>
      <c r="S945" t="str">
        <f t="shared" si="101"/>
        <v>March</v>
      </c>
      <c r="T945">
        <f t="shared" si="102"/>
        <v>2025</v>
      </c>
      <c r="U945" s="3">
        <f t="shared" si="103"/>
        <v>0.31499999999999995</v>
      </c>
      <c r="V945" s="3" t="str">
        <f t="shared" si="104"/>
        <v>Low Discount</v>
      </c>
      <c r="W945" s="3">
        <f>AVERAGE(Table1[Gross Margin %])</f>
        <v>0.29963500000000659</v>
      </c>
      <c r="X945" s="3"/>
    </row>
    <row r="946" spans="1:24" x14ac:dyDescent="0.35">
      <c r="A946" t="s">
        <v>1905</v>
      </c>
      <c r="B946" t="s">
        <v>1906</v>
      </c>
      <c r="C946">
        <v>755.67</v>
      </c>
      <c r="D946" t="s">
        <v>3874</v>
      </c>
      <c r="E946">
        <f t="shared" si="98"/>
        <v>0.1</v>
      </c>
      <c r="F946">
        <f t="shared" si="99"/>
        <v>238.03604999999996</v>
      </c>
      <c r="G946" s="2">
        <v>45540</v>
      </c>
      <c r="H946" s="2">
        <v>45540</v>
      </c>
      <c r="I946" t="s">
        <v>48</v>
      </c>
      <c r="J946" t="s">
        <v>37</v>
      </c>
      <c r="K946" t="str">
        <f t="shared" si="100"/>
        <v>Low Risk</v>
      </c>
      <c r="L946" t="s">
        <v>43</v>
      </c>
      <c r="M946" t="s">
        <v>44</v>
      </c>
      <c r="N946" t="s">
        <v>31</v>
      </c>
      <c r="O946" t="s">
        <v>32</v>
      </c>
      <c r="P946" t="s">
        <v>68</v>
      </c>
      <c r="Q946" t="s">
        <v>69</v>
      </c>
      <c r="R946">
        <v>9</v>
      </c>
      <c r="S946" t="str">
        <f t="shared" si="101"/>
        <v>September</v>
      </c>
      <c r="T946">
        <f t="shared" si="102"/>
        <v>2024</v>
      </c>
      <c r="U946" s="3">
        <f t="shared" si="103"/>
        <v>0.31499999999999995</v>
      </c>
      <c r="V946" s="3" t="str">
        <f t="shared" si="104"/>
        <v>Low Discount</v>
      </c>
      <c r="W946" s="3">
        <f>AVERAGE(Table1[Gross Margin %])</f>
        <v>0.29963500000000659</v>
      </c>
      <c r="X946" s="3"/>
    </row>
    <row r="947" spans="1:24" x14ac:dyDescent="0.35">
      <c r="A947" t="s">
        <v>1907</v>
      </c>
      <c r="B947" t="s">
        <v>1908</v>
      </c>
      <c r="C947">
        <v>211.47</v>
      </c>
      <c r="D947" t="s">
        <v>3873</v>
      </c>
      <c r="E947">
        <f t="shared" si="98"/>
        <v>0.1</v>
      </c>
      <c r="F947">
        <f t="shared" si="99"/>
        <v>66.613050000000001</v>
      </c>
      <c r="G947" s="2">
        <v>45719</v>
      </c>
      <c r="H947" s="2">
        <v>45719</v>
      </c>
      <c r="I947" t="s">
        <v>42</v>
      </c>
      <c r="J947" t="s">
        <v>49</v>
      </c>
      <c r="K947" t="str">
        <f t="shared" si="100"/>
        <v>Low Risk</v>
      </c>
      <c r="L947" t="s">
        <v>38</v>
      </c>
      <c r="M947" t="s">
        <v>39</v>
      </c>
      <c r="N947" t="s">
        <v>22</v>
      </c>
      <c r="O947" t="s">
        <v>61</v>
      </c>
      <c r="P947" t="s">
        <v>62</v>
      </c>
      <c r="Q947" t="s">
        <v>63</v>
      </c>
      <c r="R947">
        <v>9</v>
      </c>
      <c r="S947" t="str">
        <f t="shared" si="101"/>
        <v>March</v>
      </c>
      <c r="T947">
        <f t="shared" si="102"/>
        <v>2025</v>
      </c>
      <c r="U947" s="3">
        <f t="shared" si="103"/>
        <v>0.315</v>
      </c>
      <c r="V947" s="3" t="str">
        <f t="shared" si="104"/>
        <v>Low Discount</v>
      </c>
      <c r="W947" s="3">
        <f>AVERAGE(Table1[Gross Margin %])</f>
        <v>0.29963500000000659</v>
      </c>
      <c r="X947" s="3"/>
    </row>
    <row r="948" spans="1:24" x14ac:dyDescent="0.35">
      <c r="A948" t="s">
        <v>1909</v>
      </c>
      <c r="B948" t="s">
        <v>1910</v>
      </c>
      <c r="C948">
        <v>533.07000000000005</v>
      </c>
      <c r="D948" t="s">
        <v>3874</v>
      </c>
      <c r="E948">
        <f t="shared" si="98"/>
        <v>0.15</v>
      </c>
      <c r="F948">
        <f t="shared" si="99"/>
        <v>158.588325</v>
      </c>
      <c r="G948" s="2">
        <v>45518</v>
      </c>
      <c r="H948" s="2">
        <v>45518</v>
      </c>
      <c r="I948" t="s">
        <v>18</v>
      </c>
      <c r="J948" t="s">
        <v>29</v>
      </c>
      <c r="K948" t="str">
        <f t="shared" si="100"/>
        <v>High Risk</v>
      </c>
      <c r="L948" t="s">
        <v>20</v>
      </c>
      <c r="M948" t="s">
        <v>21</v>
      </c>
      <c r="N948" t="s">
        <v>22</v>
      </c>
      <c r="O948" t="s">
        <v>23</v>
      </c>
      <c r="P948" t="s">
        <v>24</v>
      </c>
      <c r="Q948" t="s">
        <v>25</v>
      </c>
      <c r="R948">
        <v>7</v>
      </c>
      <c r="S948" t="str">
        <f t="shared" si="101"/>
        <v>August</v>
      </c>
      <c r="T948">
        <f t="shared" si="102"/>
        <v>2024</v>
      </c>
      <c r="U948" s="3">
        <f t="shared" si="103"/>
        <v>0.29749999999999999</v>
      </c>
      <c r="V948" s="3" t="str">
        <f t="shared" si="104"/>
        <v>High Discount</v>
      </c>
      <c r="W948" s="3">
        <f>AVERAGE(Table1[Gross Margin %])</f>
        <v>0.29963500000000659</v>
      </c>
      <c r="X948" s="3"/>
    </row>
    <row r="949" spans="1:24" x14ac:dyDescent="0.35">
      <c r="A949" t="s">
        <v>1911</v>
      </c>
      <c r="B949" t="s">
        <v>1912</v>
      </c>
      <c r="C949">
        <v>694.98</v>
      </c>
      <c r="D949" t="s">
        <v>3874</v>
      </c>
      <c r="E949">
        <f t="shared" si="98"/>
        <v>0.1</v>
      </c>
      <c r="F949">
        <f t="shared" si="99"/>
        <v>218.91869999999997</v>
      </c>
      <c r="G949" s="2">
        <v>45659</v>
      </c>
      <c r="H949" s="2">
        <v>45659</v>
      </c>
      <c r="I949" t="s">
        <v>42</v>
      </c>
      <c r="J949" t="s">
        <v>29</v>
      </c>
      <c r="K949" t="str">
        <f t="shared" si="100"/>
        <v>Low Risk</v>
      </c>
      <c r="L949" t="s">
        <v>60</v>
      </c>
      <c r="M949" t="s">
        <v>21</v>
      </c>
      <c r="N949" t="s">
        <v>22</v>
      </c>
      <c r="O949" t="s">
        <v>32</v>
      </c>
      <c r="P949" t="s">
        <v>72</v>
      </c>
      <c r="Q949" t="s">
        <v>73</v>
      </c>
      <c r="R949">
        <v>6</v>
      </c>
      <c r="S949" t="str">
        <f t="shared" si="101"/>
        <v>January</v>
      </c>
      <c r="T949">
        <f t="shared" si="102"/>
        <v>2025</v>
      </c>
      <c r="U949" s="3">
        <f t="shared" si="103"/>
        <v>0.31499999999999995</v>
      </c>
      <c r="V949" s="3" t="str">
        <f t="shared" si="104"/>
        <v>Low Discount</v>
      </c>
      <c r="W949" s="3">
        <f>AVERAGE(Table1[Gross Margin %])</f>
        <v>0.29963500000000659</v>
      </c>
      <c r="X949" s="3"/>
    </row>
    <row r="950" spans="1:24" x14ac:dyDescent="0.35">
      <c r="A950" t="s">
        <v>1913</v>
      </c>
      <c r="B950" t="s">
        <v>1914</v>
      </c>
      <c r="C950">
        <v>527.20000000000005</v>
      </c>
      <c r="D950" t="s">
        <v>3874</v>
      </c>
      <c r="E950">
        <f t="shared" si="98"/>
        <v>0.1</v>
      </c>
      <c r="F950">
        <f t="shared" si="99"/>
        <v>166.06799999999998</v>
      </c>
      <c r="G950" s="2">
        <v>45765</v>
      </c>
      <c r="H950" s="2">
        <v>45765</v>
      </c>
      <c r="I950" t="s">
        <v>48</v>
      </c>
      <c r="J950" t="s">
        <v>19</v>
      </c>
      <c r="K950" t="str">
        <f t="shared" si="100"/>
        <v>High Risk</v>
      </c>
      <c r="L950" t="s">
        <v>20</v>
      </c>
      <c r="M950" t="s">
        <v>55</v>
      </c>
      <c r="N950" t="s">
        <v>31</v>
      </c>
      <c r="O950" t="s">
        <v>32</v>
      </c>
      <c r="P950" t="s">
        <v>68</v>
      </c>
      <c r="Q950" t="s">
        <v>69</v>
      </c>
      <c r="R950">
        <v>4</v>
      </c>
      <c r="S950" t="str">
        <f t="shared" si="101"/>
        <v>April</v>
      </c>
      <c r="T950">
        <f t="shared" si="102"/>
        <v>2025</v>
      </c>
      <c r="U950" s="3">
        <f t="shared" si="103"/>
        <v>0.31499999999999995</v>
      </c>
      <c r="V950" s="3" t="str">
        <f t="shared" si="104"/>
        <v>Low Discount</v>
      </c>
      <c r="W950" s="3">
        <f>AVERAGE(Table1[Gross Margin %])</f>
        <v>0.29963500000000659</v>
      </c>
      <c r="X950" s="3"/>
    </row>
    <row r="951" spans="1:24" x14ac:dyDescent="0.35">
      <c r="A951" t="s">
        <v>1915</v>
      </c>
      <c r="B951" t="s">
        <v>1916</v>
      </c>
      <c r="C951">
        <v>611.45000000000005</v>
      </c>
      <c r="D951" t="s">
        <v>3874</v>
      </c>
      <c r="E951">
        <f t="shared" si="98"/>
        <v>0.15</v>
      </c>
      <c r="F951">
        <f t="shared" si="99"/>
        <v>181.90637500000003</v>
      </c>
      <c r="G951" s="2">
        <v>45628</v>
      </c>
      <c r="H951" s="2">
        <v>45628</v>
      </c>
      <c r="I951" t="s">
        <v>48</v>
      </c>
      <c r="J951" t="s">
        <v>19</v>
      </c>
      <c r="K951" t="str">
        <f t="shared" si="100"/>
        <v>Medium Risk</v>
      </c>
      <c r="L951" t="s">
        <v>38</v>
      </c>
      <c r="M951" t="s">
        <v>44</v>
      </c>
      <c r="N951" t="s">
        <v>31</v>
      </c>
      <c r="O951" t="s">
        <v>23</v>
      </c>
      <c r="P951" t="s">
        <v>56</v>
      </c>
      <c r="Q951" t="s">
        <v>57</v>
      </c>
      <c r="R951">
        <v>8</v>
      </c>
      <c r="S951" t="str">
        <f t="shared" si="101"/>
        <v>December</v>
      </c>
      <c r="T951">
        <f t="shared" si="102"/>
        <v>2024</v>
      </c>
      <c r="U951" s="3">
        <f t="shared" si="103"/>
        <v>0.29750000000000004</v>
      </c>
      <c r="V951" s="3" t="str">
        <f t="shared" si="104"/>
        <v>High Discount</v>
      </c>
      <c r="W951" s="3">
        <f>AVERAGE(Table1[Gross Margin %])</f>
        <v>0.29963500000000659</v>
      </c>
      <c r="X951" s="3"/>
    </row>
    <row r="952" spans="1:24" x14ac:dyDescent="0.35">
      <c r="A952" t="s">
        <v>1917</v>
      </c>
      <c r="B952" t="s">
        <v>1918</v>
      </c>
      <c r="C952">
        <v>1248.92</v>
      </c>
      <c r="D952" t="s">
        <v>3872</v>
      </c>
      <c r="E952">
        <f t="shared" si="98"/>
        <v>0.25</v>
      </c>
      <c r="F952">
        <f t="shared" si="99"/>
        <v>327.8415</v>
      </c>
      <c r="G952" s="2">
        <v>45690</v>
      </c>
      <c r="H952" s="2">
        <v>45690</v>
      </c>
      <c r="I952" t="s">
        <v>28</v>
      </c>
      <c r="J952" t="s">
        <v>37</v>
      </c>
      <c r="K952" t="str">
        <f t="shared" si="100"/>
        <v>High Risk</v>
      </c>
      <c r="L952" t="s">
        <v>20</v>
      </c>
      <c r="M952" t="s">
        <v>50</v>
      </c>
      <c r="N952" t="s">
        <v>31</v>
      </c>
      <c r="O952" t="s">
        <v>32</v>
      </c>
      <c r="P952" t="s">
        <v>68</v>
      </c>
      <c r="Q952" t="s">
        <v>69</v>
      </c>
      <c r="R952">
        <v>1</v>
      </c>
      <c r="S952" t="str">
        <f t="shared" si="101"/>
        <v>February</v>
      </c>
      <c r="T952">
        <f t="shared" si="102"/>
        <v>2025</v>
      </c>
      <c r="U952" s="3">
        <f t="shared" si="103"/>
        <v>0.26249999999999996</v>
      </c>
      <c r="V952" s="3" t="str">
        <f t="shared" si="104"/>
        <v>High Discount</v>
      </c>
      <c r="W952" s="3">
        <f>AVERAGE(Table1[Gross Margin %])</f>
        <v>0.29963500000000659</v>
      </c>
      <c r="X952" s="3"/>
    </row>
    <row r="953" spans="1:24" x14ac:dyDescent="0.35">
      <c r="A953" t="s">
        <v>1919</v>
      </c>
      <c r="B953" t="s">
        <v>1920</v>
      </c>
      <c r="C953">
        <v>142.83000000000001</v>
      </c>
      <c r="D953" t="s">
        <v>3873</v>
      </c>
      <c r="E953">
        <f t="shared" si="98"/>
        <v>0.1</v>
      </c>
      <c r="F953">
        <f t="shared" si="99"/>
        <v>44.991450000000007</v>
      </c>
      <c r="G953" s="2">
        <v>45565</v>
      </c>
      <c r="H953" s="2">
        <v>45565</v>
      </c>
      <c r="I953" t="s">
        <v>28</v>
      </c>
      <c r="J953" t="s">
        <v>49</v>
      </c>
      <c r="K953" t="str">
        <f t="shared" si="100"/>
        <v>Medium Risk</v>
      </c>
      <c r="L953" t="s">
        <v>38</v>
      </c>
      <c r="M953" t="s">
        <v>44</v>
      </c>
      <c r="N953" t="s">
        <v>22</v>
      </c>
      <c r="O953" t="s">
        <v>61</v>
      </c>
      <c r="P953" t="s">
        <v>62</v>
      </c>
      <c r="Q953" t="s">
        <v>63</v>
      </c>
      <c r="R953">
        <v>5</v>
      </c>
      <c r="S953" t="str">
        <f t="shared" si="101"/>
        <v>September</v>
      </c>
      <c r="T953">
        <f t="shared" si="102"/>
        <v>2024</v>
      </c>
      <c r="U953" s="3">
        <f t="shared" si="103"/>
        <v>0.315</v>
      </c>
      <c r="V953" s="3" t="str">
        <f t="shared" si="104"/>
        <v>Low Discount</v>
      </c>
      <c r="W953" s="3">
        <f>AVERAGE(Table1[Gross Margin %])</f>
        <v>0.29963500000000659</v>
      </c>
      <c r="X953" s="3"/>
    </row>
    <row r="954" spans="1:24" x14ac:dyDescent="0.35">
      <c r="A954" t="s">
        <v>1921</v>
      </c>
      <c r="B954" t="s">
        <v>1922</v>
      </c>
      <c r="C954">
        <v>1312.95</v>
      </c>
      <c r="D954" t="s">
        <v>3872</v>
      </c>
      <c r="E954">
        <f t="shared" si="98"/>
        <v>0.25</v>
      </c>
      <c r="F954">
        <f t="shared" si="99"/>
        <v>344.64937500000002</v>
      </c>
      <c r="G954" s="2">
        <v>45670</v>
      </c>
      <c r="H954" s="2">
        <v>45670</v>
      </c>
      <c r="I954" t="s">
        <v>42</v>
      </c>
      <c r="J954" t="s">
        <v>37</v>
      </c>
      <c r="K954" t="str">
        <f t="shared" si="100"/>
        <v>Low Risk</v>
      </c>
      <c r="L954" t="s">
        <v>43</v>
      </c>
      <c r="M954" t="s">
        <v>39</v>
      </c>
      <c r="N954" t="s">
        <v>22</v>
      </c>
      <c r="O954" t="s">
        <v>32</v>
      </c>
      <c r="P954" t="s">
        <v>68</v>
      </c>
      <c r="Q954" t="s">
        <v>69</v>
      </c>
      <c r="R954">
        <v>8</v>
      </c>
      <c r="S954" t="str">
        <f t="shared" si="101"/>
        <v>January</v>
      </c>
      <c r="T954">
        <f t="shared" si="102"/>
        <v>2025</v>
      </c>
      <c r="U954" s="3">
        <f t="shared" si="103"/>
        <v>0.26250000000000001</v>
      </c>
      <c r="V954" s="3" t="str">
        <f t="shared" si="104"/>
        <v>High Discount</v>
      </c>
      <c r="W954" s="3">
        <f>AVERAGE(Table1[Gross Margin %])</f>
        <v>0.29963500000000659</v>
      </c>
      <c r="X954" s="3"/>
    </row>
    <row r="955" spans="1:24" x14ac:dyDescent="0.35">
      <c r="A955" t="s">
        <v>1923</v>
      </c>
      <c r="B955" t="s">
        <v>1924</v>
      </c>
      <c r="C955">
        <v>251.07</v>
      </c>
      <c r="D955" t="s">
        <v>3873</v>
      </c>
      <c r="E955">
        <f t="shared" si="98"/>
        <v>0.1</v>
      </c>
      <c r="F955">
        <f t="shared" si="99"/>
        <v>79.087049999999991</v>
      </c>
      <c r="G955" s="2">
        <v>45722</v>
      </c>
      <c r="H955" s="2">
        <v>45722</v>
      </c>
      <c r="I955" t="s">
        <v>42</v>
      </c>
      <c r="J955" t="s">
        <v>19</v>
      </c>
      <c r="K955" t="str">
        <f t="shared" si="100"/>
        <v>Low Risk</v>
      </c>
      <c r="L955" t="s">
        <v>60</v>
      </c>
      <c r="M955" t="s">
        <v>30</v>
      </c>
      <c r="N955" t="s">
        <v>22</v>
      </c>
      <c r="O955" t="s">
        <v>32</v>
      </c>
      <c r="P955" t="s">
        <v>72</v>
      </c>
      <c r="Q955" t="s">
        <v>73</v>
      </c>
      <c r="R955">
        <v>7</v>
      </c>
      <c r="S955" t="str">
        <f t="shared" si="101"/>
        <v>March</v>
      </c>
      <c r="T955">
        <f t="shared" si="102"/>
        <v>2025</v>
      </c>
      <c r="U955" s="3">
        <f t="shared" si="103"/>
        <v>0.31499999999999995</v>
      </c>
      <c r="V955" s="3" t="str">
        <f t="shared" si="104"/>
        <v>Low Discount</v>
      </c>
      <c r="W955" s="3">
        <f>AVERAGE(Table1[Gross Margin %])</f>
        <v>0.29963500000000659</v>
      </c>
      <c r="X955" s="3"/>
    </row>
    <row r="956" spans="1:24" x14ac:dyDescent="0.35">
      <c r="A956" t="s">
        <v>1925</v>
      </c>
      <c r="B956" t="s">
        <v>1926</v>
      </c>
      <c r="C956">
        <v>1190.1500000000001</v>
      </c>
      <c r="D956" t="s">
        <v>3872</v>
      </c>
      <c r="E956">
        <f t="shared" si="98"/>
        <v>0.15</v>
      </c>
      <c r="F956">
        <f t="shared" si="99"/>
        <v>354.06962499999997</v>
      </c>
      <c r="G956" s="2">
        <v>45739</v>
      </c>
      <c r="H956" s="2">
        <v>45739</v>
      </c>
      <c r="I956" t="s">
        <v>42</v>
      </c>
      <c r="J956" t="s">
        <v>37</v>
      </c>
      <c r="K956" t="str">
        <f t="shared" si="100"/>
        <v>Low Risk</v>
      </c>
      <c r="L956" t="s">
        <v>43</v>
      </c>
      <c r="M956" t="s">
        <v>44</v>
      </c>
      <c r="N956" t="s">
        <v>45</v>
      </c>
      <c r="O956" t="s">
        <v>23</v>
      </c>
      <c r="P956" t="s">
        <v>24</v>
      </c>
      <c r="Q956" t="s">
        <v>25</v>
      </c>
      <c r="R956">
        <v>9</v>
      </c>
      <c r="S956" t="str">
        <f t="shared" si="101"/>
        <v>March</v>
      </c>
      <c r="T956">
        <f t="shared" si="102"/>
        <v>2025</v>
      </c>
      <c r="U956" s="3">
        <f t="shared" si="103"/>
        <v>0.29749999999999993</v>
      </c>
      <c r="V956" s="3" t="str">
        <f t="shared" si="104"/>
        <v>High Discount</v>
      </c>
      <c r="W956" s="3">
        <f>AVERAGE(Table1[Gross Margin %])</f>
        <v>0.29963500000000659</v>
      </c>
      <c r="X956" s="3"/>
    </row>
    <row r="957" spans="1:24" x14ac:dyDescent="0.35">
      <c r="A957" t="s">
        <v>1927</v>
      </c>
      <c r="B957" t="s">
        <v>1928</v>
      </c>
      <c r="C957">
        <v>929.01</v>
      </c>
      <c r="D957" t="s">
        <v>3874</v>
      </c>
      <c r="E957">
        <f t="shared" si="98"/>
        <v>0.1</v>
      </c>
      <c r="F957">
        <f t="shared" si="99"/>
        <v>292.63814999999994</v>
      </c>
      <c r="G957" s="2">
        <v>45543</v>
      </c>
      <c r="H957" s="2">
        <v>45543</v>
      </c>
      <c r="I957" t="s">
        <v>42</v>
      </c>
      <c r="J957" t="s">
        <v>19</v>
      </c>
      <c r="K957" t="str">
        <f t="shared" si="100"/>
        <v>Low Risk</v>
      </c>
      <c r="L957" t="s">
        <v>38</v>
      </c>
      <c r="M957" t="s">
        <v>50</v>
      </c>
      <c r="N957" t="s">
        <v>31</v>
      </c>
      <c r="O957" t="s">
        <v>32</v>
      </c>
      <c r="P957" t="s">
        <v>72</v>
      </c>
      <c r="Q957" t="s">
        <v>73</v>
      </c>
      <c r="R957">
        <v>5</v>
      </c>
      <c r="S957" t="str">
        <f t="shared" si="101"/>
        <v>September</v>
      </c>
      <c r="T957">
        <f t="shared" si="102"/>
        <v>2024</v>
      </c>
      <c r="U957" s="3">
        <f t="shared" si="103"/>
        <v>0.31499999999999995</v>
      </c>
      <c r="V957" s="3" t="str">
        <f t="shared" si="104"/>
        <v>Low Discount</v>
      </c>
      <c r="W957" s="3">
        <f>AVERAGE(Table1[Gross Margin %])</f>
        <v>0.29963500000000659</v>
      </c>
      <c r="X957" s="3"/>
    </row>
    <row r="958" spans="1:24" x14ac:dyDescent="0.35">
      <c r="A958" t="s">
        <v>1929</v>
      </c>
      <c r="B958" t="s">
        <v>1930</v>
      </c>
      <c r="C958">
        <v>626.71</v>
      </c>
      <c r="D958" t="s">
        <v>3874</v>
      </c>
      <c r="E958">
        <f t="shared" si="98"/>
        <v>0.1</v>
      </c>
      <c r="F958">
        <f t="shared" si="99"/>
        <v>197.41364999999999</v>
      </c>
      <c r="G958" s="2">
        <v>45519</v>
      </c>
      <c r="H958" s="2">
        <v>45519</v>
      </c>
      <c r="I958" t="s">
        <v>86</v>
      </c>
      <c r="J958" t="s">
        <v>49</v>
      </c>
      <c r="K958" t="str">
        <f t="shared" si="100"/>
        <v>High Risk</v>
      </c>
      <c r="L958" t="s">
        <v>20</v>
      </c>
      <c r="M958" t="s">
        <v>50</v>
      </c>
      <c r="N958" t="s">
        <v>31</v>
      </c>
      <c r="O958" t="s">
        <v>32</v>
      </c>
      <c r="P958" t="s">
        <v>33</v>
      </c>
      <c r="Q958" t="s">
        <v>34</v>
      </c>
      <c r="R958">
        <v>4</v>
      </c>
      <c r="S958" t="str">
        <f t="shared" si="101"/>
        <v>August</v>
      </c>
      <c r="T958">
        <f t="shared" si="102"/>
        <v>2024</v>
      </c>
      <c r="U958" s="3">
        <f t="shared" si="103"/>
        <v>0.31499999999999995</v>
      </c>
      <c r="V958" s="3" t="str">
        <f t="shared" si="104"/>
        <v>Low Discount</v>
      </c>
      <c r="W958" s="3">
        <f>AVERAGE(Table1[Gross Margin %])</f>
        <v>0.29963500000000659</v>
      </c>
      <c r="X958" s="3"/>
    </row>
    <row r="959" spans="1:24" x14ac:dyDescent="0.35">
      <c r="A959" t="s">
        <v>1931</v>
      </c>
      <c r="B959" t="s">
        <v>1932</v>
      </c>
      <c r="C959">
        <v>293.33999999999997</v>
      </c>
      <c r="D959" t="s">
        <v>3873</v>
      </c>
      <c r="E959">
        <f t="shared" si="98"/>
        <v>0.15</v>
      </c>
      <c r="F959">
        <f t="shared" si="99"/>
        <v>87.26864999999998</v>
      </c>
      <c r="G959" s="2">
        <v>45725</v>
      </c>
      <c r="H959" s="2">
        <v>45725</v>
      </c>
      <c r="I959" t="s">
        <v>48</v>
      </c>
      <c r="J959" t="s">
        <v>29</v>
      </c>
      <c r="K959" t="str">
        <f t="shared" si="100"/>
        <v>Low Risk</v>
      </c>
      <c r="L959" t="s">
        <v>43</v>
      </c>
      <c r="M959" t="s">
        <v>55</v>
      </c>
      <c r="N959" t="s">
        <v>31</v>
      </c>
      <c r="O959" t="s">
        <v>23</v>
      </c>
      <c r="P959" t="s">
        <v>51</v>
      </c>
      <c r="Q959" t="s">
        <v>52</v>
      </c>
      <c r="R959">
        <v>5</v>
      </c>
      <c r="S959" t="str">
        <f t="shared" si="101"/>
        <v>March</v>
      </c>
      <c r="T959">
        <f t="shared" si="102"/>
        <v>2025</v>
      </c>
      <c r="U959" s="3">
        <f t="shared" si="103"/>
        <v>0.29749999999999993</v>
      </c>
      <c r="V959" s="3" t="str">
        <f t="shared" si="104"/>
        <v>High Discount</v>
      </c>
      <c r="W959" s="3">
        <f>AVERAGE(Table1[Gross Margin %])</f>
        <v>0.29963500000000659</v>
      </c>
      <c r="X959" s="3"/>
    </row>
    <row r="960" spans="1:24" x14ac:dyDescent="0.35">
      <c r="A960" t="s">
        <v>1933</v>
      </c>
      <c r="B960" t="s">
        <v>715</v>
      </c>
      <c r="C960">
        <v>1246.67</v>
      </c>
      <c r="D960" t="s">
        <v>3872</v>
      </c>
      <c r="E960">
        <f t="shared" si="98"/>
        <v>0.25</v>
      </c>
      <c r="F960">
        <f t="shared" si="99"/>
        <v>327.25087500000001</v>
      </c>
      <c r="G960" s="2">
        <v>45612</v>
      </c>
      <c r="H960" s="2">
        <v>45612</v>
      </c>
      <c r="I960" t="s">
        <v>42</v>
      </c>
      <c r="J960" t="s">
        <v>29</v>
      </c>
      <c r="K960" t="str">
        <f t="shared" si="100"/>
        <v>Low Risk</v>
      </c>
      <c r="L960" t="s">
        <v>43</v>
      </c>
      <c r="M960" t="s">
        <v>50</v>
      </c>
      <c r="N960" t="s">
        <v>22</v>
      </c>
      <c r="O960" t="s">
        <v>32</v>
      </c>
      <c r="P960" t="s">
        <v>33</v>
      </c>
      <c r="Q960" t="s">
        <v>34</v>
      </c>
      <c r="R960">
        <v>7</v>
      </c>
      <c r="S960" t="str">
        <f t="shared" si="101"/>
        <v>November</v>
      </c>
      <c r="T960">
        <f t="shared" si="102"/>
        <v>2024</v>
      </c>
      <c r="U960" s="3">
        <f t="shared" si="103"/>
        <v>0.26250000000000001</v>
      </c>
      <c r="V960" s="3" t="str">
        <f t="shared" si="104"/>
        <v>High Discount</v>
      </c>
      <c r="W960" s="3">
        <f>AVERAGE(Table1[Gross Margin %])</f>
        <v>0.29963500000000659</v>
      </c>
      <c r="X960" s="3"/>
    </row>
    <row r="961" spans="1:24" x14ac:dyDescent="0.35">
      <c r="A961" t="s">
        <v>1934</v>
      </c>
      <c r="B961" t="s">
        <v>1935</v>
      </c>
      <c r="C961">
        <v>358.65</v>
      </c>
      <c r="D961" t="s">
        <v>3873</v>
      </c>
      <c r="E961">
        <f t="shared" si="98"/>
        <v>0.1</v>
      </c>
      <c r="F961">
        <f t="shared" si="99"/>
        <v>112.97474999999999</v>
      </c>
      <c r="G961" s="2">
        <v>45498</v>
      </c>
      <c r="H961" s="2">
        <v>45498</v>
      </c>
      <c r="I961" t="s">
        <v>28</v>
      </c>
      <c r="J961" t="s">
        <v>19</v>
      </c>
      <c r="K961" t="str">
        <f t="shared" si="100"/>
        <v>Low Risk</v>
      </c>
      <c r="L961" t="s">
        <v>60</v>
      </c>
      <c r="M961" t="s">
        <v>50</v>
      </c>
      <c r="N961" t="s">
        <v>45</v>
      </c>
      <c r="O961" t="s">
        <v>61</v>
      </c>
      <c r="P961" t="s">
        <v>62</v>
      </c>
      <c r="Q961" t="s">
        <v>63</v>
      </c>
      <c r="R961">
        <v>3</v>
      </c>
      <c r="S961" t="str">
        <f t="shared" si="101"/>
        <v>July</v>
      </c>
      <c r="T961">
        <f t="shared" si="102"/>
        <v>2024</v>
      </c>
      <c r="U961" s="3">
        <f t="shared" si="103"/>
        <v>0.315</v>
      </c>
      <c r="V961" s="3" t="str">
        <f t="shared" si="104"/>
        <v>Low Discount</v>
      </c>
      <c r="W961" s="3">
        <f>AVERAGE(Table1[Gross Margin %])</f>
        <v>0.29963500000000659</v>
      </c>
      <c r="X961" s="3"/>
    </row>
    <row r="962" spans="1:24" x14ac:dyDescent="0.35">
      <c r="A962" t="s">
        <v>1936</v>
      </c>
      <c r="B962" t="s">
        <v>1937</v>
      </c>
      <c r="C962">
        <v>222.6</v>
      </c>
      <c r="D962" t="s">
        <v>3873</v>
      </c>
      <c r="E962">
        <f t="shared" si="98"/>
        <v>0.15</v>
      </c>
      <c r="F962">
        <f t="shared" si="99"/>
        <v>66.223499999999987</v>
      </c>
      <c r="G962" s="2">
        <v>45468</v>
      </c>
      <c r="H962" s="2">
        <v>45468</v>
      </c>
      <c r="I962" t="s">
        <v>48</v>
      </c>
      <c r="J962" t="s">
        <v>29</v>
      </c>
      <c r="K962" t="str">
        <f t="shared" si="100"/>
        <v>Low Risk</v>
      </c>
      <c r="L962" t="s">
        <v>60</v>
      </c>
      <c r="M962" t="s">
        <v>39</v>
      </c>
      <c r="N962" t="s">
        <v>31</v>
      </c>
      <c r="O962" t="s">
        <v>23</v>
      </c>
      <c r="P962" t="s">
        <v>24</v>
      </c>
      <c r="Q962" t="s">
        <v>25</v>
      </c>
      <c r="R962">
        <v>7</v>
      </c>
      <c r="S962" t="str">
        <f t="shared" si="101"/>
        <v>June</v>
      </c>
      <c r="T962">
        <f t="shared" si="102"/>
        <v>2024</v>
      </c>
      <c r="U962" s="3">
        <f t="shared" si="103"/>
        <v>0.29749999999999993</v>
      </c>
      <c r="V962" s="3" t="str">
        <f t="shared" si="104"/>
        <v>High Discount</v>
      </c>
      <c r="W962" s="3">
        <f>AVERAGE(Table1[Gross Margin %])</f>
        <v>0.29963500000000659</v>
      </c>
      <c r="X962" s="3"/>
    </row>
    <row r="963" spans="1:24" x14ac:dyDescent="0.35">
      <c r="A963" t="s">
        <v>1938</v>
      </c>
      <c r="B963" t="s">
        <v>1939</v>
      </c>
      <c r="C963">
        <v>1383.23</v>
      </c>
      <c r="D963" t="s">
        <v>3872</v>
      </c>
      <c r="E963">
        <f t="shared" ref="E963:E1026" si="105">IF(AND(O963="Technology", C963&gt;1000), 0.25, IF(O963="Furniture", 0.15, 0.1))</f>
        <v>0.15</v>
      </c>
      <c r="F963">
        <f t="shared" ref="F963:F1026" si="106">(C963 - (C963 * E963)) * 0.35</f>
        <v>411.51092499999999</v>
      </c>
      <c r="G963" s="2">
        <v>45504</v>
      </c>
      <c r="H963" s="2">
        <v>45504</v>
      </c>
      <c r="I963" t="s">
        <v>48</v>
      </c>
      <c r="J963" t="s">
        <v>49</v>
      </c>
      <c r="K963" t="str">
        <f t="shared" ref="K963:K1026" si="107">IF(L963="Cancelled", "High Risk", IF(AND(L963="In Transit", I963&lt;&gt;"Jumia Express"), "Medium Risk", "Low Risk"))</f>
        <v>Low Risk</v>
      </c>
      <c r="L963" t="s">
        <v>43</v>
      </c>
      <c r="M963" t="s">
        <v>30</v>
      </c>
      <c r="N963" t="s">
        <v>45</v>
      </c>
      <c r="O963" t="s">
        <v>23</v>
      </c>
      <c r="P963" t="s">
        <v>51</v>
      </c>
      <c r="Q963" t="s">
        <v>52</v>
      </c>
      <c r="R963">
        <v>4</v>
      </c>
      <c r="S963" t="str">
        <f t="shared" ref="S963:S1026" si="108">TEXT(G963, "mmmm")</f>
        <v>July</v>
      </c>
      <c r="T963">
        <f t="shared" ref="T963:T1026" si="109">YEAR(G963)</f>
        <v>2024</v>
      </c>
      <c r="U963" s="3">
        <f t="shared" ref="U963:U1026" si="110">F963/C963</f>
        <v>0.29749999999999999</v>
      </c>
      <c r="V963" s="3" t="str">
        <f t="shared" ref="V963:V1026" si="111">IF(E963=0, "No Discount", IF(E963&lt;=0.1, "Low Discount", "High Discount"))</f>
        <v>High Discount</v>
      </c>
      <c r="W963" s="3">
        <f>AVERAGE(Table1[Gross Margin %])</f>
        <v>0.29963500000000659</v>
      </c>
      <c r="X963" s="3"/>
    </row>
    <row r="964" spans="1:24" x14ac:dyDescent="0.35">
      <c r="A964" t="s">
        <v>1940</v>
      </c>
      <c r="B964" t="s">
        <v>1941</v>
      </c>
      <c r="C964">
        <v>1424.65</v>
      </c>
      <c r="D964" t="s">
        <v>3872</v>
      </c>
      <c r="E964">
        <f t="shared" si="105"/>
        <v>0.25</v>
      </c>
      <c r="F964">
        <f t="shared" si="106"/>
        <v>373.97062500000004</v>
      </c>
      <c r="G964" s="2">
        <v>45594</v>
      </c>
      <c r="H964" s="2">
        <v>45594</v>
      </c>
      <c r="I964" t="s">
        <v>48</v>
      </c>
      <c r="J964" t="s">
        <v>37</v>
      </c>
      <c r="K964" t="str">
        <f t="shared" si="107"/>
        <v>Low Risk</v>
      </c>
      <c r="L964" t="s">
        <v>43</v>
      </c>
      <c r="M964" t="s">
        <v>39</v>
      </c>
      <c r="N964" t="s">
        <v>31</v>
      </c>
      <c r="O964" t="s">
        <v>32</v>
      </c>
      <c r="P964" t="s">
        <v>68</v>
      </c>
      <c r="Q964" t="s">
        <v>69</v>
      </c>
      <c r="R964">
        <v>3</v>
      </c>
      <c r="S964" t="str">
        <f t="shared" si="108"/>
        <v>October</v>
      </c>
      <c r="T964">
        <f t="shared" si="109"/>
        <v>2024</v>
      </c>
      <c r="U964" s="3">
        <f t="shared" si="110"/>
        <v>0.26250000000000001</v>
      </c>
      <c r="V964" s="3" t="str">
        <f t="shared" si="111"/>
        <v>High Discount</v>
      </c>
      <c r="W964" s="3">
        <f>AVERAGE(Table1[Gross Margin %])</f>
        <v>0.29963500000000659</v>
      </c>
      <c r="X964" s="3"/>
    </row>
    <row r="965" spans="1:24" x14ac:dyDescent="0.35">
      <c r="A965" t="s">
        <v>1942</v>
      </c>
      <c r="B965" t="s">
        <v>1943</v>
      </c>
      <c r="C965">
        <v>1384.05</v>
      </c>
      <c r="D965" t="s">
        <v>3872</v>
      </c>
      <c r="E965">
        <f t="shared" si="105"/>
        <v>0.25</v>
      </c>
      <c r="F965">
        <f t="shared" si="106"/>
        <v>363.31312499999996</v>
      </c>
      <c r="G965" s="2">
        <v>45487</v>
      </c>
      <c r="H965" s="2">
        <v>45487</v>
      </c>
      <c r="I965" t="s">
        <v>42</v>
      </c>
      <c r="J965" t="s">
        <v>19</v>
      </c>
      <c r="K965" t="str">
        <f t="shared" si="107"/>
        <v>Low Risk</v>
      </c>
      <c r="L965" t="s">
        <v>38</v>
      </c>
      <c r="M965" t="s">
        <v>39</v>
      </c>
      <c r="N965" t="s">
        <v>22</v>
      </c>
      <c r="O965" t="s">
        <v>32</v>
      </c>
      <c r="P965" t="s">
        <v>33</v>
      </c>
      <c r="Q965" t="s">
        <v>34</v>
      </c>
      <c r="R965">
        <v>2</v>
      </c>
      <c r="S965" t="str">
        <f t="shared" si="108"/>
        <v>July</v>
      </c>
      <c r="T965">
        <f t="shared" si="109"/>
        <v>2024</v>
      </c>
      <c r="U965" s="3">
        <f t="shared" si="110"/>
        <v>0.26249999999999996</v>
      </c>
      <c r="V965" s="3" t="str">
        <f t="shared" si="111"/>
        <v>High Discount</v>
      </c>
      <c r="W965" s="3">
        <f>AVERAGE(Table1[Gross Margin %])</f>
        <v>0.29963500000000659</v>
      </c>
      <c r="X965" s="3"/>
    </row>
    <row r="966" spans="1:24" x14ac:dyDescent="0.35">
      <c r="A966" t="s">
        <v>1944</v>
      </c>
      <c r="B966" t="s">
        <v>1945</v>
      </c>
      <c r="C966">
        <v>950</v>
      </c>
      <c r="D966" t="s">
        <v>3874</v>
      </c>
      <c r="E966">
        <f t="shared" si="105"/>
        <v>0.1</v>
      </c>
      <c r="F966">
        <f t="shared" si="106"/>
        <v>299.25</v>
      </c>
      <c r="G966" s="2">
        <v>45714</v>
      </c>
      <c r="H966" s="2">
        <v>45714</v>
      </c>
      <c r="I966" t="s">
        <v>28</v>
      </c>
      <c r="J966" t="s">
        <v>19</v>
      </c>
      <c r="K966" t="str">
        <f t="shared" si="107"/>
        <v>Medium Risk</v>
      </c>
      <c r="L966" t="s">
        <v>38</v>
      </c>
      <c r="M966" t="s">
        <v>50</v>
      </c>
      <c r="N966" t="s">
        <v>31</v>
      </c>
      <c r="O966" t="s">
        <v>32</v>
      </c>
      <c r="P966" t="s">
        <v>33</v>
      </c>
      <c r="Q966" t="s">
        <v>34</v>
      </c>
      <c r="R966">
        <v>1</v>
      </c>
      <c r="S966" t="str">
        <f t="shared" si="108"/>
        <v>February</v>
      </c>
      <c r="T966">
        <f t="shared" si="109"/>
        <v>2025</v>
      </c>
      <c r="U966" s="3">
        <f t="shared" si="110"/>
        <v>0.315</v>
      </c>
      <c r="V966" s="3" t="str">
        <f t="shared" si="111"/>
        <v>Low Discount</v>
      </c>
      <c r="W966" s="3">
        <f>AVERAGE(Table1[Gross Margin %])</f>
        <v>0.29963500000000659</v>
      </c>
      <c r="X966" s="3"/>
    </row>
    <row r="967" spans="1:24" x14ac:dyDescent="0.35">
      <c r="A967" t="s">
        <v>1946</v>
      </c>
      <c r="B967" t="s">
        <v>524</v>
      </c>
      <c r="C967">
        <v>1203.3699999999999</v>
      </c>
      <c r="D967" t="s">
        <v>3872</v>
      </c>
      <c r="E967">
        <f t="shared" si="105"/>
        <v>0.25</v>
      </c>
      <c r="F967">
        <f t="shared" si="106"/>
        <v>315.88462499999997</v>
      </c>
      <c r="G967" s="2">
        <v>45735</v>
      </c>
      <c r="H967" s="2">
        <v>45735</v>
      </c>
      <c r="I967" t="s">
        <v>18</v>
      </c>
      <c r="J967" t="s">
        <v>29</v>
      </c>
      <c r="K967" t="str">
        <f t="shared" si="107"/>
        <v>Low Risk</v>
      </c>
      <c r="L967" t="s">
        <v>60</v>
      </c>
      <c r="M967" t="s">
        <v>50</v>
      </c>
      <c r="N967" t="s">
        <v>45</v>
      </c>
      <c r="O967" t="s">
        <v>32</v>
      </c>
      <c r="P967" t="s">
        <v>68</v>
      </c>
      <c r="Q967" t="s">
        <v>69</v>
      </c>
      <c r="R967">
        <v>1</v>
      </c>
      <c r="S967" t="str">
        <f t="shared" si="108"/>
        <v>March</v>
      </c>
      <c r="T967">
        <f t="shared" si="109"/>
        <v>2025</v>
      </c>
      <c r="U967" s="3">
        <f t="shared" si="110"/>
        <v>0.26250000000000001</v>
      </c>
      <c r="V967" s="3" t="str">
        <f t="shared" si="111"/>
        <v>High Discount</v>
      </c>
      <c r="W967" s="3">
        <f>AVERAGE(Table1[Gross Margin %])</f>
        <v>0.29963500000000659</v>
      </c>
      <c r="X967" s="3"/>
    </row>
    <row r="968" spans="1:24" x14ac:dyDescent="0.35">
      <c r="A968" t="s">
        <v>1947</v>
      </c>
      <c r="B968" t="s">
        <v>1948</v>
      </c>
      <c r="C968">
        <v>56.14</v>
      </c>
      <c r="D968" t="s">
        <v>3873</v>
      </c>
      <c r="E968">
        <f t="shared" si="105"/>
        <v>0.1</v>
      </c>
      <c r="F968">
        <f t="shared" si="106"/>
        <v>17.684099999999997</v>
      </c>
      <c r="G968" s="2">
        <v>45685</v>
      </c>
      <c r="H968" s="2">
        <v>45685</v>
      </c>
      <c r="I968" t="s">
        <v>42</v>
      </c>
      <c r="J968" t="s">
        <v>19</v>
      </c>
      <c r="K968" t="str">
        <f t="shared" si="107"/>
        <v>Low Risk</v>
      </c>
      <c r="L968" t="s">
        <v>38</v>
      </c>
      <c r="M968" t="s">
        <v>21</v>
      </c>
      <c r="N968" t="s">
        <v>31</v>
      </c>
      <c r="O968" t="s">
        <v>32</v>
      </c>
      <c r="P968" t="s">
        <v>33</v>
      </c>
      <c r="Q968" t="s">
        <v>34</v>
      </c>
      <c r="R968">
        <v>7</v>
      </c>
      <c r="S968" t="str">
        <f t="shared" si="108"/>
        <v>January</v>
      </c>
      <c r="T968">
        <f t="shared" si="109"/>
        <v>2025</v>
      </c>
      <c r="U968" s="3">
        <f t="shared" si="110"/>
        <v>0.31499999999999995</v>
      </c>
      <c r="V968" s="3" t="str">
        <f t="shared" si="111"/>
        <v>Low Discount</v>
      </c>
      <c r="W968" s="3">
        <f>AVERAGE(Table1[Gross Margin %])</f>
        <v>0.29963500000000659</v>
      </c>
      <c r="X968" s="3"/>
    </row>
    <row r="969" spans="1:24" x14ac:dyDescent="0.35">
      <c r="A969" t="s">
        <v>1949</v>
      </c>
      <c r="B969" t="s">
        <v>1950</v>
      </c>
      <c r="C969">
        <v>208.08</v>
      </c>
      <c r="D969" t="s">
        <v>3873</v>
      </c>
      <c r="E969">
        <f t="shared" si="105"/>
        <v>0.15</v>
      </c>
      <c r="F969">
        <f t="shared" si="106"/>
        <v>61.903800000000004</v>
      </c>
      <c r="G969" s="2">
        <v>45637</v>
      </c>
      <c r="H969" s="2">
        <v>45637</v>
      </c>
      <c r="I969" t="s">
        <v>28</v>
      </c>
      <c r="J969" t="s">
        <v>19</v>
      </c>
      <c r="K969" t="str">
        <f t="shared" si="107"/>
        <v>Low Risk</v>
      </c>
      <c r="L969" t="s">
        <v>60</v>
      </c>
      <c r="M969" t="s">
        <v>55</v>
      </c>
      <c r="N969" t="s">
        <v>22</v>
      </c>
      <c r="O969" t="s">
        <v>23</v>
      </c>
      <c r="P969" t="s">
        <v>51</v>
      </c>
      <c r="Q969" t="s">
        <v>52</v>
      </c>
      <c r="R969">
        <v>4</v>
      </c>
      <c r="S969" t="str">
        <f t="shared" si="108"/>
        <v>December</v>
      </c>
      <c r="T969">
        <f t="shared" si="109"/>
        <v>2024</v>
      </c>
      <c r="U969" s="3">
        <f t="shared" si="110"/>
        <v>0.29749999999999999</v>
      </c>
      <c r="V969" s="3" t="str">
        <f t="shared" si="111"/>
        <v>High Discount</v>
      </c>
      <c r="W969" s="3">
        <f>AVERAGE(Table1[Gross Margin %])</f>
        <v>0.29963500000000659</v>
      </c>
      <c r="X969" s="3"/>
    </row>
    <row r="970" spans="1:24" x14ac:dyDescent="0.35">
      <c r="A970" t="s">
        <v>1951</v>
      </c>
      <c r="B970" t="s">
        <v>1952</v>
      </c>
      <c r="C970">
        <v>1195.43</v>
      </c>
      <c r="D970" t="s">
        <v>3872</v>
      </c>
      <c r="E970">
        <f t="shared" si="105"/>
        <v>0.15</v>
      </c>
      <c r="F970">
        <f t="shared" si="106"/>
        <v>355.64042499999999</v>
      </c>
      <c r="G970" s="2">
        <v>45494</v>
      </c>
      <c r="H970" s="2">
        <v>45494</v>
      </c>
      <c r="I970" t="s">
        <v>86</v>
      </c>
      <c r="J970" t="s">
        <v>19</v>
      </c>
      <c r="K970" t="str">
        <f t="shared" si="107"/>
        <v>Low Risk</v>
      </c>
      <c r="L970" t="s">
        <v>60</v>
      </c>
      <c r="M970" t="s">
        <v>50</v>
      </c>
      <c r="N970" t="s">
        <v>31</v>
      </c>
      <c r="O970" t="s">
        <v>23</v>
      </c>
      <c r="P970" t="s">
        <v>51</v>
      </c>
      <c r="Q970" t="s">
        <v>52</v>
      </c>
      <c r="R970">
        <v>10</v>
      </c>
      <c r="S970" t="str">
        <f t="shared" si="108"/>
        <v>July</v>
      </c>
      <c r="T970">
        <f t="shared" si="109"/>
        <v>2024</v>
      </c>
      <c r="U970" s="3">
        <f t="shared" si="110"/>
        <v>0.29749999999999999</v>
      </c>
      <c r="V970" s="3" t="str">
        <f t="shared" si="111"/>
        <v>High Discount</v>
      </c>
      <c r="W970" s="3">
        <f>AVERAGE(Table1[Gross Margin %])</f>
        <v>0.29963500000000659</v>
      </c>
      <c r="X970" s="3"/>
    </row>
    <row r="971" spans="1:24" x14ac:dyDescent="0.35">
      <c r="A971" t="s">
        <v>1953</v>
      </c>
      <c r="B971" t="s">
        <v>1954</v>
      </c>
      <c r="C971">
        <v>602.86</v>
      </c>
      <c r="D971" t="s">
        <v>3874</v>
      </c>
      <c r="E971">
        <f t="shared" si="105"/>
        <v>0.15</v>
      </c>
      <c r="F971">
        <f t="shared" si="106"/>
        <v>179.35085000000001</v>
      </c>
      <c r="G971" s="2">
        <v>45597</v>
      </c>
      <c r="H971" s="2">
        <v>45597</v>
      </c>
      <c r="I971" t="s">
        <v>48</v>
      </c>
      <c r="J971" t="s">
        <v>29</v>
      </c>
      <c r="K971" t="str">
        <f t="shared" si="107"/>
        <v>Low Risk</v>
      </c>
      <c r="L971" t="s">
        <v>60</v>
      </c>
      <c r="M971" t="s">
        <v>50</v>
      </c>
      <c r="N971" t="s">
        <v>31</v>
      </c>
      <c r="O971" t="s">
        <v>23</v>
      </c>
      <c r="P971" t="s">
        <v>56</v>
      </c>
      <c r="Q971" t="s">
        <v>57</v>
      </c>
      <c r="R971">
        <v>8</v>
      </c>
      <c r="S971" t="str">
        <f t="shared" si="108"/>
        <v>November</v>
      </c>
      <c r="T971">
        <f t="shared" si="109"/>
        <v>2024</v>
      </c>
      <c r="U971" s="3">
        <f t="shared" si="110"/>
        <v>0.29749999999999999</v>
      </c>
      <c r="V971" s="3" t="str">
        <f t="shared" si="111"/>
        <v>High Discount</v>
      </c>
      <c r="W971" s="3">
        <f>AVERAGE(Table1[Gross Margin %])</f>
        <v>0.29963500000000659</v>
      </c>
      <c r="X971" s="3"/>
    </row>
    <row r="972" spans="1:24" x14ac:dyDescent="0.35">
      <c r="A972" t="s">
        <v>1955</v>
      </c>
      <c r="B972" t="s">
        <v>1956</v>
      </c>
      <c r="C972">
        <v>250.11</v>
      </c>
      <c r="D972" t="s">
        <v>3873</v>
      </c>
      <c r="E972">
        <f t="shared" si="105"/>
        <v>0.15</v>
      </c>
      <c r="F972">
        <f t="shared" si="106"/>
        <v>74.407724999999999</v>
      </c>
      <c r="G972" s="2">
        <v>45552</v>
      </c>
      <c r="H972" s="2">
        <v>45552</v>
      </c>
      <c r="I972" t="s">
        <v>28</v>
      </c>
      <c r="J972" t="s">
        <v>19</v>
      </c>
      <c r="K972" t="str">
        <f t="shared" si="107"/>
        <v>Low Risk</v>
      </c>
      <c r="L972" t="s">
        <v>60</v>
      </c>
      <c r="M972" t="s">
        <v>39</v>
      </c>
      <c r="N972" t="s">
        <v>22</v>
      </c>
      <c r="O972" t="s">
        <v>23</v>
      </c>
      <c r="P972" t="s">
        <v>24</v>
      </c>
      <c r="Q972" t="s">
        <v>25</v>
      </c>
      <c r="R972">
        <v>6</v>
      </c>
      <c r="S972" t="str">
        <f t="shared" si="108"/>
        <v>September</v>
      </c>
      <c r="T972">
        <f t="shared" si="109"/>
        <v>2024</v>
      </c>
      <c r="U972" s="3">
        <f t="shared" si="110"/>
        <v>0.29749999999999999</v>
      </c>
      <c r="V972" s="3" t="str">
        <f t="shared" si="111"/>
        <v>High Discount</v>
      </c>
      <c r="W972" s="3">
        <f>AVERAGE(Table1[Gross Margin %])</f>
        <v>0.29963500000000659</v>
      </c>
      <c r="X972" s="3"/>
    </row>
    <row r="973" spans="1:24" x14ac:dyDescent="0.35">
      <c r="A973" t="s">
        <v>1957</v>
      </c>
      <c r="B973" t="s">
        <v>954</v>
      </c>
      <c r="C973">
        <v>494.55</v>
      </c>
      <c r="D973" t="s">
        <v>3873</v>
      </c>
      <c r="E973">
        <f t="shared" si="105"/>
        <v>0.1</v>
      </c>
      <c r="F973">
        <f t="shared" si="106"/>
        <v>155.78325000000001</v>
      </c>
      <c r="G973" s="2">
        <v>45768</v>
      </c>
      <c r="H973" s="2">
        <v>45768</v>
      </c>
      <c r="I973" t="s">
        <v>28</v>
      </c>
      <c r="J973" t="s">
        <v>19</v>
      </c>
      <c r="K973" t="str">
        <f t="shared" si="107"/>
        <v>High Risk</v>
      </c>
      <c r="L973" t="s">
        <v>20</v>
      </c>
      <c r="M973" t="s">
        <v>30</v>
      </c>
      <c r="N973" t="s">
        <v>45</v>
      </c>
      <c r="O973" t="s">
        <v>32</v>
      </c>
      <c r="P973" t="s">
        <v>72</v>
      </c>
      <c r="Q973" t="s">
        <v>73</v>
      </c>
      <c r="R973">
        <v>10</v>
      </c>
      <c r="S973" t="str">
        <f t="shared" si="108"/>
        <v>April</v>
      </c>
      <c r="T973">
        <f t="shared" si="109"/>
        <v>2025</v>
      </c>
      <c r="U973" s="3">
        <f t="shared" si="110"/>
        <v>0.315</v>
      </c>
      <c r="V973" s="3" t="str">
        <f t="shared" si="111"/>
        <v>Low Discount</v>
      </c>
      <c r="W973" s="3">
        <f>AVERAGE(Table1[Gross Margin %])</f>
        <v>0.29963500000000659</v>
      </c>
      <c r="X973" s="3"/>
    </row>
    <row r="974" spans="1:24" x14ac:dyDescent="0.35">
      <c r="A974" t="s">
        <v>1958</v>
      </c>
      <c r="B974" t="s">
        <v>1959</v>
      </c>
      <c r="C974">
        <v>860.42</v>
      </c>
      <c r="D974" t="s">
        <v>3874</v>
      </c>
      <c r="E974">
        <f t="shared" si="105"/>
        <v>0.1</v>
      </c>
      <c r="F974">
        <f t="shared" si="106"/>
        <v>271.03229999999996</v>
      </c>
      <c r="G974" s="2">
        <v>45429</v>
      </c>
      <c r="H974" s="2">
        <v>45429</v>
      </c>
      <c r="I974" t="s">
        <v>42</v>
      </c>
      <c r="J974" t="s">
        <v>49</v>
      </c>
      <c r="K974" t="str">
        <f t="shared" si="107"/>
        <v>High Risk</v>
      </c>
      <c r="L974" t="s">
        <v>20</v>
      </c>
      <c r="M974" t="s">
        <v>44</v>
      </c>
      <c r="N974" t="s">
        <v>45</v>
      </c>
      <c r="O974" t="s">
        <v>61</v>
      </c>
      <c r="P974" t="s">
        <v>62</v>
      </c>
      <c r="Q974" t="s">
        <v>63</v>
      </c>
      <c r="R974">
        <v>5</v>
      </c>
      <c r="S974" t="str">
        <f t="shared" si="108"/>
        <v>May</v>
      </c>
      <c r="T974">
        <f t="shared" si="109"/>
        <v>2024</v>
      </c>
      <c r="U974" s="3">
        <f t="shared" si="110"/>
        <v>0.31499999999999995</v>
      </c>
      <c r="V974" s="3" t="str">
        <f t="shared" si="111"/>
        <v>Low Discount</v>
      </c>
      <c r="W974" s="3">
        <f>AVERAGE(Table1[Gross Margin %])</f>
        <v>0.29963500000000659</v>
      </c>
      <c r="X974" s="3"/>
    </row>
    <row r="975" spans="1:24" x14ac:dyDescent="0.35">
      <c r="A975" t="s">
        <v>1960</v>
      </c>
      <c r="B975" t="s">
        <v>1961</v>
      </c>
      <c r="C975">
        <v>1108.3399999999999</v>
      </c>
      <c r="D975" t="s">
        <v>3872</v>
      </c>
      <c r="E975">
        <f t="shared" si="105"/>
        <v>0.1</v>
      </c>
      <c r="F975">
        <f t="shared" si="106"/>
        <v>349.12709999999993</v>
      </c>
      <c r="G975" s="2">
        <v>45600</v>
      </c>
      <c r="H975" s="2">
        <v>45600</v>
      </c>
      <c r="I975" t="s">
        <v>86</v>
      </c>
      <c r="J975" t="s">
        <v>29</v>
      </c>
      <c r="K975" t="str">
        <f t="shared" si="107"/>
        <v>Low Risk</v>
      </c>
      <c r="L975" t="s">
        <v>43</v>
      </c>
      <c r="M975" t="s">
        <v>50</v>
      </c>
      <c r="N975" t="s">
        <v>22</v>
      </c>
      <c r="O975" t="s">
        <v>61</v>
      </c>
      <c r="P975" t="s">
        <v>62</v>
      </c>
      <c r="Q975" t="s">
        <v>63</v>
      </c>
      <c r="R975">
        <v>6</v>
      </c>
      <c r="S975" t="str">
        <f t="shared" si="108"/>
        <v>November</v>
      </c>
      <c r="T975">
        <f t="shared" si="109"/>
        <v>2024</v>
      </c>
      <c r="U975" s="3">
        <f t="shared" si="110"/>
        <v>0.31499999999999995</v>
      </c>
      <c r="V975" s="3" t="str">
        <f t="shared" si="111"/>
        <v>Low Discount</v>
      </c>
      <c r="W975" s="3">
        <f>AVERAGE(Table1[Gross Margin %])</f>
        <v>0.29963500000000659</v>
      </c>
      <c r="X975" s="3"/>
    </row>
    <row r="976" spans="1:24" x14ac:dyDescent="0.35">
      <c r="A976" t="s">
        <v>1962</v>
      </c>
      <c r="B976" t="s">
        <v>1963</v>
      </c>
      <c r="C976">
        <v>331.67</v>
      </c>
      <c r="D976" t="s">
        <v>3873</v>
      </c>
      <c r="E976">
        <f t="shared" si="105"/>
        <v>0.15</v>
      </c>
      <c r="F976">
        <f t="shared" si="106"/>
        <v>98.671824999999998</v>
      </c>
      <c r="G976" s="2">
        <v>45465</v>
      </c>
      <c r="H976" s="2">
        <v>45465</v>
      </c>
      <c r="I976" t="s">
        <v>42</v>
      </c>
      <c r="J976" t="s">
        <v>29</v>
      </c>
      <c r="K976" t="str">
        <f t="shared" si="107"/>
        <v>High Risk</v>
      </c>
      <c r="L976" t="s">
        <v>20</v>
      </c>
      <c r="M976" t="s">
        <v>50</v>
      </c>
      <c r="N976" t="s">
        <v>22</v>
      </c>
      <c r="O976" t="s">
        <v>23</v>
      </c>
      <c r="P976" t="s">
        <v>51</v>
      </c>
      <c r="Q976" t="s">
        <v>52</v>
      </c>
      <c r="R976">
        <v>7</v>
      </c>
      <c r="S976" t="str">
        <f t="shared" si="108"/>
        <v>June</v>
      </c>
      <c r="T976">
        <f t="shared" si="109"/>
        <v>2024</v>
      </c>
      <c r="U976" s="3">
        <f t="shared" si="110"/>
        <v>0.29749999999999999</v>
      </c>
      <c r="V976" s="3" t="str">
        <f t="shared" si="111"/>
        <v>High Discount</v>
      </c>
      <c r="W976" s="3">
        <f>AVERAGE(Table1[Gross Margin %])</f>
        <v>0.29963500000000659</v>
      </c>
      <c r="X976" s="3"/>
    </row>
    <row r="977" spans="1:24" x14ac:dyDescent="0.35">
      <c r="A977" t="s">
        <v>1964</v>
      </c>
      <c r="B977" t="s">
        <v>1965</v>
      </c>
      <c r="C977">
        <v>880.95</v>
      </c>
      <c r="D977" t="s">
        <v>3874</v>
      </c>
      <c r="E977">
        <f t="shared" si="105"/>
        <v>0.1</v>
      </c>
      <c r="F977">
        <f t="shared" si="106"/>
        <v>277.49924999999996</v>
      </c>
      <c r="G977" s="2">
        <v>45557</v>
      </c>
      <c r="H977" s="2">
        <v>45557</v>
      </c>
      <c r="I977" t="s">
        <v>48</v>
      </c>
      <c r="J977" t="s">
        <v>29</v>
      </c>
      <c r="K977" t="str">
        <f t="shared" si="107"/>
        <v>Medium Risk</v>
      </c>
      <c r="L977" t="s">
        <v>38</v>
      </c>
      <c r="M977" t="s">
        <v>30</v>
      </c>
      <c r="N977" t="s">
        <v>31</v>
      </c>
      <c r="O977" t="s">
        <v>32</v>
      </c>
      <c r="P977" t="s">
        <v>72</v>
      </c>
      <c r="Q977" t="s">
        <v>73</v>
      </c>
      <c r="R977">
        <v>2</v>
      </c>
      <c r="S977" t="str">
        <f t="shared" si="108"/>
        <v>September</v>
      </c>
      <c r="T977">
        <f t="shared" si="109"/>
        <v>2024</v>
      </c>
      <c r="U977" s="3">
        <f t="shared" si="110"/>
        <v>0.31499999999999995</v>
      </c>
      <c r="V977" s="3" t="str">
        <f t="shared" si="111"/>
        <v>Low Discount</v>
      </c>
      <c r="W977" s="3">
        <f>AVERAGE(Table1[Gross Margin %])</f>
        <v>0.29963500000000659</v>
      </c>
      <c r="X977" s="3"/>
    </row>
    <row r="978" spans="1:24" x14ac:dyDescent="0.35">
      <c r="A978" t="s">
        <v>1966</v>
      </c>
      <c r="B978" t="s">
        <v>1967</v>
      </c>
      <c r="C978">
        <v>951.9</v>
      </c>
      <c r="D978" t="s">
        <v>3874</v>
      </c>
      <c r="E978">
        <f t="shared" si="105"/>
        <v>0.15</v>
      </c>
      <c r="F978">
        <f t="shared" si="106"/>
        <v>283.19024999999999</v>
      </c>
      <c r="G978" s="2">
        <v>45473</v>
      </c>
      <c r="H978" s="2">
        <v>45473</v>
      </c>
      <c r="I978" t="s">
        <v>28</v>
      </c>
      <c r="J978" t="s">
        <v>37</v>
      </c>
      <c r="K978" t="str">
        <f t="shared" si="107"/>
        <v>Medium Risk</v>
      </c>
      <c r="L978" t="s">
        <v>38</v>
      </c>
      <c r="M978" t="s">
        <v>21</v>
      </c>
      <c r="N978" t="s">
        <v>22</v>
      </c>
      <c r="O978" t="s">
        <v>23</v>
      </c>
      <c r="P978" t="s">
        <v>51</v>
      </c>
      <c r="Q978" t="s">
        <v>52</v>
      </c>
      <c r="R978">
        <v>5</v>
      </c>
      <c r="S978" t="str">
        <f t="shared" si="108"/>
        <v>June</v>
      </c>
      <c r="T978">
        <f t="shared" si="109"/>
        <v>2024</v>
      </c>
      <c r="U978" s="3">
        <f t="shared" si="110"/>
        <v>0.29749999999999999</v>
      </c>
      <c r="V978" s="3" t="str">
        <f t="shared" si="111"/>
        <v>High Discount</v>
      </c>
      <c r="W978" s="3">
        <f>AVERAGE(Table1[Gross Margin %])</f>
        <v>0.29963500000000659</v>
      </c>
      <c r="X978" s="3"/>
    </row>
    <row r="979" spans="1:24" x14ac:dyDescent="0.35">
      <c r="A979" t="s">
        <v>1968</v>
      </c>
      <c r="B979" t="s">
        <v>1969</v>
      </c>
      <c r="C979">
        <v>1218.03</v>
      </c>
      <c r="D979" t="s">
        <v>3872</v>
      </c>
      <c r="E979">
        <f t="shared" si="105"/>
        <v>0.25</v>
      </c>
      <c r="F979">
        <f t="shared" si="106"/>
        <v>319.73287499999998</v>
      </c>
      <c r="G979" s="2">
        <v>45695</v>
      </c>
      <c r="H979" s="2">
        <v>45695</v>
      </c>
      <c r="I979" t="s">
        <v>42</v>
      </c>
      <c r="J979" t="s">
        <v>29</v>
      </c>
      <c r="K979" t="str">
        <f t="shared" si="107"/>
        <v>High Risk</v>
      </c>
      <c r="L979" t="s">
        <v>20</v>
      </c>
      <c r="M979" t="s">
        <v>39</v>
      </c>
      <c r="N979" t="s">
        <v>22</v>
      </c>
      <c r="O979" t="s">
        <v>32</v>
      </c>
      <c r="P979" t="s">
        <v>72</v>
      </c>
      <c r="Q979" t="s">
        <v>73</v>
      </c>
      <c r="R979">
        <v>6</v>
      </c>
      <c r="S979" t="str">
        <f t="shared" si="108"/>
        <v>February</v>
      </c>
      <c r="T979">
        <f t="shared" si="109"/>
        <v>2025</v>
      </c>
      <c r="U979" s="3">
        <f t="shared" si="110"/>
        <v>0.26250000000000001</v>
      </c>
      <c r="V979" s="3" t="str">
        <f t="shared" si="111"/>
        <v>High Discount</v>
      </c>
      <c r="W979" s="3">
        <f>AVERAGE(Table1[Gross Margin %])</f>
        <v>0.29963500000000659</v>
      </c>
      <c r="X979" s="3"/>
    </row>
    <row r="980" spans="1:24" x14ac:dyDescent="0.35">
      <c r="A980" t="s">
        <v>1970</v>
      </c>
      <c r="B980" t="s">
        <v>210</v>
      </c>
      <c r="C980">
        <v>500.35</v>
      </c>
      <c r="D980" t="s">
        <v>3874</v>
      </c>
      <c r="E980">
        <f t="shared" si="105"/>
        <v>0.1</v>
      </c>
      <c r="F980">
        <f t="shared" si="106"/>
        <v>157.61024999999998</v>
      </c>
      <c r="G980" s="2">
        <v>45445</v>
      </c>
      <c r="H980" s="2">
        <v>45445</v>
      </c>
      <c r="I980" t="s">
        <v>86</v>
      </c>
      <c r="J980" t="s">
        <v>37</v>
      </c>
      <c r="K980" t="str">
        <f t="shared" si="107"/>
        <v>Low Risk</v>
      </c>
      <c r="L980" t="s">
        <v>43</v>
      </c>
      <c r="M980" t="s">
        <v>30</v>
      </c>
      <c r="N980" t="s">
        <v>22</v>
      </c>
      <c r="O980" t="s">
        <v>32</v>
      </c>
      <c r="P980" t="s">
        <v>80</v>
      </c>
      <c r="Q980" t="s">
        <v>81</v>
      </c>
      <c r="R980">
        <v>6</v>
      </c>
      <c r="S980" t="str">
        <f t="shared" si="108"/>
        <v>June</v>
      </c>
      <c r="T980">
        <f t="shared" si="109"/>
        <v>2024</v>
      </c>
      <c r="U980" s="3">
        <f t="shared" si="110"/>
        <v>0.31499999999999995</v>
      </c>
      <c r="V980" s="3" t="str">
        <f t="shared" si="111"/>
        <v>Low Discount</v>
      </c>
      <c r="W980" s="3">
        <f>AVERAGE(Table1[Gross Margin %])</f>
        <v>0.29963500000000659</v>
      </c>
      <c r="X980" s="3"/>
    </row>
    <row r="981" spans="1:24" x14ac:dyDescent="0.35">
      <c r="A981" t="s">
        <v>1971</v>
      </c>
      <c r="B981" t="s">
        <v>1972</v>
      </c>
      <c r="C981">
        <v>663.58</v>
      </c>
      <c r="D981" t="s">
        <v>3874</v>
      </c>
      <c r="E981">
        <f t="shared" si="105"/>
        <v>0.1</v>
      </c>
      <c r="F981">
        <f t="shared" si="106"/>
        <v>209.02769999999998</v>
      </c>
      <c r="G981" s="2">
        <v>45560</v>
      </c>
      <c r="H981" s="2">
        <v>45560</v>
      </c>
      <c r="I981" t="s">
        <v>86</v>
      </c>
      <c r="J981" t="s">
        <v>19</v>
      </c>
      <c r="K981" t="str">
        <f t="shared" si="107"/>
        <v>Low Risk</v>
      </c>
      <c r="L981" t="s">
        <v>43</v>
      </c>
      <c r="M981" t="s">
        <v>30</v>
      </c>
      <c r="N981" t="s">
        <v>45</v>
      </c>
      <c r="O981" t="s">
        <v>32</v>
      </c>
      <c r="P981" t="s">
        <v>68</v>
      </c>
      <c r="Q981" t="s">
        <v>69</v>
      </c>
      <c r="R981">
        <v>3</v>
      </c>
      <c r="S981" t="str">
        <f t="shared" si="108"/>
        <v>September</v>
      </c>
      <c r="T981">
        <f t="shared" si="109"/>
        <v>2024</v>
      </c>
      <c r="U981" s="3">
        <f t="shared" si="110"/>
        <v>0.31499999999999995</v>
      </c>
      <c r="V981" s="3" t="str">
        <f t="shared" si="111"/>
        <v>Low Discount</v>
      </c>
      <c r="W981" s="3">
        <f>AVERAGE(Table1[Gross Margin %])</f>
        <v>0.29963500000000659</v>
      </c>
      <c r="X981" s="3"/>
    </row>
    <row r="982" spans="1:24" x14ac:dyDescent="0.35">
      <c r="A982" t="s">
        <v>1973</v>
      </c>
      <c r="B982" t="s">
        <v>1974</v>
      </c>
      <c r="C982">
        <v>117.65</v>
      </c>
      <c r="D982" t="s">
        <v>3873</v>
      </c>
      <c r="E982">
        <f t="shared" si="105"/>
        <v>0.1</v>
      </c>
      <c r="F982">
        <f t="shared" si="106"/>
        <v>37.059750000000001</v>
      </c>
      <c r="G982" s="2">
        <v>45655</v>
      </c>
      <c r="H982" s="2">
        <v>45655</v>
      </c>
      <c r="I982" t="s">
        <v>18</v>
      </c>
      <c r="J982" t="s">
        <v>49</v>
      </c>
      <c r="K982" t="str">
        <f t="shared" si="107"/>
        <v>High Risk</v>
      </c>
      <c r="L982" t="s">
        <v>20</v>
      </c>
      <c r="M982" t="s">
        <v>39</v>
      </c>
      <c r="N982" t="s">
        <v>45</v>
      </c>
      <c r="O982" t="s">
        <v>32</v>
      </c>
      <c r="P982" t="s">
        <v>68</v>
      </c>
      <c r="Q982" t="s">
        <v>69</v>
      </c>
      <c r="R982">
        <v>9</v>
      </c>
      <c r="S982" t="str">
        <f t="shared" si="108"/>
        <v>December</v>
      </c>
      <c r="T982">
        <f t="shared" si="109"/>
        <v>2024</v>
      </c>
      <c r="U982" s="3">
        <f t="shared" si="110"/>
        <v>0.315</v>
      </c>
      <c r="V982" s="3" t="str">
        <f t="shared" si="111"/>
        <v>Low Discount</v>
      </c>
      <c r="W982" s="3">
        <f>AVERAGE(Table1[Gross Margin %])</f>
        <v>0.29963500000000659</v>
      </c>
      <c r="X982" s="3"/>
    </row>
    <row r="983" spans="1:24" x14ac:dyDescent="0.35">
      <c r="A983" t="s">
        <v>1975</v>
      </c>
      <c r="B983" t="s">
        <v>1976</v>
      </c>
      <c r="C983">
        <v>774.08</v>
      </c>
      <c r="D983" t="s">
        <v>3874</v>
      </c>
      <c r="E983">
        <f t="shared" si="105"/>
        <v>0.1</v>
      </c>
      <c r="F983">
        <f t="shared" si="106"/>
        <v>243.83519999999999</v>
      </c>
      <c r="G983" s="2">
        <v>45538</v>
      </c>
      <c r="H983" s="2">
        <v>45538</v>
      </c>
      <c r="I983" t="s">
        <v>18</v>
      </c>
      <c r="J983" t="s">
        <v>37</v>
      </c>
      <c r="K983" t="str">
        <f t="shared" si="107"/>
        <v>Low Risk</v>
      </c>
      <c r="L983" t="s">
        <v>60</v>
      </c>
      <c r="M983" t="s">
        <v>21</v>
      </c>
      <c r="N983" t="s">
        <v>45</v>
      </c>
      <c r="O983" t="s">
        <v>61</v>
      </c>
      <c r="P983" t="s">
        <v>62</v>
      </c>
      <c r="Q983" t="s">
        <v>63</v>
      </c>
      <c r="R983">
        <v>2</v>
      </c>
      <c r="S983" t="str">
        <f t="shared" si="108"/>
        <v>September</v>
      </c>
      <c r="T983">
        <f t="shared" si="109"/>
        <v>2024</v>
      </c>
      <c r="U983" s="3">
        <f t="shared" si="110"/>
        <v>0.31499999999999995</v>
      </c>
      <c r="V983" s="3" t="str">
        <f t="shared" si="111"/>
        <v>Low Discount</v>
      </c>
      <c r="W983" s="3">
        <f>AVERAGE(Table1[Gross Margin %])</f>
        <v>0.29963500000000659</v>
      </c>
      <c r="X983" s="3"/>
    </row>
    <row r="984" spans="1:24" x14ac:dyDescent="0.35">
      <c r="A984" t="s">
        <v>1977</v>
      </c>
      <c r="B984" t="s">
        <v>1978</v>
      </c>
      <c r="C984">
        <v>96.97</v>
      </c>
      <c r="D984" t="s">
        <v>3873</v>
      </c>
      <c r="E984">
        <f t="shared" si="105"/>
        <v>0.1</v>
      </c>
      <c r="F984">
        <f t="shared" si="106"/>
        <v>30.545549999999995</v>
      </c>
      <c r="G984" s="2">
        <v>45459</v>
      </c>
      <c r="H984" s="2">
        <v>45459</v>
      </c>
      <c r="I984" t="s">
        <v>48</v>
      </c>
      <c r="J984" t="s">
        <v>19</v>
      </c>
      <c r="K984" t="str">
        <f t="shared" si="107"/>
        <v>Low Risk</v>
      </c>
      <c r="L984" t="s">
        <v>43</v>
      </c>
      <c r="M984" t="s">
        <v>44</v>
      </c>
      <c r="N984" t="s">
        <v>45</v>
      </c>
      <c r="O984" t="s">
        <v>32</v>
      </c>
      <c r="P984" t="s">
        <v>33</v>
      </c>
      <c r="Q984" t="s">
        <v>34</v>
      </c>
      <c r="R984">
        <v>10</v>
      </c>
      <c r="S984" t="str">
        <f t="shared" si="108"/>
        <v>June</v>
      </c>
      <c r="T984">
        <f t="shared" si="109"/>
        <v>2024</v>
      </c>
      <c r="U984" s="3">
        <f t="shared" si="110"/>
        <v>0.31499999999999995</v>
      </c>
      <c r="V984" s="3" t="str">
        <f t="shared" si="111"/>
        <v>Low Discount</v>
      </c>
      <c r="W984" s="3">
        <f>AVERAGE(Table1[Gross Margin %])</f>
        <v>0.29963500000000659</v>
      </c>
      <c r="X984" s="3"/>
    </row>
    <row r="985" spans="1:24" x14ac:dyDescent="0.35">
      <c r="A985" t="s">
        <v>1979</v>
      </c>
      <c r="B985" t="s">
        <v>1980</v>
      </c>
      <c r="C985">
        <v>1223.48</v>
      </c>
      <c r="D985" t="s">
        <v>3872</v>
      </c>
      <c r="E985">
        <f t="shared" si="105"/>
        <v>0.25</v>
      </c>
      <c r="F985">
        <f t="shared" si="106"/>
        <v>321.1635</v>
      </c>
      <c r="G985" s="2">
        <v>45582</v>
      </c>
      <c r="H985" s="2">
        <v>45582</v>
      </c>
      <c r="I985" t="s">
        <v>18</v>
      </c>
      <c r="J985" t="s">
        <v>19</v>
      </c>
      <c r="K985" t="str">
        <f t="shared" si="107"/>
        <v>Medium Risk</v>
      </c>
      <c r="L985" t="s">
        <v>38</v>
      </c>
      <c r="M985" t="s">
        <v>30</v>
      </c>
      <c r="N985" t="s">
        <v>45</v>
      </c>
      <c r="O985" t="s">
        <v>32</v>
      </c>
      <c r="P985" t="s">
        <v>80</v>
      </c>
      <c r="Q985" t="s">
        <v>81</v>
      </c>
      <c r="R985">
        <v>10</v>
      </c>
      <c r="S985" t="str">
        <f t="shared" si="108"/>
        <v>October</v>
      </c>
      <c r="T985">
        <f t="shared" si="109"/>
        <v>2024</v>
      </c>
      <c r="U985" s="3">
        <f t="shared" si="110"/>
        <v>0.26250000000000001</v>
      </c>
      <c r="V985" s="3" t="str">
        <f t="shared" si="111"/>
        <v>High Discount</v>
      </c>
      <c r="W985" s="3">
        <f>AVERAGE(Table1[Gross Margin %])</f>
        <v>0.29963500000000659</v>
      </c>
      <c r="X985" s="3"/>
    </row>
    <row r="986" spans="1:24" x14ac:dyDescent="0.35">
      <c r="A986" t="s">
        <v>1981</v>
      </c>
      <c r="B986" t="s">
        <v>1982</v>
      </c>
      <c r="C986">
        <v>1119.53</v>
      </c>
      <c r="D986" t="s">
        <v>3872</v>
      </c>
      <c r="E986">
        <f t="shared" si="105"/>
        <v>0.15</v>
      </c>
      <c r="F986">
        <f t="shared" si="106"/>
        <v>333.06017499999996</v>
      </c>
      <c r="G986" s="2">
        <v>45636</v>
      </c>
      <c r="H986" s="2">
        <v>45636</v>
      </c>
      <c r="I986" t="s">
        <v>48</v>
      </c>
      <c r="J986" t="s">
        <v>37</v>
      </c>
      <c r="K986" t="str">
        <f t="shared" si="107"/>
        <v>Low Risk</v>
      </c>
      <c r="L986" t="s">
        <v>43</v>
      </c>
      <c r="M986" t="s">
        <v>55</v>
      </c>
      <c r="N986" t="s">
        <v>22</v>
      </c>
      <c r="O986" t="s">
        <v>23</v>
      </c>
      <c r="P986" t="s">
        <v>51</v>
      </c>
      <c r="Q986" t="s">
        <v>52</v>
      </c>
      <c r="R986">
        <v>1</v>
      </c>
      <c r="S986" t="str">
        <f t="shared" si="108"/>
        <v>December</v>
      </c>
      <c r="T986">
        <f t="shared" si="109"/>
        <v>2024</v>
      </c>
      <c r="U986" s="3">
        <f t="shared" si="110"/>
        <v>0.29749999999999999</v>
      </c>
      <c r="V986" s="3" t="str">
        <f t="shared" si="111"/>
        <v>High Discount</v>
      </c>
      <c r="W986" s="3">
        <f>AVERAGE(Table1[Gross Margin %])</f>
        <v>0.29963500000000659</v>
      </c>
      <c r="X986" s="3"/>
    </row>
    <row r="987" spans="1:24" x14ac:dyDescent="0.35">
      <c r="A987" t="s">
        <v>1983</v>
      </c>
      <c r="B987" t="s">
        <v>886</v>
      </c>
      <c r="C987">
        <v>1114.4100000000001</v>
      </c>
      <c r="D987" t="s">
        <v>3872</v>
      </c>
      <c r="E987">
        <f t="shared" si="105"/>
        <v>0.25</v>
      </c>
      <c r="F987">
        <f t="shared" si="106"/>
        <v>292.532625</v>
      </c>
      <c r="G987" s="2">
        <v>45654</v>
      </c>
      <c r="H987" s="2">
        <v>45654</v>
      </c>
      <c r="I987" t="s">
        <v>48</v>
      </c>
      <c r="J987" t="s">
        <v>37</v>
      </c>
      <c r="K987" t="str">
        <f t="shared" si="107"/>
        <v>High Risk</v>
      </c>
      <c r="L987" t="s">
        <v>20</v>
      </c>
      <c r="M987" t="s">
        <v>39</v>
      </c>
      <c r="N987" t="s">
        <v>45</v>
      </c>
      <c r="O987" t="s">
        <v>32</v>
      </c>
      <c r="P987" t="s">
        <v>72</v>
      </c>
      <c r="Q987" t="s">
        <v>73</v>
      </c>
      <c r="R987">
        <v>4</v>
      </c>
      <c r="S987" t="str">
        <f t="shared" si="108"/>
        <v>December</v>
      </c>
      <c r="T987">
        <f t="shared" si="109"/>
        <v>2024</v>
      </c>
      <c r="U987" s="3">
        <f t="shared" si="110"/>
        <v>0.26249999999999996</v>
      </c>
      <c r="V987" s="3" t="str">
        <f t="shared" si="111"/>
        <v>High Discount</v>
      </c>
      <c r="W987" s="3">
        <f>AVERAGE(Table1[Gross Margin %])</f>
        <v>0.29963500000000659</v>
      </c>
      <c r="X987" s="3"/>
    </row>
    <row r="988" spans="1:24" x14ac:dyDescent="0.35">
      <c r="A988" t="s">
        <v>1984</v>
      </c>
      <c r="B988" t="s">
        <v>1985</v>
      </c>
      <c r="C988">
        <v>838.78</v>
      </c>
      <c r="D988" t="s">
        <v>3874</v>
      </c>
      <c r="E988">
        <f t="shared" si="105"/>
        <v>0.1</v>
      </c>
      <c r="F988">
        <f t="shared" si="106"/>
        <v>264.21569999999997</v>
      </c>
      <c r="G988" s="2">
        <v>45780</v>
      </c>
      <c r="H988" s="2">
        <v>45780</v>
      </c>
      <c r="I988" t="s">
        <v>86</v>
      </c>
      <c r="J988" t="s">
        <v>37</v>
      </c>
      <c r="K988" t="str">
        <f t="shared" si="107"/>
        <v>Medium Risk</v>
      </c>
      <c r="L988" t="s">
        <v>38</v>
      </c>
      <c r="M988" t="s">
        <v>55</v>
      </c>
      <c r="N988" t="s">
        <v>45</v>
      </c>
      <c r="O988" t="s">
        <v>61</v>
      </c>
      <c r="P988" t="s">
        <v>62</v>
      </c>
      <c r="Q988" t="s">
        <v>63</v>
      </c>
      <c r="R988">
        <v>6</v>
      </c>
      <c r="S988" t="str">
        <f t="shared" si="108"/>
        <v>May</v>
      </c>
      <c r="T988">
        <f t="shared" si="109"/>
        <v>2025</v>
      </c>
      <c r="U988" s="3">
        <f t="shared" si="110"/>
        <v>0.31499999999999995</v>
      </c>
      <c r="V988" s="3" t="str">
        <f t="shared" si="111"/>
        <v>Low Discount</v>
      </c>
      <c r="W988" s="3">
        <f>AVERAGE(Table1[Gross Margin %])</f>
        <v>0.29963500000000659</v>
      </c>
      <c r="X988" s="3"/>
    </row>
    <row r="989" spans="1:24" x14ac:dyDescent="0.35">
      <c r="A989" t="s">
        <v>1986</v>
      </c>
      <c r="B989" t="s">
        <v>1987</v>
      </c>
      <c r="C989">
        <v>1301.3699999999999</v>
      </c>
      <c r="D989" t="s">
        <v>3872</v>
      </c>
      <c r="E989">
        <f t="shared" si="105"/>
        <v>0.15</v>
      </c>
      <c r="F989">
        <f t="shared" si="106"/>
        <v>387.15757499999995</v>
      </c>
      <c r="G989" s="2">
        <v>45774</v>
      </c>
      <c r="H989" s="2">
        <v>45774</v>
      </c>
      <c r="I989" t="s">
        <v>42</v>
      </c>
      <c r="J989" t="s">
        <v>49</v>
      </c>
      <c r="K989" t="str">
        <f t="shared" si="107"/>
        <v>Low Risk</v>
      </c>
      <c r="L989" t="s">
        <v>60</v>
      </c>
      <c r="M989" t="s">
        <v>30</v>
      </c>
      <c r="N989" t="s">
        <v>31</v>
      </c>
      <c r="O989" t="s">
        <v>23</v>
      </c>
      <c r="P989" t="s">
        <v>24</v>
      </c>
      <c r="Q989" t="s">
        <v>25</v>
      </c>
      <c r="R989">
        <v>1</v>
      </c>
      <c r="S989" t="str">
        <f t="shared" si="108"/>
        <v>April</v>
      </c>
      <c r="T989">
        <f t="shared" si="109"/>
        <v>2025</v>
      </c>
      <c r="U989" s="3">
        <f t="shared" si="110"/>
        <v>0.29749999999999999</v>
      </c>
      <c r="V989" s="3" t="str">
        <f t="shared" si="111"/>
        <v>High Discount</v>
      </c>
      <c r="W989" s="3">
        <f>AVERAGE(Table1[Gross Margin %])</f>
        <v>0.29963500000000659</v>
      </c>
      <c r="X989" s="3"/>
    </row>
    <row r="990" spans="1:24" x14ac:dyDescent="0.35">
      <c r="A990" t="s">
        <v>1988</v>
      </c>
      <c r="B990" t="s">
        <v>1989</v>
      </c>
      <c r="C990">
        <v>764.9</v>
      </c>
      <c r="D990" t="s">
        <v>3874</v>
      </c>
      <c r="E990">
        <f t="shared" si="105"/>
        <v>0.1</v>
      </c>
      <c r="F990">
        <f t="shared" si="106"/>
        <v>240.94349999999997</v>
      </c>
      <c r="G990" s="2">
        <v>45675</v>
      </c>
      <c r="H990" s="2">
        <v>45675</v>
      </c>
      <c r="I990" t="s">
        <v>18</v>
      </c>
      <c r="J990" t="s">
        <v>37</v>
      </c>
      <c r="K990" t="str">
        <f t="shared" si="107"/>
        <v>Low Risk</v>
      </c>
      <c r="L990" t="s">
        <v>60</v>
      </c>
      <c r="M990" t="s">
        <v>30</v>
      </c>
      <c r="N990" t="s">
        <v>31</v>
      </c>
      <c r="O990" t="s">
        <v>32</v>
      </c>
      <c r="P990" t="s">
        <v>72</v>
      </c>
      <c r="Q990" t="s">
        <v>73</v>
      </c>
      <c r="R990">
        <v>9</v>
      </c>
      <c r="S990" t="str">
        <f t="shared" si="108"/>
        <v>January</v>
      </c>
      <c r="T990">
        <f t="shared" si="109"/>
        <v>2025</v>
      </c>
      <c r="U990" s="3">
        <f t="shared" si="110"/>
        <v>0.31499999999999995</v>
      </c>
      <c r="V990" s="3" t="str">
        <f t="shared" si="111"/>
        <v>Low Discount</v>
      </c>
      <c r="W990" s="3">
        <f>AVERAGE(Table1[Gross Margin %])</f>
        <v>0.29963500000000659</v>
      </c>
      <c r="X990" s="3"/>
    </row>
    <row r="991" spans="1:24" x14ac:dyDescent="0.35">
      <c r="A991" t="s">
        <v>1990</v>
      </c>
      <c r="B991" t="s">
        <v>1991</v>
      </c>
      <c r="C991">
        <v>70.25</v>
      </c>
      <c r="D991" t="s">
        <v>3873</v>
      </c>
      <c r="E991">
        <f t="shared" si="105"/>
        <v>0.1</v>
      </c>
      <c r="F991">
        <f t="shared" si="106"/>
        <v>22.12875</v>
      </c>
      <c r="G991" s="2">
        <v>45478</v>
      </c>
      <c r="H991" s="2">
        <v>45478</v>
      </c>
      <c r="I991" t="s">
        <v>42</v>
      </c>
      <c r="J991" t="s">
        <v>37</v>
      </c>
      <c r="K991" t="str">
        <f t="shared" si="107"/>
        <v>Low Risk</v>
      </c>
      <c r="L991" t="s">
        <v>38</v>
      </c>
      <c r="M991" t="s">
        <v>21</v>
      </c>
      <c r="N991" t="s">
        <v>31</v>
      </c>
      <c r="O991" t="s">
        <v>61</v>
      </c>
      <c r="P991" t="s">
        <v>62</v>
      </c>
      <c r="Q991" t="s">
        <v>63</v>
      </c>
      <c r="R991">
        <v>5</v>
      </c>
      <c r="S991" t="str">
        <f t="shared" si="108"/>
        <v>July</v>
      </c>
      <c r="T991">
        <f t="shared" si="109"/>
        <v>2024</v>
      </c>
      <c r="U991" s="3">
        <f t="shared" si="110"/>
        <v>0.315</v>
      </c>
      <c r="V991" s="3" t="str">
        <f t="shared" si="111"/>
        <v>Low Discount</v>
      </c>
      <c r="W991" s="3">
        <f>AVERAGE(Table1[Gross Margin %])</f>
        <v>0.29963500000000659</v>
      </c>
      <c r="X991" s="3"/>
    </row>
    <row r="992" spans="1:24" x14ac:dyDescent="0.35">
      <c r="A992" t="s">
        <v>1992</v>
      </c>
      <c r="B992" t="s">
        <v>1993</v>
      </c>
      <c r="C992">
        <v>370.62</v>
      </c>
      <c r="D992" t="s">
        <v>3873</v>
      </c>
      <c r="E992">
        <f t="shared" si="105"/>
        <v>0.15</v>
      </c>
      <c r="F992">
        <f t="shared" si="106"/>
        <v>110.25944999999999</v>
      </c>
      <c r="G992" s="2">
        <v>45731</v>
      </c>
      <c r="H992" s="2">
        <v>45731</v>
      </c>
      <c r="I992" t="s">
        <v>42</v>
      </c>
      <c r="J992" t="s">
        <v>49</v>
      </c>
      <c r="K992" t="str">
        <f t="shared" si="107"/>
        <v>Low Risk</v>
      </c>
      <c r="L992" t="s">
        <v>60</v>
      </c>
      <c r="M992" t="s">
        <v>30</v>
      </c>
      <c r="N992" t="s">
        <v>45</v>
      </c>
      <c r="O992" t="s">
        <v>23</v>
      </c>
      <c r="P992" t="s">
        <v>51</v>
      </c>
      <c r="Q992" t="s">
        <v>52</v>
      </c>
      <c r="R992">
        <v>10</v>
      </c>
      <c r="S992" t="str">
        <f t="shared" si="108"/>
        <v>March</v>
      </c>
      <c r="T992">
        <f t="shared" si="109"/>
        <v>2025</v>
      </c>
      <c r="U992" s="3">
        <f t="shared" si="110"/>
        <v>0.29749999999999999</v>
      </c>
      <c r="V992" s="3" t="str">
        <f t="shared" si="111"/>
        <v>High Discount</v>
      </c>
      <c r="W992" s="3">
        <f>AVERAGE(Table1[Gross Margin %])</f>
        <v>0.29963500000000659</v>
      </c>
      <c r="X992" s="3"/>
    </row>
    <row r="993" spans="1:24" x14ac:dyDescent="0.35">
      <c r="A993" t="s">
        <v>1994</v>
      </c>
      <c r="B993" t="s">
        <v>1995</v>
      </c>
      <c r="C993">
        <v>183.07</v>
      </c>
      <c r="D993" t="s">
        <v>3873</v>
      </c>
      <c r="E993">
        <f t="shared" si="105"/>
        <v>0.1</v>
      </c>
      <c r="F993">
        <f t="shared" si="106"/>
        <v>57.667049999999996</v>
      </c>
      <c r="G993" s="2">
        <v>45732</v>
      </c>
      <c r="H993" s="2">
        <v>45732</v>
      </c>
      <c r="I993" t="s">
        <v>28</v>
      </c>
      <c r="J993" t="s">
        <v>49</v>
      </c>
      <c r="K993" t="str">
        <f t="shared" si="107"/>
        <v>Medium Risk</v>
      </c>
      <c r="L993" t="s">
        <v>38</v>
      </c>
      <c r="M993" t="s">
        <v>50</v>
      </c>
      <c r="N993" t="s">
        <v>45</v>
      </c>
      <c r="O993" t="s">
        <v>61</v>
      </c>
      <c r="P993" t="s">
        <v>62</v>
      </c>
      <c r="Q993" t="s">
        <v>63</v>
      </c>
      <c r="R993">
        <v>2</v>
      </c>
      <c r="S993" t="str">
        <f t="shared" si="108"/>
        <v>March</v>
      </c>
      <c r="T993">
        <f t="shared" si="109"/>
        <v>2025</v>
      </c>
      <c r="U993" s="3">
        <f t="shared" si="110"/>
        <v>0.315</v>
      </c>
      <c r="V993" s="3" t="str">
        <f t="shared" si="111"/>
        <v>Low Discount</v>
      </c>
      <c r="W993" s="3">
        <f>AVERAGE(Table1[Gross Margin %])</f>
        <v>0.29963500000000659</v>
      </c>
      <c r="X993" s="3"/>
    </row>
    <row r="994" spans="1:24" x14ac:dyDescent="0.35">
      <c r="A994" t="s">
        <v>1996</v>
      </c>
      <c r="B994" t="s">
        <v>1997</v>
      </c>
      <c r="C994">
        <v>1478.13</v>
      </c>
      <c r="D994" t="s">
        <v>3872</v>
      </c>
      <c r="E994">
        <f t="shared" si="105"/>
        <v>0.15</v>
      </c>
      <c r="F994">
        <f t="shared" si="106"/>
        <v>439.74367500000005</v>
      </c>
      <c r="G994" s="2">
        <v>45752</v>
      </c>
      <c r="H994" s="2">
        <v>45752</v>
      </c>
      <c r="I994" t="s">
        <v>18</v>
      </c>
      <c r="J994" t="s">
        <v>49</v>
      </c>
      <c r="K994" t="str">
        <f t="shared" si="107"/>
        <v>Low Risk</v>
      </c>
      <c r="L994" t="s">
        <v>43</v>
      </c>
      <c r="M994" t="s">
        <v>55</v>
      </c>
      <c r="N994" t="s">
        <v>22</v>
      </c>
      <c r="O994" t="s">
        <v>23</v>
      </c>
      <c r="P994" t="s">
        <v>51</v>
      </c>
      <c r="Q994" t="s">
        <v>52</v>
      </c>
      <c r="R994">
        <v>3</v>
      </c>
      <c r="S994" t="str">
        <f t="shared" si="108"/>
        <v>April</v>
      </c>
      <c r="T994">
        <f t="shared" si="109"/>
        <v>2025</v>
      </c>
      <c r="U994" s="3">
        <f t="shared" si="110"/>
        <v>0.29749999999999999</v>
      </c>
      <c r="V994" s="3" t="str">
        <f t="shared" si="111"/>
        <v>High Discount</v>
      </c>
      <c r="W994" s="3">
        <f>AVERAGE(Table1[Gross Margin %])</f>
        <v>0.29963500000000659</v>
      </c>
      <c r="X994" s="3"/>
    </row>
    <row r="995" spans="1:24" x14ac:dyDescent="0.35">
      <c r="A995" t="s">
        <v>1998</v>
      </c>
      <c r="B995" t="s">
        <v>1999</v>
      </c>
      <c r="C995">
        <v>800.45</v>
      </c>
      <c r="D995" t="s">
        <v>3874</v>
      </c>
      <c r="E995">
        <f t="shared" si="105"/>
        <v>0.1</v>
      </c>
      <c r="F995">
        <f t="shared" si="106"/>
        <v>252.14174999999997</v>
      </c>
      <c r="G995" s="2">
        <v>45717</v>
      </c>
      <c r="H995" s="2">
        <v>45717</v>
      </c>
      <c r="I995" t="s">
        <v>18</v>
      </c>
      <c r="J995" t="s">
        <v>19</v>
      </c>
      <c r="K995" t="str">
        <f t="shared" si="107"/>
        <v>High Risk</v>
      </c>
      <c r="L995" t="s">
        <v>20</v>
      </c>
      <c r="M995" t="s">
        <v>39</v>
      </c>
      <c r="N995" t="s">
        <v>45</v>
      </c>
      <c r="O995" t="s">
        <v>32</v>
      </c>
      <c r="P995" t="s">
        <v>68</v>
      </c>
      <c r="Q995" t="s">
        <v>69</v>
      </c>
      <c r="R995">
        <v>7</v>
      </c>
      <c r="S995" t="str">
        <f t="shared" si="108"/>
        <v>March</v>
      </c>
      <c r="T995">
        <f t="shared" si="109"/>
        <v>2025</v>
      </c>
      <c r="U995" s="3">
        <f t="shared" si="110"/>
        <v>0.31499999999999995</v>
      </c>
      <c r="V995" s="3" t="str">
        <f t="shared" si="111"/>
        <v>Low Discount</v>
      </c>
      <c r="W995" s="3">
        <f>AVERAGE(Table1[Gross Margin %])</f>
        <v>0.29963500000000659</v>
      </c>
      <c r="X995" s="3"/>
    </row>
    <row r="996" spans="1:24" x14ac:dyDescent="0.35">
      <c r="A996" t="s">
        <v>2000</v>
      </c>
      <c r="B996" t="s">
        <v>2001</v>
      </c>
      <c r="C996">
        <v>869.63</v>
      </c>
      <c r="D996" t="s">
        <v>3874</v>
      </c>
      <c r="E996">
        <f t="shared" si="105"/>
        <v>0.15</v>
      </c>
      <c r="F996">
        <f t="shared" si="106"/>
        <v>258.71492499999999</v>
      </c>
      <c r="G996" s="2">
        <v>45666</v>
      </c>
      <c r="H996" s="2">
        <v>45666</v>
      </c>
      <c r="I996" t="s">
        <v>28</v>
      </c>
      <c r="J996" t="s">
        <v>29</v>
      </c>
      <c r="K996" t="str">
        <f t="shared" si="107"/>
        <v>Medium Risk</v>
      </c>
      <c r="L996" t="s">
        <v>38</v>
      </c>
      <c r="M996" t="s">
        <v>55</v>
      </c>
      <c r="N996" t="s">
        <v>45</v>
      </c>
      <c r="O996" t="s">
        <v>23</v>
      </c>
      <c r="P996" t="s">
        <v>56</v>
      </c>
      <c r="Q996" t="s">
        <v>57</v>
      </c>
      <c r="R996">
        <v>1</v>
      </c>
      <c r="S996" t="str">
        <f t="shared" si="108"/>
        <v>January</v>
      </c>
      <c r="T996">
        <f t="shared" si="109"/>
        <v>2025</v>
      </c>
      <c r="U996" s="3">
        <f t="shared" si="110"/>
        <v>0.29749999999999999</v>
      </c>
      <c r="V996" s="3" t="str">
        <f t="shared" si="111"/>
        <v>High Discount</v>
      </c>
      <c r="W996" s="3">
        <f>AVERAGE(Table1[Gross Margin %])</f>
        <v>0.29963500000000659</v>
      </c>
      <c r="X996" s="3"/>
    </row>
    <row r="997" spans="1:24" x14ac:dyDescent="0.35">
      <c r="A997" t="s">
        <v>2002</v>
      </c>
      <c r="B997" t="s">
        <v>2003</v>
      </c>
      <c r="C997">
        <v>924.66</v>
      </c>
      <c r="D997" t="s">
        <v>3874</v>
      </c>
      <c r="E997">
        <f t="shared" si="105"/>
        <v>0.1</v>
      </c>
      <c r="F997">
        <f t="shared" si="106"/>
        <v>291.26789999999994</v>
      </c>
      <c r="G997" s="2">
        <v>45757</v>
      </c>
      <c r="H997" s="2">
        <v>45757</v>
      </c>
      <c r="I997" t="s">
        <v>42</v>
      </c>
      <c r="J997" t="s">
        <v>29</v>
      </c>
      <c r="K997" t="str">
        <f t="shared" si="107"/>
        <v>Low Risk</v>
      </c>
      <c r="L997" t="s">
        <v>60</v>
      </c>
      <c r="M997" t="s">
        <v>39</v>
      </c>
      <c r="N997" t="s">
        <v>31</v>
      </c>
      <c r="O997" t="s">
        <v>32</v>
      </c>
      <c r="P997" t="s">
        <v>72</v>
      </c>
      <c r="Q997" t="s">
        <v>73</v>
      </c>
      <c r="R997">
        <v>6</v>
      </c>
      <c r="S997" t="str">
        <f t="shared" si="108"/>
        <v>April</v>
      </c>
      <c r="T997">
        <f t="shared" si="109"/>
        <v>2025</v>
      </c>
      <c r="U997" s="3">
        <f t="shared" si="110"/>
        <v>0.31499999999999995</v>
      </c>
      <c r="V997" s="3" t="str">
        <f t="shared" si="111"/>
        <v>Low Discount</v>
      </c>
      <c r="W997" s="3">
        <f>AVERAGE(Table1[Gross Margin %])</f>
        <v>0.29963500000000659</v>
      </c>
      <c r="X997" s="3"/>
    </row>
    <row r="998" spans="1:24" x14ac:dyDescent="0.35">
      <c r="A998" t="s">
        <v>2004</v>
      </c>
      <c r="B998" t="s">
        <v>2005</v>
      </c>
      <c r="C998">
        <v>366.91</v>
      </c>
      <c r="D998" t="s">
        <v>3873</v>
      </c>
      <c r="E998">
        <f t="shared" si="105"/>
        <v>0.15</v>
      </c>
      <c r="F998">
        <f t="shared" si="106"/>
        <v>109.155725</v>
      </c>
      <c r="G998" s="2">
        <v>45576</v>
      </c>
      <c r="H998" s="2">
        <v>45576</v>
      </c>
      <c r="I998" t="s">
        <v>48</v>
      </c>
      <c r="J998" t="s">
        <v>49</v>
      </c>
      <c r="K998" t="str">
        <f t="shared" si="107"/>
        <v>Low Risk</v>
      </c>
      <c r="L998" t="s">
        <v>60</v>
      </c>
      <c r="M998" t="s">
        <v>30</v>
      </c>
      <c r="N998" t="s">
        <v>31</v>
      </c>
      <c r="O998" t="s">
        <v>23</v>
      </c>
      <c r="P998" t="s">
        <v>51</v>
      </c>
      <c r="Q998" t="s">
        <v>52</v>
      </c>
      <c r="R998">
        <v>4</v>
      </c>
      <c r="S998" t="str">
        <f t="shared" si="108"/>
        <v>October</v>
      </c>
      <c r="T998">
        <f t="shared" si="109"/>
        <v>2024</v>
      </c>
      <c r="U998" s="3">
        <f t="shared" si="110"/>
        <v>0.29749999999999999</v>
      </c>
      <c r="V998" s="3" t="str">
        <f t="shared" si="111"/>
        <v>High Discount</v>
      </c>
      <c r="W998" s="3">
        <f>AVERAGE(Table1[Gross Margin %])</f>
        <v>0.29963500000000659</v>
      </c>
      <c r="X998" s="3"/>
    </row>
    <row r="999" spans="1:24" x14ac:dyDescent="0.35">
      <c r="A999" t="s">
        <v>2006</v>
      </c>
      <c r="B999" t="s">
        <v>2007</v>
      </c>
      <c r="C999">
        <v>1456.33</v>
      </c>
      <c r="D999" t="s">
        <v>3872</v>
      </c>
      <c r="E999">
        <f t="shared" si="105"/>
        <v>0.15</v>
      </c>
      <c r="F999">
        <f t="shared" si="106"/>
        <v>433.25817499999999</v>
      </c>
      <c r="G999" s="2">
        <v>45582</v>
      </c>
      <c r="H999" s="2">
        <v>45582</v>
      </c>
      <c r="I999" t="s">
        <v>42</v>
      </c>
      <c r="J999" t="s">
        <v>19</v>
      </c>
      <c r="K999" t="str">
        <f t="shared" si="107"/>
        <v>Low Risk</v>
      </c>
      <c r="L999" t="s">
        <v>38</v>
      </c>
      <c r="M999" t="s">
        <v>50</v>
      </c>
      <c r="N999" t="s">
        <v>22</v>
      </c>
      <c r="O999" t="s">
        <v>23</v>
      </c>
      <c r="P999" t="s">
        <v>24</v>
      </c>
      <c r="Q999" t="s">
        <v>25</v>
      </c>
      <c r="R999">
        <v>9</v>
      </c>
      <c r="S999" t="str">
        <f t="shared" si="108"/>
        <v>October</v>
      </c>
      <c r="T999">
        <f t="shared" si="109"/>
        <v>2024</v>
      </c>
      <c r="U999" s="3">
        <f t="shared" si="110"/>
        <v>0.29749999999999999</v>
      </c>
      <c r="V999" s="3" t="str">
        <f t="shared" si="111"/>
        <v>High Discount</v>
      </c>
      <c r="W999" s="3">
        <f>AVERAGE(Table1[Gross Margin %])</f>
        <v>0.29963500000000659</v>
      </c>
      <c r="X999" s="3"/>
    </row>
    <row r="1000" spans="1:24" x14ac:dyDescent="0.35">
      <c r="A1000" t="s">
        <v>2008</v>
      </c>
      <c r="B1000" t="s">
        <v>2009</v>
      </c>
      <c r="C1000">
        <v>581.24</v>
      </c>
      <c r="D1000" t="s">
        <v>3874</v>
      </c>
      <c r="E1000">
        <f t="shared" si="105"/>
        <v>0.1</v>
      </c>
      <c r="F1000">
        <f t="shared" si="106"/>
        <v>183.09059999999999</v>
      </c>
      <c r="G1000" s="2">
        <v>45542</v>
      </c>
      <c r="H1000" s="2">
        <v>45542</v>
      </c>
      <c r="I1000" t="s">
        <v>48</v>
      </c>
      <c r="J1000" t="s">
        <v>19</v>
      </c>
      <c r="K1000" t="str">
        <f t="shared" si="107"/>
        <v>Medium Risk</v>
      </c>
      <c r="L1000" t="s">
        <v>38</v>
      </c>
      <c r="M1000" t="s">
        <v>44</v>
      </c>
      <c r="N1000" t="s">
        <v>22</v>
      </c>
      <c r="O1000" t="s">
        <v>32</v>
      </c>
      <c r="P1000" t="s">
        <v>80</v>
      </c>
      <c r="Q1000" t="s">
        <v>81</v>
      </c>
      <c r="R1000">
        <v>7</v>
      </c>
      <c r="S1000" t="str">
        <f t="shared" si="108"/>
        <v>September</v>
      </c>
      <c r="T1000">
        <f t="shared" si="109"/>
        <v>2024</v>
      </c>
      <c r="U1000" s="3">
        <f t="shared" si="110"/>
        <v>0.315</v>
      </c>
      <c r="V1000" s="3" t="str">
        <f t="shared" si="111"/>
        <v>Low Discount</v>
      </c>
      <c r="W1000" s="3">
        <f>AVERAGE(Table1[Gross Margin %])</f>
        <v>0.29963500000000659</v>
      </c>
      <c r="X1000" s="3"/>
    </row>
    <row r="1001" spans="1:24" x14ac:dyDescent="0.35">
      <c r="A1001" t="s">
        <v>2010</v>
      </c>
      <c r="B1001" t="s">
        <v>896</v>
      </c>
      <c r="C1001">
        <v>1258.22</v>
      </c>
      <c r="D1001" t="s">
        <v>3872</v>
      </c>
      <c r="E1001">
        <f t="shared" si="105"/>
        <v>0.25</v>
      </c>
      <c r="F1001">
        <f t="shared" si="106"/>
        <v>330.28274999999996</v>
      </c>
      <c r="G1001" s="2">
        <v>45450</v>
      </c>
      <c r="H1001" s="2">
        <v>45450</v>
      </c>
      <c r="I1001" t="s">
        <v>18</v>
      </c>
      <c r="J1001" t="s">
        <v>49</v>
      </c>
      <c r="K1001" t="str">
        <f t="shared" si="107"/>
        <v>Low Risk</v>
      </c>
      <c r="L1001" t="s">
        <v>60</v>
      </c>
      <c r="M1001" t="s">
        <v>55</v>
      </c>
      <c r="N1001" t="s">
        <v>22</v>
      </c>
      <c r="O1001" t="s">
        <v>32</v>
      </c>
      <c r="P1001" t="s">
        <v>68</v>
      </c>
      <c r="Q1001" t="s">
        <v>69</v>
      </c>
      <c r="R1001">
        <v>9</v>
      </c>
      <c r="S1001" t="str">
        <f t="shared" si="108"/>
        <v>June</v>
      </c>
      <c r="T1001">
        <f t="shared" si="109"/>
        <v>2024</v>
      </c>
      <c r="U1001" s="3">
        <f t="shared" si="110"/>
        <v>0.26249999999999996</v>
      </c>
      <c r="V1001" s="3" t="str">
        <f t="shared" si="111"/>
        <v>High Discount</v>
      </c>
      <c r="W1001" s="3">
        <f>AVERAGE(Table1[Gross Margin %])</f>
        <v>0.29963500000000659</v>
      </c>
      <c r="X1001" s="3"/>
    </row>
    <row r="1002" spans="1:24" x14ac:dyDescent="0.35">
      <c r="A1002" t="s">
        <v>2011</v>
      </c>
      <c r="B1002" t="s">
        <v>2012</v>
      </c>
      <c r="C1002">
        <v>227.27</v>
      </c>
      <c r="D1002" t="s">
        <v>3873</v>
      </c>
      <c r="E1002">
        <f t="shared" si="105"/>
        <v>0.1</v>
      </c>
      <c r="F1002">
        <f t="shared" si="106"/>
        <v>71.590049999999991</v>
      </c>
      <c r="G1002" s="2">
        <v>45655</v>
      </c>
      <c r="H1002" s="2">
        <v>45655</v>
      </c>
      <c r="I1002" t="s">
        <v>48</v>
      </c>
      <c r="J1002" t="s">
        <v>37</v>
      </c>
      <c r="K1002" t="str">
        <f t="shared" si="107"/>
        <v>Medium Risk</v>
      </c>
      <c r="L1002" t="s">
        <v>38</v>
      </c>
      <c r="M1002" t="s">
        <v>50</v>
      </c>
      <c r="N1002" t="s">
        <v>22</v>
      </c>
      <c r="O1002" t="s">
        <v>32</v>
      </c>
      <c r="P1002" t="s">
        <v>68</v>
      </c>
      <c r="Q1002" t="s">
        <v>69</v>
      </c>
      <c r="R1002">
        <v>5</v>
      </c>
      <c r="S1002" t="str">
        <f t="shared" si="108"/>
        <v>December</v>
      </c>
      <c r="T1002">
        <f t="shared" si="109"/>
        <v>2024</v>
      </c>
      <c r="U1002" s="3">
        <f t="shared" si="110"/>
        <v>0.31499999999999995</v>
      </c>
      <c r="V1002" s="3" t="str">
        <f t="shared" si="111"/>
        <v>Low Discount</v>
      </c>
      <c r="W1002" s="3">
        <f>AVERAGE(Table1[Gross Margin %])</f>
        <v>0.29963500000000659</v>
      </c>
      <c r="X1002" s="3"/>
    </row>
    <row r="1003" spans="1:24" x14ac:dyDescent="0.35">
      <c r="A1003" t="s">
        <v>2013</v>
      </c>
      <c r="B1003" t="s">
        <v>2014</v>
      </c>
      <c r="C1003">
        <v>799.6</v>
      </c>
      <c r="D1003" t="s">
        <v>3874</v>
      </c>
      <c r="E1003">
        <f t="shared" si="105"/>
        <v>0.1</v>
      </c>
      <c r="F1003">
        <f t="shared" si="106"/>
        <v>251.87399999999997</v>
      </c>
      <c r="G1003" s="2">
        <v>45628</v>
      </c>
      <c r="H1003" s="2">
        <v>45628</v>
      </c>
      <c r="I1003" t="s">
        <v>42</v>
      </c>
      <c r="J1003" t="s">
        <v>29</v>
      </c>
      <c r="K1003" t="str">
        <f t="shared" si="107"/>
        <v>Low Risk</v>
      </c>
      <c r="L1003" t="s">
        <v>60</v>
      </c>
      <c r="M1003" t="s">
        <v>21</v>
      </c>
      <c r="N1003" t="s">
        <v>45</v>
      </c>
      <c r="O1003" t="s">
        <v>32</v>
      </c>
      <c r="P1003" t="s">
        <v>68</v>
      </c>
      <c r="Q1003" t="s">
        <v>69</v>
      </c>
      <c r="R1003">
        <v>2</v>
      </c>
      <c r="S1003" t="str">
        <f t="shared" si="108"/>
        <v>December</v>
      </c>
      <c r="T1003">
        <f t="shared" si="109"/>
        <v>2024</v>
      </c>
      <c r="U1003" s="3">
        <f t="shared" si="110"/>
        <v>0.31499999999999995</v>
      </c>
      <c r="V1003" s="3" t="str">
        <f t="shared" si="111"/>
        <v>Low Discount</v>
      </c>
      <c r="W1003" s="3">
        <f>AVERAGE(Table1[Gross Margin %])</f>
        <v>0.29963500000000659</v>
      </c>
      <c r="X1003" s="3"/>
    </row>
    <row r="1004" spans="1:24" x14ac:dyDescent="0.35">
      <c r="A1004" t="s">
        <v>2015</v>
      </c>
      <c r="B1004" t="s">
        <v>2016</v>
      </c>
      <c r="C1004">
        <v>1069.73</v>
      </c>
      <c r="D1004" t="s">
        <v>3872</v>
      </c>
      <c r="E1004">
        <f t="shared" si="105"/>
        <v>0.25</v>
      </c>
      <c r="F1004">
        <f t="shared" si="106"/>
        <v>280.804125</v>
      </c>
      <c r="G1004" s="2">
        <v>45444</v>
      </c>
      <c r="H1004" s="2">
        <v>45444</v>
      </c>
      <c r="I1004" t="s">
        <v>28</v>
      </c>
      <c r="J1004" t="s">
        <v>37</v>
      </c>
      <c r="K1004" t="str">
        <f t="shared" si="107"/>
        <v>Low Risk</v>
      </c>
      <c r="L1004" t="s">
        <v>43</v>
      </c>
      <c r="M1004" t="s">
        <v>30</v>
      </c>
      <c r="N1004" t="s">
        <v>31</v>
      </c>
      <c r="O1004" t="s">
        <v>32</v>
      </c>
      <c r="P1004" t="s">
        <v>72</v>
      </c>
      <c r="Q1004" t="s">
        <v>73</v>
      </c>
      <c r="R1004">
        <v>3</v>
      </c>
      <c r="S1004" t="str">
        <f t="shared" si="108"/>
        <v>June</v>
      </c>
      <c r="T1004">
        <f t="shared" si="109"/>
        <v>2024</v>
      </c>
      <c r="U1004" s="3">
        <f t="shared" si="110"/>
        <v>0.26250000000000001</v>
      </c>
      <c r="V1004" s="3" t="str">
        <f t="shared" si="111"/>
        <v>High Discount</v>
      </c>
      <c r="W1004" s="3">
        <f>AVERAGE(Table1[Gross Margin %])</f>
        <v>0.29963500000000659</v>
      </c>
      <c r="X1004" s="3"/>
    </row>
    <row r="1005" spans="1:24" x14ac:dyDescent="0.35">
      <c r="A1005" t="s">
        <v>2017</v>
      </c>
      <c r="B1005" t="s">
        <v>2018</v>
      </c>
      <c r="C1005">
        <v>990.78</v>
      </c>
      <c r="D1005" t="s">
        <v>3874</v>
      </c>
      <c r="E1005">
        <f t="shared" si="105"/>
        <v>0.15</v>
      </c>
      <c r="F1005">
        <f t="shared" si="106"/>
        <v>294.75704999999999</v>
      </c>
      <c r="G1005" s="2">
        <v>45714</v>
      </c>
      <c r="H1005" s="2">
        <v>45714</v>
      </c>
      <c r="I1005" t="s">
        <v>48</v>
      </c>
      <c r="J1005" t="s">
        <v>37</v>
      </c>
      <c r="K1005" t="str">
        <f t="shared" si="107"/>
        <v>High Risk</v>
      </c>
      <c r="L1005" t="s">
        <v>20</v>
      </c>
      <c r="M1005" t="s">
        <v>39</v>
      </c>
      <c r="N1005" t="s">
        <v>45</v>
      </c>
      <c r="O1005" t="s">
        <v>23</v>
      </c>
      <c r="P1005" t="s">
        <v>51</v>
      </c>
      <c r="Q1005" t="s">
        <v>52</v>
      </c>
      <c r="R1005">
        <v>1</v>
      </c>
      <c r="S1005" t="str">
        <f t="shared" si="108"/>
        <v>February</v>
      </c>
      <c r="T1005">
        <f t="shared" si="109"/>
        <v>2025</v>
      </c>
      <c r="U1005" s="3">
        <f t="shared" si="110"/>
        <v>0.29749999999999999</v>
      </c>
      <c r="V1005" s="3" t="str">
        <f t="shared" si="111"/>
        <v>High Discount</v>
      </c>
      <c r="W1005" s="3">
        <f>AVERAGE(Table1[Gross Margin %])</f>
        <v>0.29963500000000659</v>
      </c>
      <c r="X1005" s="3"/>
    </row>
    <row r="1006" spans="1:24" x14ac:dyDescent="0.35">
      <c r="A1006" t="s">
        <v>2019</v>
      </c>
      <c r="B1006" t="s">
        <v>2020</v>
      </c>
      <c r="C1006">
        <v>259.64</v>
      </c>
      <c r="D1006" t="s">
        <v>3873</v>
      </c>
      <c r="E1006">
        <f t="shared" si="105"/>
        <v>0.15</v>
      </c>
      <c r="F1006">
        <f t="shared" si="106"/>
        <v>77.242899999999992</v>
      </c>
      <c r="G1006" s="2">
        <v>45669</v>
      </c>
      <c r="H1006" s="2">
        <v>45669</v>
      </c>
      <c r="I1006" t="s">
        <v>86</v>
      </c>
      <c r="J1006" t="s">
        <v>29</v>
      </c>
      <c r="K1006" t="str">
        <f t="shared" si="107"/>
        <v>Low Risk</v>
      </c>
      <c r="L1006" t="s">
        <v>60</v>
      </c>
      <c r="M1006" t="s">
        <v>55</v>
      </c>
      <c r="N1006" t="s">
        <v>45</v>
      </c>
      <c r="O1006" t="s">
        <v>23</v>
      </c>
      <c r="P1006" t="s">
        <v>56</v>
      </c>
      <c r="Q1006" t="s">
        <v>57</v>
      </c>
      <c r="R1006">
        <v>6</v>
      </c>
      <c r="S1006" t="str">
        <f t="shared" si="108"/>
        <v>January</v>
      </c>
      <c r="T1006">
        <f t="shared" si="109"/>
        <v>2025</v>
      </c>
      <c r="U1006" s="3">
        <f t="shared" si="110"/>
        <v>0.29749999999999999</v>
      </c>
      <c r="V1006" s="3" t="str">
        <f t="shared" si="111"/>
        <v>High Discount</v>
      </c>
      <c r="W1006" s="3">
        <f>AVERAGE(Table1[Gross Margin %])</f>
        <v>0.29963500000000659</v>
      </c>
      <c r="X1006" s="3"/>
    </row>
    <row r="1007" spans="1:24" x14ac:dyDescent="0.35">
      <c r="A1007" t="s">
        <v>2021</v>
      </c>
      <c r="B1007" t="s">
        <v>2022</v>
      </c>
      <c r="C1007">
        <v>245.07</v>
      </c>
      <c r="D1007" t="s">
        <v>3873</v>
      </c>
      <c r="E1007">
        <f t="shared" si="105"/>
        <v>0.1</v>
      </c>
      <c r="F1007">
        <f t="shared" si="106"/>
        <v>77.19704999999999</v>
      </c>
      <c r="G1007" s="2">
        <v>45772</v>
      </c>
      <c r="H1007" s="2">
        <v>45772</v>
      </c>
      <c r="I1007" t="s">
        <v>28</v>
      </c>
      <c r="J1007" t="s">
        <v>29</v>
      </c>
      <c r="K1007" t="str">
        <f t="shared" si="107"/>
        <v>High Risk</v>
      </c>
      <c r="L1007" t="s">
        <v>20</v>
      </c>
      <c r="M1007" t="s">
        <v>50</v>
      </c>
      <c r="N1007" t="s">
        <v>31</v>
      </c>
      <c r="O1007" t="s">
        <v>32</v>
      </c>
      <c r="P1007" t="s">
        <v>80</v>
      </c>
      <c r="Q1007" t="s">
        <v>81</v>
      </c>
      <c r="R1007">
        <v>4</v>
      </c>
      <c r="S1007" t="str">
        <f t="shared" si="108"/>
        <v>April</v>
      </c>
      <c r="T1007">
        <f t="shared" si="109"/>
        <v>2025</v>
      </c>
      <c r="U1007" s="3">
        <f t="shared" si="110"/>
        <v>0.31499999999999995</v>
      </c>
      <c r="V1007" s="3" t="str">
        <f t="shared" si="111"/>
        <v>Low Discount</v>
      </c>
      <c r="W1007" s="3">
        <f>AVERAGE(Table1[Gross Margin %])</f>
        <v>0.29963500000000659</v>
      </c>
      <c r="X1007" s="3"/>
    </row>
    <row r="1008" spans="1:24" x14ac:dyDescent="0.35">
      <c r="A1008" t="s">
        <v>2023</v>
      </c>
      <c r="B1008" t="s">
        <v>2024</v>
      </c>
      <c r="C1008">
        <v>473.82</v>
      </c>
      <c r="D1008" t="s">
        <v>3873</v>
      </c>
      <c r="E1008">
        <f t="shared" si="105"/>
        <v>0.1</v>
      </c>
      <c r="F1008">
        <f t="shared" si="106"/>
        <v>149.2533</v>
      </c>
      <c r="G1008" s="2">
        <v>45781</v>
      </c>
      <c r="H1008" s="2">
        <v>45781</v>
      </c>
      <c r="I1008" t="s">
        <v>28</v>
      </c>
      <c r="J1008" t="s">
        <v>49</v>
      </c>
      <c r="K1008" t="str">
        <f t="shared" si="107"/>
        <v>Medium Risk</v>
      </c>
      <c r="L1008" t="s">
        <v>38</v>
      </c>
      <c r="M1008" t="s">
        <v>30</v>
      </c>
      <c r="N1008" t="s">
        <v>22</v>
      </c>
      <c r="O1008" t="s">
        <v>61</v>
      </c>
      <c r="P1008" t="s">
        <v>62</v>
      </c>
      <c r="Q1008" t="s">
        <v>63</v>
      </c>
      <c r="R1008">
        <v>2</v>
      </c>
      <c r="S1008" t="str">
        <f t="shared" si="108"/>
        <v>May</v>
      </c>
      <c r="T1008">
        <f t="shared" si="109"/>
        <v>2025</v>
      </c>
      <c r="U1008" s="3">
        <f t="shared" si="110"/>
        <v>0.315</v>
      </c>
      <c r="V1008" s="3" t="str">
        <f t="shared" si="111"/>
        <v>Low Discount</v>
      </c>
      <c r="W1008" s="3">
        <f>AVERAGE(Table1[Gross Margin %])</f>
        <v>0.29963500000000659</v>
      </c>
      <c r="X1008" s="3"/>
    </row>
    <row r="1009" spans="1:24" x14ac:dyDescent="0.35">
      <c r="A1009" t="s">
        <v>2025</v>
      </c>
      <c r="B1009" t="s">
        <v>2026</v>
      </c>
      <c r="C1009">
        <v>980.69</v>
      </c>
      <c r="D1009" t="s">
        <v>3874</v>
      </c>
      <c r="E1009">
        <f t="shared" si="105"/>
        <v>0.1</v>
      </c>
      <c r="F1009">
        <f t="shared" si="106"/>
        <v>308.91735</v>
      </c>
      <c r="G1009" s="2">
        <v>45429</v>
      </c>
      <c r="H1009" s="2">
        <v>45429</v>
      </c>
      <c r="I1009" t="s">
        <v>48</v>
      </c>
      <c r="J1009" t="s">
        <v>19</v>
      </c>
      <c r="K1009" t="str">
        <f t="shared" si="107"/>
        <v>High Risk</v>
      </c>
      <c r="L1009" t="s">
        <v>20</v>
      </c>
      <c r="M1009" t="s">
        <v>44</v>
      </c>
      <c r="N1009" t="s">
        <v>22</v>
      </c>
      <c r="O1009" t="s">
        <v>32</v>
      </c>
      <c r="P1009" t="s">
        <v>68</v>
      </c>
      <c r="Q1009" t="s">
        <v>69</v>
      </c>
      <c r="R1009">
        <v>4</v>
      </c>
      <c r="S1009" t="str">
        <f t="shared" si="108"/>
        <v>May</v>
      </c>
      <c r="T1009">
        <f t="shared" si="109"/>
        <v>2024</v>
      </c>
      <c r="U1009" s="3">
        <f t="shared" si="110"/>
        <v>0.315</v>
      </c>
      <c r="V1009" s="3" t="str">
        <f t="shared" si="111"/>
        <v>Low Discount</v>
      </c>
      <c r="W1009" s="3">
        <f>AVERAGE(Table1[Gross Margin %])</f>
        <v>0.29963500000000659</v>
      </c>
      <c r="X1009" s="3"/>
    </row>
    <row r="1010" spans="1:24" x14ac:dyDescent="0.35">
      <c r="A1010" t="s">
        <v>2027</v>
      </c>
      <c r="B1010" t="s">
        <v>2028</v>
      </c>
      <c r="C1010">
        <v>1123.33</v>
      </c>
      <c r="D1010" t="s">
        <v>3872</v>
      </c>
      <c r="E1010">
        <f t="shared" si="105"/>
        <v>0.15</v>
      </c>
      <c r="F1010">
        <f t="shared" si="106"/>
        <v>334.19067499999994</v>
      </c>
      <c r="G1010" s="2">
        <v>45789</v>
      </c>
      <c r="H1010" s="2">
        <v>45789</v>
      </c>
      <c r="I1010" t="s">
        <v>86</v>
      </c>
      <c r="J1010" t="s">
        <v>49</v>
      </c>
      <c r="K1010" t="str">
        <f t="shared" si="107"/>
        <v>Low Risk</v>
      </c>
      <c r="L1010" t="s">
        <v>60</v>
      </c>
      <c r="M1010" t="s">
        <v>21</v>
      </c>
      <c r="N1010" t="s">
        <v>22</v>
      </c>
      <c r="O1010" t="s">
        <v>23</v>
      </c>
      <c r="P1010" t="s">
        <v>56</v>
      </c>
      <c r="Q1010" t="s">
        <v>57</v>
      </c>
      <c r="R1010">
        <v>7</v>
      </c>
      <c r="S1010" t="str">
        <f t="shared" si="108"/>
        <v>May</v>
      </c>
      <c r="T1010">
        <f t="shared" si="109"/>
        <v>2025</v>
      </c>
      <c r="U1010" s="3">
        <f t="shared" si="110"/>
        <v>0.29749999999999999</v>
      </c>
      <c r="V1010" s="3" t="str">
        <f t="shared" si="111"/>
        <v>High Discount</v>
      </c>
      <c r="W1010" s="3">
        <f>AVERAGE(Table1[Gross Margin %])</f>
        <v>0.29963500000000659</v>
      </c>
      <c r="X1010" s="3"/>
    </row>
    <row r="1011" spans="1:24" x14ac:dyDescent="0.35">
      <c r="A1011" t="s">
        <v>2029</v>
      </c>
      <c r="B1011" t="s">
        <v>2030</v>
      </c>
      <c r="C1011">
        <v>847.98</v>
      </c>
      <c r="D1011" t="s">
        <v>3874</v>
      </c>
      <c r="E1011">
        <f t="shared" si="105"/>
        <v>0.15</v>
      </c>
      <c r="F1011">
        <f t="shared" si="106"/>
        <v>252.27404999999999</v>
      </c>
      <c r="G1011" s="2">
        <v>45607</v>
      </c>
      <c r="H1011" s="2">
        <v>45607</v>
      </c>
      <c r="I1011" t="s">
        <v>48</v>
      </c>
      <c r="J1011" t="s">
        <v>49</v>
      </c>
      <c r="K1011" t="str">
        <f t="shared" si="107"/>
        <v>High Risk</v>
      </c>
      <c r="L1011" t="s">
        <v>20</v>
      </c>
      <c r="M1011" t="s">
        <v>55</v>
      </c>
      <c r="N1011" t="s">
        <v>31</v>
      </c>
      <c r="O1011" t="s">
        <v>23</v>
      </c>
      <c r="P1011" t="s">
        <v>51</v>
      </c>
      <c r="Q1011" t="s">
        <v>52</v>
      </c>
      <c r="R1011">
        <v>1</v>
      </c>
      <c r="S1011" t="str">
        <f t="shared" si="108"/>
        <v>November</v>
      </c>
      <c r="T1011">
        <f t="shared" si="109"/>
        <v>2024</v>
      </c>
      <c r="U1011" s="3">
        <f t="shared" si="110"/>
        <v>0.29749999999999999</v>
      </c>
      <c r="V1011" s="3" t="str">
        <f t="shared" si="111"/>
        <v>High Discount</v>
      </c>
      <c r="W1011" s="3">
        <f>AVERAGE(Table1[Gross Margin %])</f>
        <v>0.29963500000000659</v>
      </c>
      <c r="X1011" s="3"/>
    </row>
    <row r="1012" spans="1:24" x14ac:dyDescent="0.35">
      <c r="A1012" t="s">
        <v>2031</v>
      </c>
      <c r="B1012" t="s">
        <v>2032</v>
      </c>
      <c r="C1012">
        <v>1043.6500000000001</v>
      </c>
      <c r="D1012" t="s">
        <v>3872</v>
      </c>
      <c r="E1012">
        <f t="shared" si="105"/>
        <v>0.25</v>
      </c>
      <c r="F1012">
        <f t="shared" si="106"/>
        <v>273.958125</v>
      </c>
      <c r="G1012" s="2">
        <v>45701</v>
      </c>
      <c r="H1012" s="2">
        <v>45701</v>
      </c>
      <c r="I1012" t="s">
        <v>42</v>
      </c>
      <c r="J1012" t="s">
        <v>19</v>
      </c>
      <c r="K1012" t="str">
        <f t="shared" si="107"/>
        <v>Low Risk</v>
      </c>
      <c r="L1012" t="s">
        <v>38</v>
      </c>
      <c r="M1012" t="s">
        <v>30</v>
      </c>
      <c r="N1012" t="s">
        <v>45</v>
      </c>
      <c r="O1012" t="s">
        <v>32</v>
      </c>
      <c r="P1012" t="s">
        <v>68</v>
      </c>
      <c r="Q1012" t="s">
        <v>69</v>
      </c>
      <c r="R1012">
        <v>4</v>
      </c>
      <c r="S1012" t="str">
        <f t="shared" si="108"/>
        <v>February</v>
      </c>
      <c r="T1012">
        <f t="shared" si="109"/>
        <v>2025</v>
      </c>
      <c r="U1012" s="3">
        <f t="shared" si="110"/>
        <v>0.26249999999999996</v>
      </c>
      <c r="V1012" s="3" t="str">
        <f t="shared" si="111"/>
        <v>High Discount</v>
      </c>
      <c r="W1012" s="3">
        <f>AVERAGE(Table1[Gross Margin %])</f>
        <v>0.29963500000000659</v>
      </c>
      <c r="X1012" s="3"/>
    </row>
    <row r="1013" spans="1:24" x14ac:dyDescent="0.35">
      <c r="A1013" t="s">
        <v>2033</v>
      </c>
      <c r="B1013" t="s">
        <v>2034</v>
      </c>
      <c r="C1013">
        <v>557.98</v>
      </c>
      <c r="D1013" t="s">
        <v>3874</v>
      </c>
      <c r="E1013">
        <f t="shared" si="105"/>
        <v>0.1</v>
      </c>
      <c r="F1013">
        <f t="shared" si="106"/>
        <v>175.7637</v>
      </c>
      <c r="G1013" s="2">
        <v>45609</v>
      </c>
      <c r="H1013" s="2">
        <v>45609</v>
      </c>
      <c r="I1013" t="s">
        <v>42</v>
      </c>
      <c r="J1013" t="s">
        <v>49</v>
      </c>
      <c r="K1013" t="str">
        <f t="shared" si="107"/>
        <v>Low Risk</v>
      </c>
      <c r="L1013" t="s">
        <v>43</v>
      </c>
      <c r="M1013" t="s">
        <v>44</v>
      </c>
      <c r="N1013" t="s">
        <v>45</v>
      </c>
      <c r="O1013" t="s">
        <v>32</v>
      </c>
      <c r="P1013" t="s">
        <v>33</v>
      </c>
      <c r="Q1013" t="s">
        <v>34</v>
      </c>
      <c r="R1013">
        <v>9</v>
      </c>
      <c r="S1013" t="str">
        <f t="shared" si="108"/>
        <v>November</v>
      </c>
      <c r="T1013">
        <f t="shared" si="109"/>
        <v>2024</v>
      </c>
      <c r="U1013" s="3">
        <f t="shared" si="110"/>
        <v>0.315</v>
      </c>
      <c r="V1013" s="3" t="str">
        <f t="shared" si="111"/>
        <v>Low Discount</v>
      </c>
      <c r="W1013" s="3">
        <f>AVERAGE(Table1[Gross Margin %])</f>
        <v>0.29963500000000659</v>
      </c>
      <c r="X1013" s="3"/>
    </row>
    <row r="1014" spans="1:24" x14ac:dyDescent="0.35">
      <c r="A1014" t="s">
        <v>2035</v>
      </c>
      <c r="B1014" t="s">
        <v>2036</v>
      </c>
      <c r="C1014">
        <v>1330.13</v>
      </c>
      <c r="D1014" t="s">
        <v>3872</v>
      </c>
      <c r="E1014">
        <f t="shared" si="105"/>
        <v>0.15</v>
      </c>
      <c r="F1014">
        <f t="shared" si="106"/>
        <v>395.71367499999997</v>
      </c>
      <c r="G1014" s="2">
        <v>45726</v>
      </c>
      <c r="H1014" s="2">
        <v>45726</v>
      </c>
      <c r="I1014" t="s">
        <v>48</v>
      </c>
      <c r="J1014" t="s">
        <v>37</v>
      </c>
      <c r="K1014" t="str">
        <f t="shared" si="107"/>
        <v>High Risk</v>
      </c>
      <c r="L1014" t="s">
        <v>20</v>
      </c>
      <c r="M1014" t="s">
        <v>39</v>
      </c>
      <c r="N1014" t="s">
        <v>22</v>
      </c>
      <c r="O1014" t="s">
        <v>23</v>
      </c>
      <c r="P1014" t="s">
        <v>24</v>
      </c>
      <c r="Q1014" t="s">
        <v>25</v>
      </c>
      <c r="R1014">
        <v>9</v>
      </c>
      <c r="S1014" t="str">
        <f t="shared" si="108"/>
        <v>March</v>
      </c>
      <c r="T1014">
        <f t="shared" si="109"/>
        <v>2025</v>
      </c>
      <c r="U1014" s="3">
        <f t="shared" si="110"/>
        <v>0.29749999999999993</v>
      </c>
      <c r="V1014" s="3" t="str">
        <f t="shared" si="111"/>
        <v>High Discount</v>
      </c>
      <c r="W1014" s="3">
        <f>AVERAGE(Table1[Gross Margin %])</f>
        <v>0.29963500000000659</v>
      </c>
      <c r="X1014" s="3"/>
    </row>
    <row r="1015" spans="1:24" x14ac:dyDescent="0.35">
      <c r="A1015" t="s">
        <v>2037</v>
      </c>
      <c r="B1015" t="s">
        <v>2038</v>
      </c>
      <c r="C1015">
        <v>581.66</v>
      </c>
      <c r="D1015" t="s">
        <v>3874</v>
      </c>
      <c r="E1015">
        <f t="shared" si="105"/>
        <v>0.1</v>
      </c>
      <c r="F1015">
        <f t="shared" si="106"/>
        <v>183.22289999999995</v>
      </c>
      <c r="G1015" s="2">
        <v>45688</v>
      </c>
      <c r="H1015" s="2">
        <v>45688</v>
      </c>
      <c r="I1015" t="s">
        <v>28</v>
      </c>
      <c r="J1015" t="s">
        <v>49</v>
      </c>
      <c r="K1015" t="str">
        <f t="shared" si="107"/>
        <v>Medium Risk</v>
      </c>
      <c r="L1015" t="s">
        <v>38</v>
      </c>
      <c r="M1015" t="s">
        <v>44</v>
      </c>
      <c r="N1015" t="s">
        <v>45</v>
      </c>
      <c r="O1015" t="s">
        <v>32</v>
      </c>
      <c r="P1015" t="s">
        <v>33</v>
      </c>
      <c r="Q1015" t="s">
        <v>34</v>
      </c>
      <c r="R1015">
        <v>3</v>
      </c>
      <c r="S1015" t="str">
        <f t="shared" si="108"/>
        <v>January</v>
      </c>
      <c r="T1015">
        <f t="shared" si="109"/>
        <v>2025</v>
      </c>
      <c r="U1015" s="3">
        <f t="shared" si="110"/>
        <v>0.31499999999999995</v>
      </c>
      <c r="V1015" s="3" t="str">
        <f t="shared" si="111"/>
        <v>Low Discount</v>
      </c>
      <c r="W1015" s="3">
        <f>AVERAGE(Table1[Gross Margin %])</f>
        <v>0.29963500000000659</v>
      </c>
      <c r="X1015" s="3"/>
    </row>
    <row r="1016" spans="1:24" x14ac:dyDescent="0.35">
      <c r="A1016" t="s">
        <v>2039</v>
      </c>
      <c r="B1016" t="s">
        <v>1740</v>
      </c>
      <c r="C1016">
        <v>22.34</v>
      </c>
      <c r="D1016" t="s">
        <v>3873</v>
      </c>
      <c r="E1016">
        <f t="shared" si="105"/>
        <v>0.1</v>
      </c>
      <c r="F1016">
        <f t="shared" si="106"/>
        <v>7.0370999999999997</v>
      </c>
      <c r="G1016" s="2">
        <v>45774</v>
      </c>
      <c r="H1016" s="2">
        <v>45774</v>
      </c>
      <c r="I1016" t="s">
        <v>42</v>
      </c>
      <c r="J1016" t="s">
        <v>19</v>
      </c>
      <c r="K1016" t="str">
        <f t="shared" si="107"/>
        <v>Low Risk</v>
      </c>
      <c r="L1016" t="s">
        <v>38</v>
      </c>
      <c r="M1016" t="s">
        <v>21</v>
      </c>
      <c r="N1016" t="s">
        <v>31</v>
      </c>
      <c r="O1016" t="s">
        <v>32</v>
      </c>
      <c r="P1016" t="s">
        <v>68</v>
      </c>
      <c r="Q1016" t="s">
        <v>69</v>
      </c>
      <c r="R1016">
        <v>5</v>
      </c>
      <c r="S1016" t="str">
        <f t="shared" si="108"/>
        <v>April</v>
      </c>
      <c r="T1016">
        <f t="shared" si="109"/>
        <v>2025</v>
      </c>
      <c r="U1016" s="3">
        <f t="shared" si="110"/>
        <v>0.315</v>
      </c>
      <c r="V1016" s="3" t="str">
        <f t="shared" si="111"/>
        <v>Low Discount</v>
      </c>
      <c r="W1016" s="3">
        <f>AVERAGE(Table1[Gross Margin %])</f>
        <v>0.29963500000000659</v>
      </c>
      <c r="X1016" s="3"/>
    </row>
    <row r="1017" spans="1:24" x14ac:dyDescent="0.35">
      <c r="A1017" t="s">
        <v>2040</v>
      </c>
      <c r="B1017" t="s">
        <v>2041</v>
      </c>
      <c r="C1017">
        <v>156.59</v>
      </c>
      <c r="D1017" t="s">
        <v>3873</v>
      </c>
      <c r="E1017">
        <f t="shared" si="105"/>
        <v>0.1</v>
      </c>
      <c r="F1017">
        <f t="shared" si="106"/>
        <v>49.325850000000003</v>
      </c>
      <c r="G1017" s="2">
        <v>45597</v>
      </c>
      <c r="H1017" s="2">
        <v>45597</v>
      </c>
      <c r="I1017" t="s">
        <v>42</v>
      </c>
      <c r="J1017" t="s">
        <v>29</v>
      </c>
      <c r="K1017" t="str">
        <f t="shared" si="107"/>
        <v>Low Risk</v>
      </c>
      <c r="L1017" t="s">
        <v>38</v>
      </c>
      <c r="M1017" t="s">
        <v>44</v>
      </c>
      <c r="N1017" t="s">
        <v>45</v>
      </c>
      <c r="O1017" t="s">
        <v>32</v>
      </c>
      <c r="P1017" t="s">
        <v>72</v>
      </c>
      <c r="Q1017" t="s">
        <v>73</v>
      </c>
      <c r="R1017">
        <v>5</v>
      </c>
      <c r="S1017" t="str">
        <f t="shared" si="108"/>
        <v>November</v>
      </c>
      <c r="T1017">
        <f t="shared" si="109"/>
        <v>2024</v>
      </c>
      <c r="U1017" s="3">
        <f t="shared" si="110"/>
        <v>0.315</v>
      </c>
      <c r="V1017" s="3" t="str">
        <f t="shared" si="111"/>
        <v>Low Discount</v>
      </c>
      <c r="W1017" s="3">
        <f>AVERAGE(Table1[Gross Margin %])</f>
        <v>0.29963500000000659</v>
      </c>
      <c r="X1017" s="3"/>
    </row>
    <row r="1018" spans="1:24" x14ac:dyDescent="0.35">
      <c r="A1018" t="s">
        <v>2042</v>
      </c>
      <c r="B1018" t="s">
        <v>2043</v>
      </c>
      <c r="C1018">
        <v>1181.8800000000001</v>
      </c>
      <c r="D1018" t="s">
        <v>3872</v>
      </c>
      <c r="E1018">
        <f t="shared" si="105"/>
        <v>0.25</v>
      </c>
      <c r="F1018">
        <f t="shared" si="106"/>
        <v>310.24349999999998</v>
      </c>
      <c r="G1018" s="2">
        <v>45445</v>
      </c>
      <c r="H1018" s="2">
        <v>45445</v>
      </c>
      <c r="I1018" t="s">
        <v>18</v>
      </c>
      <c r="J1018" t="s">
        <v>19</v>
      </c>
      <c r="K1018" t="str">
        <f t="shared" si="107"/>
        <v>Low Risk</v>
      </c>
      <c r="L1018" t="s">
        <v>43</v>
      </c>
      <c r="M1018" t="s">
        <v>30</v>
      </c>
      <c r="N1018" t="s">
        <v>22</v>
      </c>
      <c r="O1018" t="s">
        <v>32</v>
      </c>
      <c r="P1018" t="s">
        <v>72</v>
      </c>
      <c r="Q1018" t="s">
        <v>73</v>
      </c>
      <c r="R1018">
        <v>9</v>
      </c>
      <c r="S1018" t="str">
        <f t="shared" si="108"/>
        <v>June</v>
      </c>
      <c r="T1018">
        <f t="shared" si="109"/>
        <v>2024</v>
      </c>
      <c r="U1018" s="3">
        <f t="shared" si="110"/>
        <v>0.26249999999999996</v>
      </c>
      <c r="V1018" s="3" t="str">
        <f t="shared" si="111"/>
        <v>High Discount</v>
      </c>
      <c r="W1018" s="3">
        <f>AVERAGE(Table1[Gross Margin %])</f>
        <v>0.29963500000000659</v>
      </c>
      <c r="X1018" s="3"/>
    </row>
    <row r="1019" spans="1:24" x14ac:dyDescent="0.35">
      <c r="A1019" t="s">
        <v>2044</v>
      </c>
      <c r="B1019" t="s">
        <v>2045</v>
      </c>
      <c r="C1019">
        <v>155.26</v>
      </c>
      <c r="D1019" t="s">
        <v>3873</v>
      </c>
      <c r="E1019">
        <f t="shared" si="105"/>
        <v>0.15</v>
      </c>
      <c r="F1019">
        <f t="shared" si="106"/>
        <v>46.18985</v>
      </c>
      <c r="G1019" s="2">
        <v>45766</v>
      </c>
      <c r="H1019" s="2">
        <v>45766</v>
      </c>
      <c r="I1019" t="s">
        <v>86</v>
      </c>
      <c r="J1019" t="s">
        <v>37</v>
      </c>
      <c r="K1019" t="str">
        <f t="shared" si="107"/>
        <v>Medium Risk</v>
      </c>
      <c r="L1019" t="s">
        <v>38</v>
      </c>
      <c r="M1019" t="s">
        <v>50</v>
      </c>
      <c r="N1019" t="s">
        <v>45</v>
      </c>
      <c r="O1019" t="s">
        <v>23</v>
      </c>
      <c r="P1019" t="s">
        <v>56</v>
      </c>
      <c r="Q1019" t="s">
        <v>57</v>
      </c>
      <c r="R1019">
        <v>4</v>
      </c>
      <c r="S1019" t="str">
        <f t="shared" si="108"/>
        <v>April</v>
      </c>
      <c r="T1019">
        <f t="shared" si="109"/>
        <v>2025</v>
      </c>
      <c r="U1019" s="3">
        <f t="shared" si="110"/>
        <v>0.29750000000000004</v>
      </c>
      <c r="V1019" s="3" t="str">
        <f t="shared" si="111"/>
        <v>High Discount</v>
      </c>
      <c r="W1019" s="3">
        <f>AVERAGE(Table1[Gross Margin %])</f>
        <v>0.29963500000000659</v>
      </c>
      <c r="X1019" s="3"/>
    </row>
    <row r="1020" spans="1:24" x14ac:dyDescent="0.35">
      <c r="A1020" t="s">
        <v>2046</v>
      </c>
      <c r="B1020" t="s">
        <v>2047</v>
      </c>
      <c r="C1020">
        <v>1108.1199999999999</v>
      </c>
      <c r="D1020" t="s">
        <v>3872</v>
      </c>
      <c r="E1020">
        <f t="shared" si="105"/>
        <v>0.15</v>
      </c>
      <c r="F1020">
        <f t="shared" si="106"/>
        <v>329.66569999999996</v>
      </c>
      <c r="G1020" s="2">
        <v>45561</v>
      </c>
      <c r="H1020" s="2">
        <v>45561</v>
      </c>
      <c r="I1020" t="s">
        <v>18</v>
      </c>
      <c r="J1020" t="s">
        <v>29</v>
      </c>
      <c r="K1020" t="str">
        <f t="shared" si="107"/>
        <v>High Risk</v>
      </c>
      <c r="L1020" t="s">
        <v>20</v>
      </c>
      <c r="M1020" t="s">
        <v>30</v>
      </c>
      <c r="N1020" t="s">
        <v>31</v>
      </c>
      <c r="O1020" t="s">
        <v>23</v>
      </c>
      <c r="P1020" t="s">
        <v>51</v>
      </c>
      <c r="Q1020" t="s">
        <v>52</v>
      </c>
      <c r="R1020">
        <v>4</v>
      </c>
      <c r="S1020" t="str">
        <f t="shared" si="108"/>
        <v>September</v>
      </c>
      <c r="T1020">
        <f t="shared" si="109"/>
        <v>2024</v>
      </c>
      <c r="U1020" s="3">
        <f t="shared" si="110"/>
        <v>0.29749999999999999</v>
      </c>
      <c r="V1020" s="3" t="str">
        <f t="shared" si="111"/>
        <v>High Discount</v>
      </c>
      <c r="W1020" s="3">
        <f>AVERAGE(Table1[Gross Margin %])</f>
        <v>0.29963500000000659</v>
      </c>
      <c r="X1020" s="3"/>
    </row>
    <row r="1021" spans="1:24" x14ac:dyDescent="0.35">
      <c r="A1021" t="s">
        <v>2048</v>
      </c>
      <c r="B1021" t="s">
        <v>1222</v>
      </c>
      <c r="C1021">
        <v>1154.28</v>
      </c>
      <c r="D1021" t="s">
        <v>3872</v>
      </c>
      <c r="E1021">
        <f t="shared" si="105"/>
        <v>0.15</v>
      </c>
      <c r="F1021">
        <f t="shared" si="106"/>
        <v>343.39829999999995</v>
      </c>
      <c r="G1021" s="2">
        <v>45620</v>
      </c>
      <c r="H1021" s="2">
        <v>45620</v>
      </c>
      <c r="I1021" t="s">
        <v>28</v>
      </c>
      <c r="J1021" t="s">
        <v>19</v>
      </c>
      <c r="K1021" t="str">
        <f t="shared" si="107"/>
        <v>High Risk</v>
      </c>
      <c r="L1021" t="s">
        <v>20</v>
      </c>
      <c r="M1021" t="s">
        <v>39</v>
      </c>
      <c r="N1021" t="s">
        <v>45</v>
      </c>
      <c r="O1021" t="s">
        <v>23</v>
      </c>
      <c r="P1021" t="s">
        <v>24</v>
      </c>
      <c r="Q1021" t="s">
        <v>25</v>
      </c>
      <c r="R1021">
        <v>6</v>
      </c>
      <c r="S1021" t="str">
        <f t="shared" si="108"/>
        <v>November</v>
      </c>
      <c r="T1021">
        <f t="shared" si="109"/>
        <v>2024</v>
      </c>
      <c r="U1021" s="3">
        <f t="shared" si="110"/>
        <v>0.29749999999999999</v>
      </c>
      <c r="V1021" s="3" t="str">
        <f t="shared" si="111"/>
        <v>High Discount</v>
      </c>
      <c r="W1021" s="3">
        <f>AVERAGE(Table1[Gross Margin %])</f>
        <v>0.29963500000000659</v>
      </c>
      <c r="X1021" s="3"/>
    </row>
    <row r="1022" spans="1:24" x14ac:dyDescent="0.35">
      <c r="A1022" t="s">
        <v>2049</v>
      </c>
      <c r="B1022" t="s">
        <v>2050</v>
      </c>
      <c r="C1022">
        <v>472.82</v>
      </c>
      <c r="D1022" t="s">
        <v>3873</v>
      </c>
      <c r="E1022">
        <f t="shared" si="105"/>
        <v>0.1</v>
      </c>
      <c r="F1022">
        <f t="shared" si="106"/>
        <v>148.9383</v>
      </c>
      <c r="G1022" s="2">
        <v>45480</v>
      </c>
      <c r="H1022" s="2">
        <v>45480</v>
      </c>
      <c r="I1022" t="s">
        <v>86</v>
      </c>
      <c r="J1022" t="s">
        <v>49</v>
      </c>
      <c r="K1022" t="str">
        <f t="shared" si="107"/>
        <v>Medium Risk</v>
      </c>
      <c r="L1022" t="s">
        <v>38</v>
      </c>
      <c r="M1022" t="s">
        <v>44</v>
      </c>
      <c r="N1022" t="s">
        <v>45</v>
      </c>
      <c r="O1022" t="s">
        <v>32</v>
      </c>
      <c r="P1022" t="s">
        <v>72</v>
      </c>
      <c r="Q1022" t="s">
        <v>73</v>
      </c>
      <c r="R1022">
        <v>6</v>
      </c>
      <c r="S1022" t="str">
        <f t="shared" si="108"/>
        <v>July</v>
      </c>
      <c r="T1022">
        <f t="shared" si="109"/>
        <v>2024</v>
      </c>
      <c r="U1022" s="3">
        <f t="shared" si="110"/>
        <v>0.315</v>
      </c>
      <c r="V1022" s="3" t="str">
        <f t="shared" si="111"/>
        <v>Low Discount</v>
      </c>
      <c r="W1022" s="3">
        <f>AVERAGE(Table1[Gross Margin %])</f>
        <v>0.29963500000000659</v>
      </c>
      <c r="X1022" s="3"/>
    </row>
    <row r="1023" spans="1:24" x14ac:dyDescent="0.35">
      <c r="A1023" t="s">
        <v>2051</v>
      </c>
      <c r="B1023" t="s">
        <v>2052</v>
      </c>
      <c r="C1023">
        <v>984.44</v>
      </c>
      <c r="D1023" t="s">
        <v>3874</v>
      </c>
      <c r="E1023">
        <f t="shared" si="105"/>
        <v>0.15</v>
      </c>
      <c r="F1023">
        <f t="shared" si="106"/>
        <v>292.87090000000001</v>
      </c>
      <c r="G1023" s="2">
        <v>45553</v>
      </c>
      <c r="H1023" s="2">
        <v>45553</v>
      </c>
      <c r="I1023" t="s">
        <v>48</v>
      </c>
      <c r="J1023" t="s">
        <v>29</v>
      </c>
      <c r="K1023" t="str">
        <f t="shared" si="107"/>
        <v>Low Risk</v>
      </c>
      <c r="L1023" t="s">
        <v>43</v>
      </c>
      <c r="M1023" t="s">
        <v>30</v>
      </c>
      <c r="N1023" t="s">
        <v>45</v>
      </c>
      <c r="O1023" t="s">
        <v>23</v>
      </c>
      <c r="P1023" t="s">
        <v>51</v>
      </c>
      <c r="Q1023" t="s">
        <v>52</v>
      </c>
      <c r="R1023">
        <v>1</v>
      </c>
      <c r="S1023" t="str">
        <f t="shared" si="108"/>
        <v>September</v>
      </c>
      <c r="T1023">
        <f t="shared" si="109"/>
        <v>2024</v>
      </c>
      <c r="U1023" s="3">
        <f t="shared" si="110"/>
        <v>0.29749999999999999</v>
      </c>
      <c r="V1023" s="3" t="str">
        <f t="shared" si="111"/>
        <v>High Discount</v>
      </c>
      <c r="W1023" s="3">
        <f>AVERAGE(Table1[Gross Margin %])</f>
        <v>0.29963500000000659</v>
      </c>
      <c r="X1023" s="3"/>
    </row>
    <row r="1024" spans="1:24" x14ac:dyDescent="0.35">
      <c r="A1024" t="s">
        <v>2053</v>
      </c>
      <c r="B1024" t="s">
        <v>2054</v>
      </c>
      <c r="C1024">
        <v>330.23</v>
      </c>
      <c r="D1024" t="s">
        <v>3873</v>
      </c>
      <c r="E1024">
        <f t="shared" si="105"/>
        <v>0.15</v>
      </c>
      <c r="F1024">
        <f t="shared" si="106"/>
        <v>98.243425000000002</v>
      </c>
      <c r="G1024" s="2">
        <v>45734</v>
      </c>
      <c r="H1024" s="2">
        <v>45734</v>
      </c>
      <c r="I1024" t="s">
        <v>86</v>
      </c>
      <c r="J1024" t="s">
        <v>49</v>
      </c>
      <c r="K1024" t="str">
        <f t="shared" si="107"/>
        <v>High Risk</v>
      </c>
      <c r="L1024" t="s">
        <v>20</v>
      </c>
      <c r="M1024" t="s">
        <v>30</v>
      </c>
      <c r="N1024" t="s">
        <v>22</v>
      </c>
      <c r="O1024" t="s">
        <v>23</v>
      </c>
      <c r="P1024" t="s">
        <v>56</v>
      </c>
      <c r="Q1024" t="s">
        <v>57</v>
      </c>
      <c r="R1024">
        <v>8</v>
      </c>
      <c r="S1024" t="str">
        <f t="shared" si="108"/>
        <v>March</v>
      </c>
      <c r="T1024">
        <f t="shared" si="109"/>
        <v>2025</v>
      </c>
      <c r="U1024" s="3">
        <f t="shared" si="110"/>
        <v>0.29749999999999999</v>
      </c>
      <c r="V1024" s="3" t="str">
        <f t="shared" si="111"/>
        <v>High Discount</v>
      </c>
      <c r="W1024" s="3">
        <f>AVERAGE(Table1[Gross Margin %])</f>
        <v>0.29963500000000659</v>
      </c>
      <c r="X1024" s="3"/>
    </row>
    <row r="1025" spans="1:24" x14ac:dyDescent="0.35">
      <c r="A1025" t="s">
        <v>2055</v>
      </c>
      <c r="B1025" t="s">
        <v>2056</v>
      </c>
      <c r="C1025">
        <v>265.57</v>
      </c>
      <c r="D1025" t="s">
        <v>3873</v>
      </c>
      <c r="E1025">
        <f t="shared" si="105"/>
        <v>0.1</v>
      </c>
      <c r="F1025">
        <f t="shared" si="106"/>
        <v>83.654549999999986</v>
      </c>
      <c r="G1025" s="2">
        <v>45515</v>
      </c>
      <c r="H1025" s="2">
        <v>45515</v>
      </c>
      <c r="I1025" t="s">
        <v>18</v>
      </c>
      <c r="J1025" t="s">
        <v>29</v>
      </c>
      <c r="K1025" t="str">
        <f t="shared" si="107"/>
        <v>Low Risk</v>
      </c>
      <c r="L1025" t="s">
        <v>60</v>
      </c>
      <c r="M1025" t="s">
        <v>50</v>
      </c>
      <c r="N1025" t="s">
        <v>45</v>
      </c>
      <c r="O1025" t="s">
        <v>32</v>
      </c>
      <c r="P1025" t="s">
        <v>72</v>
      </c>
      <c r="Q1025" t="s">
        <v>73</v>
      </c>
      <c r="R1025">
        <v>2</v>
      </c>
      <c r="S1025" t="str">
        <f t="shared" si="108"/>
        <v>August</v>
      </c>
      <c r="T1025">
        <f t="shared" si="109"/>
        <v>2024</v>
      </c>
      <c r="U1025" s="3">
        <f t="shared" si="110"/>
        <v>0.31499999999999995</v>
      </c>
      <c r="V1025" s="3" t="str">
        <f t="shared" si="111"/>
        <v>Low Discount</v>
      </c>
      <c r="W1025" s="3">
        <f>AVERAGE(Table1[Gross Margin %])</f>
        <v>0.29963500000000659</v>
      </c>
      <c r="X1025" s="3"/>
    </row>
    <row r="1026" spans="1:24" x14ac:dyDescent="0.35">
      <c r="A1026" t="s">
        <v>2057</v>
      </c>
      <c r="B1026" t="s">
        <v>2058</v>
      </c>
      <c r="C1026">
        <v>516.80999999999995</v>
      </c>
      <c r="D1026" t="s">
        <v>3874</v>
      </c>
      <c r="E1026">
        <f t="shared" si="105"/>
        <v>0.15</v>
      </c>
      <c r="F1026">
        <f t="shared" si="106"/>
        <v>153.75097499999998</v>
      </c>
      <c r="G1026" s="2">
        <v>45588</v>
      </c>
      <c r="H1026" s="2">
        <v>45588</v>
      </c>
      <c r="I1026" t="s">
        <v>42</v>
      </c>
      <c r="J1026" t="s">
        <v>29</v>
      </c>
      <c r="K1026" t="str">
        <f t="shared" si="107"/>
        <v>Low Risk</v>
      </c>
      <c r="L1026" t="s">
        <v>38</v>
      </c>
      <c r="M1026" t="s">
        <v>21</v>
      </c>
      <c r="N1026" t="s">
        <v>31</v>
      </c>
      <c r="O1026" t="s">
        <v>23</v>
      </c>
      <c r="P1026" t="s">
        <v>51</v>
      </c>
      <c r="Q1026" t="s">
        <v>52</v>
      </c>
      <c r="R1026">
        <v>4</v>
      </c>
      <c r="S1026" t="str">
        <f t="shared" si="108"/>
        <v>October</v>
      </c>
      <c r="T1026">
        <f t="shared" si="109"/>
        <v>2024</v>
      </c>
      <c r="U1026" s="3">
        <f t="shared" si="110"/>
        <v>0.29749999999999999</v>
      </c>
      <c r="V1026" s="3" t="str">
        <f t="shared" si="111"/>
        <v>High Discount</v>
      </c>
      <c r="W1026" s="3">
        <f>AVERAGE(Table1[Gross Margin %])</f>
        <v>0.29963500000000659</v>
      </c>
      <c r="X1026" s="3"/>
    </row>
    <row r="1027" spans="1:24" x14ac:dyDescent="0.35">
      <c r="A1027" t="s">
        <v>2059</v>
      </c>
      <c r="B1027" t="s">
        <v>2060</v>
      </c>
      <c r="C1027">
        <v>560.36</v>
      </c>
      <c r="D1027" t="s">
        <v>3874</v>
      </c>
      <c r="E1027">
        <f t="shared" ref="E1027:E1090" si="112">IF(AND(O1027="Technology", C1027&gt;1000), 0.25, IF(O1027="Furniture", 0.15, 0.1))</f>
        <v>0.15</v>
      </c>
      <c r="F1027">
        <f t="shared" ref="F1027:F1090" si="113">(C1027 - (C1027 * E1027)) * 0.35</f>
        <v>166.7071</v>
      </c>
      <c r="G1027" s="2">
        <v>45485</v>
      </c>
      <c r="H1027" s="2">
        <v>45485</v>
      </c>
      <c r="I1027" t="s">
        <v>42</v>
      </c>
      <c r="J1027" t="s">
        <v>37</v>
      </c>
      <c r="K1027" t="str">
        <f t="shared" ref="K1027:K1090" si="114">IF(L1027="Cancelled", "High Risk", IF(AND(L1027="In Transit", I1027&lt;&gt;"Jumia Express"), "Medium Risk", "Low Risk"))</f>
        <v>High Risk</v>
      </c>
      <c r="L1027" t="s">
        <v>20</v>
      </c>
      <c r="M1027" t="s">
        <v>44</v>
      </c>
      <c r="N1027" t="s">
        <v>22</v>
      </c>
      <c r="O1027" t="s">
        <v>23</v>
      </c>
      <c r="P1027" t="s">
        <v>24</v>
      </c>
      <c r="Q1027" t="s">
        <v>25</v>
      </c>
      <c r="R1027">
        <v>6</v>
      </c>
      <c r="S1027" t="str">
        <f t="shared" ref="S1027:S1090" si="115">TEXT(G1027, "mmmm")</f>
        <v>July</v>
      </c>
      <c r="T1027">
        <f t="shared" ref="T1027:T1090" si="116">YEAR(G1027)</f>
        <v>2024</v>
      </c>
      <c r="U1027" s="3">
        <f t="shared" ref="U1027:U1090" si="117">F1027/C1027</f>
        <v>0.29749999999999999</v>
      </c>
      <c r="V1027" s="3" t="str">
        <f t="shared" ref="V1027:V1090" si="118">IF(E1027=0, "No Discount", IF(E1027&lt;=0.1, "Low Discount", "High Discount"))</f>
        <v>High Discount</v>
      </c>
      <c r="W1027" s="3">
        <f>AVERAGE(Table1[Gross Margin %])</f>
        <v>0.29963500000000659</v>
      </c>
      <c r="X1027" s="3"/>
    </row>
    <row r="1028" spans="1:24" x14ac:dyDescent="0.35">
      <c r="A1028" t="s">
        <v>2061</v>
      </c>
      <c r="B1028" t="s">
        <v>1922</v>
      </c>
      <c r="C1028">
        <v>810.02</v>
      </c>
      <c r="D1028" t="s">
        <v>3874</v>
      </c>
      <c r="E1028">
        <f t="shared" si="112"/>
        <v>0.1</v>
      </c>
      <c r="F1028">
        <f t="shared" si="113"/>
        <v>255.15629999999999</v>
      </c>
      <c r="G1028" s="2">
        <v>45535</v>
      </c>
      <c r="H1028" s="2">
        <v>45535</v>
      </c>
      <c r="I1028" t="s">
        <v>48</v>
      </c>
      <c r="J1028" t="s">
        <v>29</v>
      </c>
      <c r="K1028" t="str">
        <f t="shared" si="114"/>
        <v>Medium Risk</v>
      </c>
      <c r="L1028" t="s">
        <v>38</v>
      </c>
      <c r="M1028" t="s">
        <v>30</v>
      </c>
      <c r="N1028" t="s">
        <v>22</v>
      </c>
      <c r="O1028" t="s">
        <v>32</v>
      </c>
      <c r="P1028" t="s">
        <v>72</v>
      </c>
      <c r="Q1028" t="s">
        <v>73</v>
      </c>
      <c r="R1028">
        <v>9</v>
      </c>
      <c r="S1028" t="str">
        <f t="shared" si="115"/>
        <v>August</v>
      </c>
      <c r="T1028">
        <f t="shared" si="116"/>
        <v>2024</v>
      </c>
      <c r="U1028" s="3">
        <f t="shared" si="117"/>
        <v>0.315</v>
      </c>
      <c r="V1028" s="3" t="str">
        <f t="shared" si="118"/>
        <v>Low Discount</v>
      </c>
      <c r="W1028" s="3">
        <f>AVERAGE(Table1[Gross Margin %])</f>
        <v>0.29963500000000659</v>
      </c>
      <c r="X1028" s="3"/>
    </row>
    <row r="1029" spans="1:24" x14ac:dyDescent="0.35">
      <c r="A1029" t="s">
        <v>2062</v>
      </c>
      <c r="B1029" t="s">
        <v>2063</v>
      </c>
      <c r="C1029">
        <v>1492.29</v>
      </c>
      <c r="D1029" t="s">
        <v>3872</v>
      </c>
      <c r="E1029">
        <f t="shared" si="112"/>
        <v>0.25</v>
      </c>
      <c r="F1029">
        <f t="shared" si="113"/>
        <v>391.72612499999997</v>
      </c>
      <c r="G1029" s="2">
        <v>45787</v>
      </c>
      <c r="H1029" s="2">
        <v>45787</v>
      </c>
      <c r="I1029" t="s">
        <v>48</v>
      </c>
      <c r="J1029" t="s">
        <v>19</v>
      </c>
      <c r="K1029" t="str">
        <f t="shared" si="114"/>
        <v>Low Risk</v>
      </c>
      <c r="L1029" t="s">
        <v>60</v>
      </c>
      <c r="M1029" t="s">
        <v>30</v>
      </c>
      <c r="N1029" t="s">
        <v>45</v>
      </c>
      <c r="O1029" t="s">
        <v>32</v>
      </c>
      <c r="P1029" t="s">
        <v>68</v>
      </c>
      <c r="Q1029" t="s">
        <v>69</v>
      </c>
      <c r="R1029">
        <v>10</v>
      </c>
      <c r="S1029" t="str">
        <f t="shared" si="115"/>
        <v>May</v>
      </c>
      <c r="T1029">
        <f t="shared" si="116"/>
        <v>2025</v>
      </c>
      <c r="U1029" s="3">
        <f t="shared" si="117"/>
        <v>0.26250000000000001</v>
      </c>
      <c r="V1029" s="3" t="str">
        <f t="shared" si="118"/>
        <v>High Discount</v>
      </c>
      <c r="W1029" s="3">
        <f>AVERAGE(Table1[Gross Margin %])</f>
        <v>0.29963500000000659</v>
      </c>
      <c r="X1029" s="3"/>
    </row>
    <row r="1030" spans="1:24" x14ac:dyDescent="0.35">
      <c r="A1030" t="s">
        <v>2064</v>
      </c>
      <c r="B1030" t="s">
        <v>2065</v>
      </c>
      <c r="C1030">
        <v>185.48</v>
      </c>
      <c r="D1030" t="s">
        <v>3873</v>
      </c>
      <c r="E1030">
        <f t="shared" si="112"/>
        <v>0.1</v>
      </c>
      <c r="F1030">
        <f t="shared" si="113"/>
        <v>58.426199999999994</v>
      </c>
      <c r="G1030" s="2">
        <v>45574</v>
      </c>
      <c r="H1030" s="2">
        <v>45574</v>
      </c>
      <c r="I1030" t="s">
        <v>86</v>
      </c>
      <c r="J1030" t="s">
        <v>19</v>
      </c>
      <c r="K1030" t="str">
        <f t="shared" si="114"/>
        <v>Low Risk</v>
      </c>
      <c r="L1030" t="s">
        <v>60</v>
      </c>
      <c r="M1030" t="s">
        <v>30</v>
      </c>
      <c r="N1030" t="s">
        <v>22</v>
      </c>
      <c r="O1030" t="s">
        <v>32</v>
      </c>
      <c r="P1030" t="s">
        <v>68</v>
      </c>
      <c r="Q1030" t="s">
        <v>69</v>
      </c>
      <c r="R1030">
        <v>6</v>
      </c>
      <c r="S1030" t="str">
        <f t="shared" si="115"/>
        <v>October</v>
      </c>
      <c r="T1030">
        <f t="shared" si="116"/>
        <v>2024</v>
      </c>
      <c r="U1030" s="3">
        <f t="shared" si="117"/>
        <v>0.315</v>
      </c>
      <c r="V1030" s="3" t="str">
        <f t="shared" si="118"/>
        <v>Low Discount</v>
      </c>
      <c r="W1030" s="3">
        <f>AVERAGE(Table1[Gross Margin %])</f>
        <v>0.29963500000000659</v>
      </c>
      <c r="X1030" s="3"/>
    </row>
    <row r="1031" spans="1:24" x14ac:dyDescent="0.35">
      <c r="A1031" t="s">
        <v>2066</v>
      </c>
      <c r="B1031" t="s">
        <v>2067</v>
      </c>
      <c r="C1031">
        <v>1085.6300000000001</v>
      </c>
      <c r="D1031" t="s">
        <v>3872</v>
      </c>
      <c r="E1031">
        <f t="shared" si="112"/>
        <v>0.15</v>
      </c>
      <c r="F1031">
        <f t="shared" si="113"/>
        <v>322.97492499999998</v>
      </c>
      <c r="G1031" s="2">
        <v>45713</v>
      </c>
      <c r="H1031" s="2">
        <v>45713</v>
      </c>
      <c r="I1031" t="s">
        <v>86</v>
      </c>
      <c r="J1031" t="s">
        <v>37</v>
      </c>
      <c r="K1031" t="str">
        <f t="shared" si="114"/>
        <v>Low Risk</v>
      </c>
      <c r="L1031" t="s">
        <v>60</v>
      </c>
      <c r="M1031" t="s">
        <v>30</v>
      </c>
      <c r="N1031" t="s">
        <v>45</v>
      </c>
      <c r="O1031" t="s">
        <v>23</v>
      </c>
      <c r="P1031" t="s">
        <v>51</v>
      </c>
      <c r="Q1031" t="s">
        <v>52</v>
      </c>
      <c r="R1031">
        <v>7</v>
      </c>
      <c r="S1031" t="str">
        <f t="shared" si="115"/>
        <v>February</v>
      </c>
      <c r="T1031">
        <f t="shared" si="116"/>
        <v>2025</v>
      </c>
      <c r="U1031" s="3">
        <f t="shared" si="117"/>
        <v>0.29749999999999993</v>
      </c>
      <c r="V1031" s="3" t="str">
        <f t="shared" si="118"/>
        <v>High Discount</v>
      </c>
      <c r="W1031" s="3">
        <f>AVERAGE(Table1[Gross Margin %])</f>
        <v>0.29963500000000659</v>
      </c>
      <c r="X1031" s="3"/>
    </row>
    <row r="1032" spans="1:24" x14ac:dyDescent="0.35">
      <c r="A1032" t="s">
        <v>2068</v>
      </c>
      <c r="B1032" t="s">
        <v>2069</v>
      </c>
      <c r="C1032">
        <v>929.16</v>
      </c>
      <c r="D1032" t="s">
        <v>3874</v>
      </c>
      <c r="E1032">
        <f t="shared" si="112"/>
        <v>0.1</v>
      </c>
      <c r="F1032">
        <f t="shared" si="113"/>
        <v>292.68539999999996</v>
      </c>
      <c r="G1032" s="2">
        <v>45785</v>
      </c>
      <c r="H1032" s="2">
        <v>45785</v>
      </c>
      <c r="I1032" t="s">
        <v>86</v>
      </c>
      <c r="J1032" t="s">
        <v>29</v>
      </c>
      <c r="K1032" t="str">
        <f t="shared" si="114"/>
        <v>Low Risk</v>
      </c>
      <c r="L1032" t="s">
        <v>43</v>
      </c>
      <c r="M1032" t="s">
        <v>30</v>
      </c>
      <c r="N1032" t="s">
        <v>22</v>
      </c>
      <c r="O1032" t="s">
        <v>61</v>
      </c>
      <c r="P1032" t="s">
        <v>62</v>
      </c>
      <c r="Q1032" t="s">
        <v>63</v>
      </c>
      <c r="R1032">
        <v>8</v>
      </c>
      <c r="S1032" t="str">
        <f t="shared" si="115"/>
        <v>May</v>
      </c>
      <c r="T1032">
        <f t="shared" si="116"/>
        <v>2025</v>
      </c>
      <c r="U1032" s="3">
        <f t="shared" si="117"/>
        <v>0.31499999999999995</v>
      </c>
      <c r="V1032" s="3" t="str">
        <f t="shared" si="118"/>
        <v>Low Discount</v>
      </c>
      <c r="W1032" s="3">
        <f>AVERAGE(Table1[Gross Margin %])</f>
        <v>0.29963500000000659</v>
      </c>
      <c r="X1032" s="3"/>
    </row>
    <row r="1033" spans="1:24" x14ac:dyDescent="0.35">
      <c r="A1033" t="s">
        <v>2070</v>
      </c>
      <c r="B1033" t="s">
        <v>2071</v>
      </c>
      <c r="C1033">
        <v>893.51</v>
      </c>
      <c r="D1033" t="s">
        <v>3874</v>
      </c>
      <c r="E1033">
        <f t="shared" si="112"/>
        <v>0.15</v>
      </c>
      <c r="F1033">
        <f t="shared" si="113"/>
        <v>265.81922500000002</v>
      </c>
      <c r="G1033" s="2">
        <v>45724</v>
      </c>
      <c r="H1033" s="2">
        <v>45724</v>
      </c>
      <c r="I1033" t="s">
        <v>48</v>
      </c>
      <c r="J1033" t="s">
        <v>37</v>
      </c>
      <c r="K1033" t="str">
        <f t="shared" si="114"/>
        <v>Medium Risk</v>
      </c>
      <c r="L1033" t="s">
        <v>38</v>
      </c>
      <c r="M1033" t="s">
        <v>55</v>
      </c>
      <c r="N1033" t="s">
        <v>31</v>
      </c>
      <c r="O1033" t="s">
        <v>23</v>
      </c>
      <c r="P1033" t="s">
        <v>56</v>
      </c>
      <c r="Q1033" t="s">
        <v>57</v>
      </c>
      <c r="R1033">
        <v>6</v>
      </c>
      <c r="S1033" t="str">
        <f t="shared" si="115"/>
        <v>March</v>
      </c>
      <c r="T1033">
        <f t="shared" si="116"/>
        <v>2025</v>
      </c>
      <c r="U1033" s="3">
        <f t="shared" si="117"/>
        <v>0.29750000000000004</v>
      </c>
      <c r="V1033" s="3" t="str">
        <f t="shared" si="118"/>
        <v>High Discount</v>
      </c>
      <c r="W1033" s="3">
        <f>AVERAGE(Table1[Gross Margin %])</f>
        <v>0.29963500000000659</v>
      </c>
      <c r="X1033" s="3"/>
    </row>
    <row r="1034" spans="1:24" x14ac:dyDescent="0.35">
      <c r="A1034" t="s">
        <v>2072</v>
      </c>
      <c r="B1034" t="s">
        <v>2073</v>
      </c>
      <c r="C1034">
        <v>248.96</v>
      </c>
      <c r="D1034" t="s">
        <v>3873</v>
      </c>
      <c r="E1034">
        <f t="shared" si="112"/>
        <v>0.1</v>
      </c>
      <c r="F1034">
        <f t="shared" si="113"/>
        <v>78.422399999999996</v>
      </c>
      <c r="G1034" s="2">
        <v>45431</v>
      </c>
      <c r="H1034" s="2">
        <v>45431</v>
      </c>
      <c r="I1034" t="s">
        <v>48</v>
      </c>
      <c r="J1034" t="s">
        <v>19</v>
      </c>
      <c r="K1034" t="str">
        <f t="shared" si="114"/>
        <v>Low Risk</v>
      </c>
      <c r="L1034" t="s">
        <v>60</v>
      </c>
      <c r="M1034" t="s">
        <v>44</v>
      </c>
      <c r="N1034" t="s">
        <v>31</v>
      </c>
      <c r="O1034" t="s">
        <v>32</v>
      </c>
      <c r="P1034" t="s">
        <v>33</v>
      </c>
      <c r="Q1034" t="s">
        <v>34</v>
      </c>
      <c r="R1034">
        <v>2</v>
      </c>
      <c r="S1034" t="str">
        <f t="shared" si="115"/>
        <v>May</v>
      </c>
      <c r="T1034">
        <f t="shared" si="116"/>
        <v>2024</v>
      </c>
      <c r="U1034" s="3">
        <f t="shared" si="117"/>
        <v>0.31499999999999995</v>
      </c>
      <c r="V1034" s="3" t="str">
        <f t="shared" si="118"/>
        <v>Low Discount</v>
      </c>
      <c r="W1034" s="3">
        <f>AVERAGE(Table1[Gross Margin %])</f>
        <v>0.29963500000000659</v>
      </c>
      <c r="X1034" s="3"/>
    </row>
    <row r="1035" spans="1:24" x14ac:dyDescent="0.35">
      <c r="A1035" t="s">
        <v>2074</v>
      </c>
      <c r="B1035" t="s">
        <v>2075</v>
      </c>
      <c r="C1035">
        <v>71.12</v>
      </c>
      <c r="D1035" t="s">
        <v>3873</v>
      </c>
      <c r="E1035">
        <f t="shared" si="112"/>
        <v>0.1</v>
      </c>
      <c r="F1035">
        <f t="shared" si="113"/>
        <v>22.402800000000003</v>
      </c>
      <c r="G1035" s="2">
        <v>45660</v>
      </c>
      <c r="H1035" s="2">
        <v>45660</v>
      </c>
      <c r="I1035" t="s">
        <v>42</v>
      </c>
      <c r="J1035" t="s">
        <v>19</v>
      </c>
      <c r="K1035" t="str">
        <f t="shared" si="114"/>
        <v>Low Risk</v>
      </c>
      <c r="L1035" t="s">
        <v>38</v>
      </c>
      <c r="M1035" t="s">
        <v>44</v>
      </c>
      <c r="N1035" t="s">
        <v>22</v>
      </c>
      <c r="O1035" t="s">
        <v>32</v>
      </c>
      <c r="P1035" t="s">
        <v>72</v>
      </c>
      <c r="Q1035" t="s">
        <v>73</v>
      </c>
      <c r="R1035">
        <v>4</v>
      </c>
      <c r="S1035" t="str">
        <f t="shared" si="115"/>
        <v>January</v>
      </c>
      <c r="T1035">
        <f t="shared" si="116"/>
        <v>2025</v>
      </c>
      <c r="U1035" s="3">
        <f t="shared" si="117"/>
        <v>0.315</v>
      </c>
      <c r="V1035" s="3" t="str">
        <f t="shared" si="118"/>
        <v>Low Discount</v>
      </c>
      <c r="W1035" s="3">
        <f>AVERAGE(Table1[Gross Margin %])</f>
        <v>0.29963500000000659</v>
      </c>
      <c r="X1035" s="3"/>
    </row>
    <row r="1036" spans="1:24" x14ac:dyDescent="0.35">
      <c r="A1036" t="s">
        <v>2076</v>
      </c>
      <c r="B1036" t="s">
        <v>2077</v>
      </c>
      <c r="C1036">
        <v>807.82</v>
      </c>
      <c r="D1036" t="s">
        <v>3874</v>
      </c>
      <c r="E1036">
        <f t="shared" si="112"/>
        <v>0.1</v>
      </c>
      <c r="F1036">
        <f t="shared" si="113"/>
        <v>254.46329999999998</v>
      </c>
      <c r="G1036" s="2">
        <v>45743</v>
      </c>
      <c r="H1036" s="2">
        <v>45743</v>
      </c>
      <c r="I1036" t="s">
        <v>28</v>
      </c>
      <c r="J1036" t="s">
        <v>29</v>
      </c>
      <c r="K1036" t="str">
        <f t="shared" si="114"/>
        <v>High Risk</v>
      </c>
      <c r="L1036" t="s">
        <v>20</v>
      </c>
      <c r="M1036" t="s">
        <v>30</v>
      </c>
      <c r="N1036" t="s">
        <v>31</v>
      </c>
      <c r="O1036" t="s">
        <v>61</v>
      </c>
      <c r="P1036" t="s">
        <v>62</v>
      </c>
      <c r="Q1036" t="s">
        <v>63</v>
      </c>
      <c r="R1036">
        <v>10</v>
      </c>
      <c r="S1036" t="str">
        <f t="shared" si="115"/>
        <v>March</v>
      </c>
      <c r="T1036">
        <f t="shared" si="116"/>
        <v>2025</v>
      </c>
      <c r="U1036" s="3">
        <f t="shared" si="117"/>
        <v>0.31499999999999995</v>
      </c>
      <c r="V1036" s="3" t="str">
        <f t="shared" si="118"/>
        <v>Low Discount</v>
      </c>
      <c r="W1036" s="3">
        <f>AVERAGE(Table1[Gross Margin %])</f>
        <v>0.29963500000000659</v>
      </c>
      <c r="X1036" s="3"/>
    </row>
    <row r="1037" spans="1:24" x14ac:dyDescent="0.35">
      <c r="A1037" t="s">
        <v>2078</v>
      </c>
      <c r="B1037" t="s">
        <v>2079</v>
      </c>
      <c r="C1037">
        <v>1487.26</v>
      </c>
      <c r="D1037" t="s">
        <v>3872</v>
      </c>
      <c r="E1037">
        <f t="shared" si="112"/>
        <v>0.25</v>
      </c>
      <c r="F1037">
        <f t="shared" si="113"/>
        <v>390.40574999999995</v>
      </c>
      <c r="G1037" s="2">
        <v>45457</v>
      </c>
      <c r="H1037" s="2">
        <v>45457</v>
      </c>
      <c r="I1037" t="s">
        <v>42</v>
      </c>
      <c r="J1037" t="s">
        <v>37</v>
      </c>
      <c r="K1037" t="str">
        <f t="shared" si="114"/>
        <v>Low Risk</v>
      </c>
      <c r="L1037" t="s">
        <v>38</v>
      </c>
      <c r="M1037" t="s">
        <v>21</v>
      </c>
      <c r="N1037" t="s">
        <v>22</v>
      </c>
      <c r="O1037" t="s">
        <v>32</v>
      </c>
      <c r="P1037" t="s">
        <v>72</v>
      </c>
      <c r="Q1037" t="s">
        <v>73</v>
      </c>
      <c r="R1037">
        <v>6</v>
      </c>
      <c r="S1037" t="str">
        <f t="shared" si="115"/>
        <v>June</v>
      </c>
      <c r="T1037">
        <f t="shared" si="116"/>
        <v>2024</v>
      </c>
      <c r="U1037" s="3">
        <f t="shared" si="117"/>
        <v>0.26249999999999996</v>
      </c>
      <c r="V1037" s="3" t="str">
        <f t="shared" si="118"/>
        <v>High Discount</v>
      </c>
      <c r="W1037" s="3">
        <f>AVERAGE(Table1[Gross Margin %])</f>
        <v>0.29963500000000659</v>
      </c>
      <c r="X1037" s="3"/>
    </row>
    <row r="1038" spans="1:24" x14ac:dyDescent="0.35">
      <c r="A1038" t="s">
        <v>2080</v>
      </c>
      <c r="B1038" t="s">
        <v>2081</v>
      </c>
      <c r="C1038">
        <v>894.5</v>
      </c>
      <c r="D1038" t="s">
        <v>3874</v>
      </c>
      <c r="E1038">
        <f t="shared" si="112"/>
        <v>0.1</v>
      </c>
      <c r="F1038">
        <f t="shared" si="113"/>
        <v>281.76749999999998</v>
      </c>
      <c r="G1038" s="2">
        <v>45632</v>
      </c>
      <c r="H1038" s="2">
        <v>45632</v>
      </c>
      <c r="I1038" t="s">
        <v>42</v>
      </c>
      <c r="J1038" t="s">
        <v>49</v>
      </c>
      <c r="K1038" t="str">
        <f t="shared" si="114"/>
        <v>Low Risk</v>
      </c>
      <c r="L1038" t="s">
        <v>43</v>
      </c>
      <c r="M1038" t="s">
        <v>30</v>
      </c>
      <c r="N1038" t="s">
        <v>45</v>
      </c>
      <c r="O1038" t="s">
        <v>32</v>
      </c>
      <c r="P1038" t="s">
        <v>68</v>
      </c>
      <c r="Q1038" t="s">
        <v>69</v>
      </c>
      <c r="R1038">
        <v>6</v>
      </c>
      <c r="S1038" t="str">
        <f t="shared" si="115"/>
        <v>December</v>
      </c>
      <c r="T1038">
        <f t="shared" si="116"/>
        <v>2024</v>
      </c>
      <c r="U1038" s="3">
        <f t="shared" si="117"/>
        <v>0.315</v>
      </c>
      <c r="V1038" s="3" t="str">
        <f t="shared" si="118"/>
        <v>Low Discount</v>
      </c>
      <c r="W1038" s="3">
        <f>AVERAGE(Table1[Gross Margin %])</f>
        <v>0.29963500000000659</v>
      </c>
      <c r="X1038" s="3"/>
    </row>
    <row r="1039" spans="1:24" x14ac:dyDescent="0.35">
      <c r="A1039" t="s">
        <v>2082</v>
      </c>
      <c r="B1039" t="s">
        <v>2083</v>
      </c>
      <c r="C1039">
        <v>200.69</v>
      </c>
      <c r="D1039" t="s">
        <v>3873</v>
      </c>
      <c r="E1039">
        <f t="shared" si="112"/>
        <v>0.1</v>
      </c>
      <c r="F1039">
        <f t="shared" si="113"/>
        <v>63.217349999999989</v>
      </c>
      <c r="G1039" s="2">
        <v>45565</v>
      </c>
      <c r="H1039" s="2">
        <v>45565</v>
      </c>
      <c r="I1039" t="s">
        <v>28</v>
      </c>
      <c r="J1039" t="s">
        <v>49</v>
      </c>
      <c r="K1039" t="str">
        <f t="shared" si="114"/>
        <v>Low Risk</v>
      </c>
      <c r="L1039" t="s">
        <v>60</v>
      </c>
      <c r="M1039" t="s">
        <v>21</v>
      </c>
      <c r="N1039" t="s">
        <v>31</v>
      </c>
      <c r="O1039" t="s">
        <v>61</v>
      </c>
      <c r="P1039" t="s">
        <v>62</v>
      </c>
      <c r="Q1039" t="s">
        <v>63</v>
      </c>
      <c r="R1039">
        <v>3</v>
      </c>
      <c r="S1039" t="str">
        <f t="shared" si="115"/>
        <v>September</v>
      </c>
      <c r="T1039">
        <f t="shared" si="116"/>
        <v>2024</v>
      </c>
      <c r="U1039" s="3">
        <f t="shared" si="117"/>
        <v>0.31499999999999995</v>
      </c>
      <c r="V1039" s="3" t="str">
        <f t="shared" si="118"/>
        <v>Low Discount</v>
      </c>
      <c r="W1039" s="3">
        <f>AVERAGE(Table1[Gross Margin %])</f>
        <v>0.29963500000000659</v>
      </c>
      <c r="X1039" s="3"/>
    </row>
    <row r="1040" spans="1:24" x14ac:dyDescent="0.35">
      <c r="A1040" t="s">
        <v>2084</v>
      </c>
      <c r="B1040" t="s">
        <v>2085</v>
      </c>
      <c r="C1040">
        <v>100.78</v>
      </c>
      <c r="D1040" t="s">
        <v>3873</v>
      </c>
      <c r="E1040">
        <f t="shared" si="112"/>
        <v>0.15</v>
      </c>
      <c r="F1040">
        <f t="shared" si="113"/>
        <v>29.982049999999997</v>
      </c>
      <c r="G1040" s="2">
        <v>45571</v>
      </c>
      <c r="H1040" s="2">
        <v>45571</v>
      </c>
      <c r="I1040" t="s">
        <v>86</v>
      </c>
      <c r="J1040" t="s">
        <v>37</v>
      </c>
      <c r="K1040" t="str">
        <f t="shared" si="114"/>
        <v>High Risk</v>
      </c>
      <c r="L1040" t="s">
        <v>20</v>
      </c>
      <c r="M1040" t="s">
        <v>21</v>
      </c>
      <c r="N1040" t="s">
        <v>22</v>
      </c>
      <c r="O1040" t="s">
        <v>23</v>
      </c>
      <c r="P1040" t="s">
        <v>56</v>
      </c>
      <c r="Q1040" t="s">
        <v>57</v>
      </c>
      <c r="R1040">
        <v>6</v>
      </c>
      <c r="S1040" t="str">
        <f t="shared" si="115"/>
        <v>October</v>
      </c>
      <c r="T1040">
        <f t="shared" si="116"/>
        <v>2024</v>
      </c>
      <c r="U1040" s="3">
        <f t="shared" si="117"/>
        <v>0.29749999999999999</v>
      </c>
      <c r="V1040" s="3" t="str">
        <f t="shared" si="118"/>
        <v>High Discount</v>
      </c>
      <c r="W1040" s="3">
        <f>AVERAGE(Table1[Gross Margin %])</f>
        <v>0.29963500000000659</v>
      </c>
      <c r="X1040" s="3"/>
    </row>
    <row r="1041" spans="1:24" x14ac:dyDescent="0.35">
      <c r="A1041" t="s">
        <v>2086</v>
      </c>
      <c r="B1041" t="s">
        <v>2087</v>
      </c>
      <c r="C1041">
        <v>614.20000000000005</v>
      </c>
      <c r="D1041" t="s">
        <v>3874</v>
      </c>
      <c r="E1041">
        <f t="shared" si="112"/>
        <v>0.1</v>
      </c>
      <c r="F1041">
        <f t="shared" si="113"/>
        <v>193.47300000000001</v>
      </c>
      <c r="G1041" s="2">
        <v>45560</v>
      </c>
      <c r="H1041" s="2">
        <v>45560</v>
      </c>
      <c r="I1041" t="s">
        <v>18</v>
      </c>
      <c r="J1041" t="s">
        <v>49</v>
      </c>
      <c r="K1041" t="str">
        <f t="shared" si="114"/>
        <v>Low Risk</v>
      </c>
      <c r="L1041" t="s">
        <v>60</v>
      </c>
      <c r="M1041" t="s">
        <v>39</v>
      </c>
      <c r="N1041" t="s">
        <v>45</v>
      </c>
      <c r="O1041" t="s">
        <v>32</v>
      </c>
      <c r="P1041" t="s">
        <v>33</v>
      </c>
      <c r="Q1041" t="s">
        <v>34</v>
      </c>
      <c r="R1041">
        <v>5</v>
      </c>
      <c r="S1041" t="str">
        <f t="shared" si="115"/>
        <v>September</v>
      </c>
      <c r="T1041">
        <f t="shared" si="116"/>
        <v>2024</v>
      </c>
      <c r="U1041" s="3">
        <f t="shared" si="117"/>
        <v>0.315</v>
      </c>
      <c r="V1041" s="3" t="str">
        <f t="shared" si="118"/>
        <v>Low Discount</v>
      </c>
      <c r="W1041" s="3">
        <f>AVERAGE(Table1[Gross Margin %])</f>
        <v>0.29963500000000659</v>
      </c>
      <c r="X1041" s="3"/>
    </row>
    <row r="1042" spans="1:24" x14ac:dyDescent="0.35">
      <c r="A1042" t="s">
        <v>2088</v>
      </c>
      <c r="B1042" t="s">
        <v>2089</v>
      </c>
      <c r="C1042">
        <v>138.97</v>
      </c>
      <c r="D1042" t="s">
        <v>3873</v>
      </c>
      <c r="E1042">
        <f t="shared" si="112"/>
        <v>0.1</v>
      </c>
      <c r="F1042">
        <f t="shared" si="113"/>
        <v>43.775549999999996</v>
      </c>
      <c r="G1042" s="2">
        <v>45764</v>
      </c>
      <c r="H1042" s="2">
        <v>45764</v>
      </c>
      <c r="I1042" t="s">
        <v>28</v>
      </c>
      <c r="J1042" t="s">
        <v>37</v>
      </c>
      <c r="K1042" t="str">
        <f t="shared" si="114"/>
        <v>Medium Risk</v>
      </c>
      <c r="L1042" t="s">
        <v>38</v>
      </c>
      <c r="M1042" t="s">
        <v>44</v>
      </c>
      <c r="N1042" t="s">
        <v>45</v>
      </c>
      <c r="O1042" t="s">
        <v>32</v>
      </c>
      <c r="P1042" t="s">
        <v>72</v>
      </c>
      <c r="Q1042" t="s">
        <v>73</v>
      </c>
      <c r="R1042">
        <v>4</v>
      </c>
      <c r="S1042" t="str">
        <f t="shared" si="115"/>
        <v>April</v>
      </c>
      <c r="T1042">
        <f t="shared" si="116"/>
        <v>2025</v>
      </c>
      <c r="U1042" s="3">
        <f t="shared" si="117"/>
        <v>0.31499999999999995</v>
      </c>
      <c r="V1042" s="3" t="str">
        <f t="shared" si="118"/>
        <v>Low Discount</v>
      </c>
      <c r="W1042" s="3">
        <f>AVERAGE(Table1[Gross Margin %])</f>
        <v>0.29963500000000659</v>
      </c>
      <c r="X1042" s="3"/>
    </row>
    <row r="1043" spans="1:24" x14ac:dyDescent="0.35">
      <c r="A1043" t="s">
        <v>2090</v>
      </c>
      <c r="B1043" t="s">
        <v>2091</v>
      </c>
      <c r="C1043">
        <v>1438.58</v>
      </c>
      <c r="D1043" t="s">
        <v>3872</v>
      </c>
      <c r="E1043">
        <f t="shared" si="112"/>
        <v>0.25</v>
      </c>
      <c r="F1043">
        <f t="shared" si="113"/>
        <v>377.62724999999995</v>
      </c>
      <c r="G1043" s="2">
        <v>45521</v>
      </c>
      <c r="H1043" s="2">
        <v>45521</v>
      </c>
      <c r="I1043" t="s">
        <v>42</v>
      </c>
      <c r="J1043" t="s">
        <v>19</v>
      </c>
      <c r="K1043" t="str">
        <f t="shared" si="114"/>
        <v>High Risk</v>
      </c>
      <c r="L1043" t="s">
        <v>20</v>
      </c>
      <c r="M1043" t="s">
        <v>44</v>
      </c>
      <c r="N1043" t="s">
        <v>31</v>
      </c>
      <c r="O1043" t="s">
        <v>32</v>
      </c>
      <c r="P1043" t="s">
        <v>72</v>
      </c>
      <c r="Q1043" t="s">
        <v>73</v>
      </c>
      <c r="R1043">
        <v>5</v>
      </c>
      <c r="S1043" t="str">
        <f t="shared" si="115"/>
        <v>August</v>
      </c>
      <c r="T1043">
        <f t="shared" si="116"/>
        <v>2024</v>
      </c>
      <c r="U1043" s="3">
        <f t="shared" si="117"/>
        <v>0.26249999999999996</v>
      </c>
      <c r="V1043" s="3" t="str">
        <f t="shared" si="118"/>
        <v>High Discount</v>
      </c>
      <c r="W1043" s="3">
        <f>AVERAGE(Table1[Gross Margin %])</f>
        <v>0.29963500000000659</v>
      </c>
      <c r="X1043" s="3"/>
    </row>
    <row r="1044" spans="1:24" x14ac:dyDescent="0.35">
      <c r="A1044" t="s">
        <v>2092</v>
      </c>
      <c r="B1044" t="s">
        <v>2093</v>
      </c>
      <c r="C1044">
        <v>1201.5999999999999</v>
      </c>
      <c r="D1044" t="s">
        <v>3872</v>
      </c>
      <c r="E1044">
        <f t="shared" si="112"/>
        <v>0.15</v>
      </c>
      <c r="F1044">
        <f t="shared" si="113"/>
        <v>357.47599999999994</v>
      </c>
      <c r="G1044" s="2">
        <v>45506</v>
      </c>
      <c r="H1044" s="2">
        <v>45506</v>
      </c>
      <c r="I1044" t="s">
        <v>86</v>
      </c>
      <c r="J1044" t="s">
        <v>49</v>
      </c>
      <c r="K1044" t="str">
        <f t="shared" si="114"/>
        <v>High Risk</v>
      </c>
      <c r="L1044" t="s">
        <v>20</v>
      </c>
      <c r="M1044" t="s">
        <v>30</v>
      </c>
      <c r="N1044" t="s">
        <v>31</v>
      </c>
      <c r="O1044" t="s">
        <v>23</v>
      </c>
      <c r="P1044" t="s">
        <v>51</v>
      </c>
      <c r="Q1044" t="s">
        <v>52</v>
      </c>
      <c r="R1044">
        <v>9</v>
      </c>
      <c r="S1044" t="str">
        <f t="shared" si="115"/>
        <v>August</v>
      </c>
      <c r="T1044">
        <f t="shared" si="116"/>
        <v>2024</v>
      </c>
      <c r="U1044" s="3">
        <f t="shared" si="117"/>
        <v>0.29749999999999999</v>
      </c>
      <c r="V1044" s="3" t="str">
        <f t="shared" si="118"/>
        <v>High Discount</v>
      </c>
      <c r="W1044" s="3">
        <f>AVERAGE(Table1[Gross Margin %])</f>
        <v>0.29963500000000659</v>
      </c>
      <c r="X1044" s="3"/>
    </row>
    <row r="1045" spans="1:24" x14ac:dyDescent="0.35">
      <c r="A1045" t="s">
        <v>2094</v>
      </c>
      <c r="B1045" t="s">
        <v>2095</v>
      </c>
      <c r="C1045">
        <v>657.22</v>
      </c>
      <c r="D1045" t="s">
        <v>3874</v>
      </c>
      <c r="E1045">
        <f t="shared" si="112"/>
        <v>0.15</v>
      </c>
      <c r="F1045">
        <f t="shared" si="113"/>
        <v>195.52295000000001</v>
      </c>
      <c r="G1045" s="2">
        <v>45569</v>
      </c>
      <c r="H1045" s="2">
        <v>45569</v>
      </c>
      <c r="I1045" t="s">
        <v>48</v>
      </c>
      <c r="J1045" t="s">
        <v>19</v>
      </c>
      <c r="K1045" t="str">
        <f t="shared" si="114"/>
        <v>Low Risk</v>
      </c>
      <c r="L1045" t="s">
        <v>60</v>
      </c>
      <c r="M1045" t="s">
        <v>30</v>
      </c>
      <c r="N1045" t="s">
        <v>22</v>
      </c>
      <c r="O1045" t="s">
        <v>23</v>
      </c>
      <c r="P1045" t="s">
        <v>24</v>
      </c>
      <c r="Q1045" t="s">
        <v>25</v>
      </c>
      <c r="R1045">
        <v>6</v>
      </c>
      <c r="S1045" t="str">
        <f t="shared" si="115"/>
        <v>October</v>
      </c>
      <c r="T1045">
        <f t="shared" si="116"/>
        <v>2024</v>
      </c>
      <c r="U1045" s="3">
        <f t="shared" si="117"/>
        <v>0.29749999999999999</v>
      </c>
      <c r="V1045" s="3" t="str">
        <f t="shared" si="118"/>
        <v>High Discount</v>
      </c>
      <c r="W1045" s="3">
        <f>AVERAGE(Table1[Gross Margin %])</f>
        <v>0.29963500000000659</v>
      </c>
      <c r="X1045" s="3"/>
    </row>
    <row r="1046" spans="1:24" x14ac:dyDescent="0.35">
      <c r="A1046" t="s">
        <v>2096</v>
      </c>
      <c r="B1046" t="s">
        <v>502</v>
      </c>
      <c r="C1046">
        <v>232.4</v>
      </c>
      <c r="D1046" t="s">
        <v>3873</v>
      </c>
      <c r="E1046">
        <f t="shared" si="112"/>
        <v>0.15</v>
      </c>
      <c r="F1046">
        <f t="shared" si="113"/>
        <v>69.138999999999996</v>
      </c>
      <c r="G1046" s="2">
        <v>45552</v>
      </c>
      <c r="H1046" s="2">
        <v>45552</v>
      </c>
      <c r="I1046" t="s">
        <v>86</v>
      </c>
      <c r="J1046" t="s">
        <v>29</v>
      </c>
      <c r="K1046" t="str">
        <f t="shared" si="114"/>
        <v>High Risk</v>
      </c>
      <c r="L1046" t="s">
        <v>20</v>
      </c>
      <c r="M1046" t="s">
        <v>39</v>
      </c>
      <c r="N1046" t="s">
        <v>45</v>
      </c>
      <c r="O1046" t="s">
        <v>23</v>
      </c>
      <c r="P1046" t="s">
        <v>24</v>
      </c>
      <c r="Q1046" t="s">
        <v>25</v>
      </c>
      <c r="R1046">
        <v>7</v>
      </c>
      <c r="S1046" t="str">
        <f t="shared" si="115"/>
        <v>September</v>
      </c>
      <c r="T1046">
        <f t="shared" si="116"/>
        <v>2024</v>
      </c>
      <c r="U1046" s="3">
        <f t="shared" si="117"/>
        <v>0.29749999999999999</v>
      </c>
      <c r="V1046" s="3" t="str">
        <f t="shared" si="118"/>
        <v>High Discount</v>
      </c>
      <c r="W1046" s="3">
        <f>AVERAGE(Table1[Gross Margin %])</f>
        <v>0.29963500000000659</v>
      </c>
      <c r="X1046" s="3"/>
    </row>
    <row r="1047" spans="1:24" x14ac:dyDescent="0.35">
      <c r="A1047" t="s">
        <v>2097</v>
      </c>
      <c r="B1047" t="s">
        <v>284</v>
      </c>
      <c r="C1047">
        <v>1309</v>
      </c>
      <c r="D1047" t="s">
        <v>3872</v>
      </c>
      <c r="E1047">
        <f t="shared" si="112"/>
        <v>0.25</v>
      </c>
      <c r="F1047">
        <f t="shared" si="113"/>
        <v>343.61249999999995</v>
      </c>
      <c r="G1047" s="2">
        <v>45714</v>
      </c>
      <c r="H1047" s="2">
        <v>45714</v>
      </c>
      <c r="I1047" t="s">
        <v>86</v>
      </c>
      <c r="J1047" t="s">
        <v>49</v>
      </c>
      <c r="K1047" t="str">
        <f t="shared" si="114"/>
        <v>Medium Risk</v>
      </c>
      <c r="L1047" t="s">
        <v>38</v>
      </c>
      <c r="M1047" t="s">
        <v>39</v>
      </c>
      <c r="N1047" t="s">
        <v>22</v>
      </c>
      <c r="O1047" t="s">
        <v>32</v>
      </c>
      <c r="P1047" t="s">
        <v>72</v>
      </c>
      <c r="Q1047" t="s">
        <v>73</v>
      </c>
      <c r="R1047">
        <v>9</v>
      </c>
      <c r="S1047" t="str">
        <f t="shared" si="115"/>
        <v>February</v>
      </c>
      <c r="T1047">
        <f t="shared" si="116"/>
        <v>2025</v>
      </c>
      <c r="U1047" s="3">
        <f t="shared" si="117"/>
        <v>0.26249999999999996</v>
      </c>
      <c r="V1047" s="3" t="str">
        <f t="shared" si="118"/>
        <v>High Discount</v>
      </c>
      <c r="W1047" s="3">
        <f>AVERAGE(Table1[Gross Margin %])</f>
        <v>0.29963500000000659</v>
      </c>
      <c r="X1047" s="3"/>
    </row>
    <row r="1048" spans="1:24" x14ac:dyDescent="0.35">
      <c r="A1048" t="s">
        <v>2098</v>
      </c>
      <c r="B1048" t="s">
        <v>2099</v>
      </c>
      <c r="C1048">
        <v>562.20000000000005</v>
      </c>
      <c r="D1048" t="s">
        <v>3874</v>
      </c>
      <c r="E1048">
        <f t="shared" si="112"/>
        <v>0.15</v>
      </c>
      <c r="F1048">
        <f t="shared" si="113"/>
        <v>167.25450000000001</v>
      </c>
      <c r="G1048" s="2">
        <v>45774</v>
      </c>
      <c r="H1048" s="2">
        <v>45774</v>
      </c>
      <c r="I1048" t="s">
        <v>86</v>
      </c>
      <c r="J1048" t="s">
        <v>19</v>
      </c>
      <c r="K1048" t="str">
        <f t="shared" si="114"/>
        <v>High Risk</v>
      </c>
      <c r="L1048" t="s">
        <v>20</v>
      </c>
      <c r="M1048" t="s">
        <v>55</v>
      </c>
      <c r="N1048" t="s">
        <v>22</v>
      </c>
      <c r="O1048" t="s">
        <v>23</v>
      </c>
      <c r="P1048" t="s">
        <v>51</v>
      </c>
      <c r="Q1048" t="s">
        <v>52</v>
      </c>
      <c r="R1048">
        <v>4</v>
      </c>
      <c r="S1048" t="str">
        <f t="shared" si="115"/>
        <v>April</v>
      </c>
      <c r="T1048">
        <f t="shared" si="116"/>
        <v>2025</v>
      </c>
      <c r="U1048" s="3">
        <f t="shared" si="117"/>
        <v>0.29749999999999999</v>
      </c>
      <c r="V1048" s="3" t="str">
        <f t="shared" si="118"/>
        <v>High Discount</v>
      </c>
      <c r="W1048" s="3">
        <f>AVERAGE(Table1[Gross Margin %])</f>
        <v>0.29963500000000659</v>
      </c>
      <c r="X1048" s="3"/>
    </row>
    <row r="1049" spans="1:24" x14ac:dyDescent="0.35">
      <c r="A1049" t="s">
        <v>2100</v>
      </c>
      <c r="B1049" t="s">
        <v>2101</v>
      </c>
      <c r="C1049">
        <v>479.55</v>
      </c>
      <c r="D1049" t="s">
        <v>3873</v>
      </c>
      <c r="E1049">
        <f t="shared" si="112"/>
        <v>0.1</v>
      </c>
      <c r="F1049">
        <f t="shared" si="113"/>
        <v>151.05824999999999</v>
      </c>
      <c r="G1049" s="2">
        <v>45709</v>
      </c>
      <c r="H1049" s="2">
        <v>45709</v>
      </c>
      <c r="I1049" t="s">
        <v>28</v>
      </c>
      <c r="J1049" t="s">
        <v>37</v>
      </c>
      <c r="K1049" t="str">
        <f t="shared" si="114"/>
        <v>Low Risk</v>
      </c>
      <c r="L1049" t="s">
        <v>43</v>
      </c>
      <c r="M1049" t="s">
        <v>30</v>
      </c>
      <c r="N1049" t="s">
        <v>45</v>
      </c>
      <c r="O1049" t="s">
        <v>61</v>
      </c>
      <c r="P1049" t="s">
        <v>62</v>
      </c>
      <c r="Q1049" t="s">
        <v>63</v>
      </c>
      <c r="R1049">
        <v>3</v>
      </c>
      <c r="S1049" t="str">
        <f t="shared" si="115"/>
        <v>February</v>
      </c>
      <c r="T1049">
        <f t="shared" si="116"/>
        <v>2025</v>
      </c>
      <c r="U1049" s="3">
        <f t="shared" si="117"/>
        <v>0.31499999999999995</v>
      </c>
      <c r="V1049" s="3" t="str">
        <f t="shared" si="118"/>
        <v>Low Discount</v>
      </c>
      <c r="W1049" s="3">
        <f>AVERAGE(Table1[Gross Margin %])</f>
        <v>0.29963500000000659</v>
      </c>
      <c r="X1049" s="3"/>
    </row>
    <row r="1050" spans="1:24" x14ac:dyDescent="0.35">
      <c r="A1050" t="s">
        <v>2102</v>
      </c>
      <c r="B1050" t="s">
        <v>2103</v>
      </c>
      <c r="C1050">
        <v>1171.1500000000001</v>
      </c>
      <c r="D1050" t="s">
        <v>3872</v>
      </c>
      <c r="E1050">
        <f t="shared" si="112"/>
        <v>0.15</v>
      </c>
      <c r="F1050">
        <f t="shared" si="113"/>
        <v>348.417125</v>
      </c>
      <c r="G1050" s="2">
        <v>45561</v>
      </c>
      <c r="H1050" s="2">
        <v>45561</v>
      </c>
      <c r="I1050" t="s">
        <v>42</v>
      </c>
      <c r="J1050" t="s">
        <v>29</v>
      </c>
      <c r="K1050" t="str">
        <f t="shared" si="114"/>
        <v>High Risk</v>
      </c>
      <c r="L1050" t="s">
        <v>20</v>
      </c>
      <c r="M1050" t="s">
        <v>44</v>
      </c>
      <c r="N1050" t="s">
        <v>31</v>
      </c>
      <c r="O1050" t="s">
        <v>23</v>
      </c>
      <c r="P1050" t="s">
        <v>24</v>
      </c>
      <c r="Q1050" t="s">
        <v>25</v>
      </c>
      <c r="R1050">
        <v>8</v>
      </c>
      <c r="S1050" t="str">
        <f t="shared" si="115"/>
        <v>September</v>
      </c>
      <c r="T1050">
        <f t="shared" si="116"/>
        <v>2024</v>
      </c>
      <c r="U1050" s="3">
        <f t="shared" si="117"/>
        <v>0.29749999999999999</v>
      </c>
      <c r="V1050" s="3" t="str">
        <f t="shared" si="118"/>
        <v>High Discount</v>
      </c>
      <c r="W1050" s="3">
        <f>AVERAGE(Table1[Gross Margin %])</f>
        <v>0.29963500000000659</v>
      </c>
      <c r="X1050" s="3"/>
    </row>
    <row r="1051" spans="1:24" x14ac:dyDescent="0.35">
      <c r="A1051" t="s">
        <v>2104</v>
      </c>
      <c r="B1051" t="s">
        <v>2105</v>
      </c>
      <c r="C1051">
        <v>1131.04</v>
      </c>
      <c r="D1051" t="s">
        <v>3872</v>
      </c>
      <c r="E1051">
        <f t="shared" si="112"/>
        <v>0.25</v>
      </c>
      <c r="F1051">
        <f t="shared" si="113"/>
        <v>296.89799999999997</v>
      </c>
      <c r="G1051" s="2">
        <v>45736</v>
      </c>
      <c r="H1051" s="2">
        <v>45736</v>
      </c>
      <c r="I1051" t="s">
        <v>48</v>
      </c>
      <c r="J1051" t="s">
        <v>49</v>
      </c>
      <c r="K1051" t="str">
        <f t="shared" si="114"/>
        <v>Low Risk</v>
      </c>
      <c r="L1051" t="s">
        <v>43</v>
      </c>
      <c r="M1051" t="s">
        <v>39</v>
      </c>
      <c r="N1051" t="s">
        <v>31</v>
      </c>
      <c r="O1051" t="s">
        <v>32</v>
      </c>
      <c r="P1051" t="s">
        <v>68</v>
      </c>
      <c r="Q1051" t="s">
        <v>69</v>
      </c>
      <c r="R1051">
        <v>4</v>
      </c>
      <c r="S1051" t="str">
        <f t="shared" si="115"/>
        <v>March</v>
      </c>
      <c r="T1051">
        <f t="shared" si="116"/>
        <v>2025</v>
      </c>
      <c r="U1051" s="3">
        <f t="shared" si="117"/>
        <v>0.26249999999999996</v>
      </c>
      <c r="V1051" s="3" t="str">
        <f t="shared" si="118"/>
        <v>High Discount</v>
      </c>
      <c r="W1051" s="3">
        <f>AVERAGE(Table1[Gross Margin %])</f>
        <v>0.29963500000000659</v>
      </c>
      <c r="X1051" s="3"/>
    </row>
    <row r="1052" spans="1:24" x14ac:dyDescent="0.35">
      <c r="A1052" t="s">
        <v>2106</v>
      </c>
      <c r="B1052" t="s">
        <v>2107</v>
      </c>
      <c r="C1052">
        <v>239.99</v>
      </c>
      <c r="D1052" t="s">
        <v>3873</v>
      </c>
      <c r="E1052">
        <f t="shared" si="112"/>
        <v>0.15</v>
      </c>
      <c r="F1052">
        <f t="shared" si="113"/>
        <v>71.397024999999999</v>
      </c>
      <c r="G1052" s="2">
        <v>45642</v>
      </c>
      <c r="H1052" s="2">
        <v>45642</v>
      </c>
      <c r="I1052" t="s">
        <v>48</v>
      </c>
      <c r="J1052" t="s">
        <v>37</v>
      </c>
      <c r="K1052" t="str">
        <f t="shared" si="114"/>
        <v>Low Risk</v>
      </c>
      <c r="L1052" t="s">
        <v>43</v>
      </c>
      <c r="M1052" t="s">
        <v>50</v>
      </c>
      <c r="N1052" t="s">
        <v>45</v>
      </c>
      <c r="O1052" t="s">
        <v>23</v>
      </c>
      <c r="P1052" t="s">
        <v>56</v>
      </c>
      <c r="Q1052" t="s">
        <v>57</v>
      </c>
      <c r="R1052">
        <v>10</v>
      </c>
      <c r="S1052" t="str">
        <f t="shared" si="115"/>
        <v>December</v>
      </c>
      <c r="T1052">
        <f t="shared" si="116"/>
        <v>2024</v>
      </c>
      <c r="U1052" s="3">
        <f t="shared" si="117"/>
        <v>0.29749999999999999</v>
      </c>
      <c r="V1052" s="3" t="str">
        <f t="shared" si="118"/>
        <v>High Discount</v>
      </c>
      <c r="W1052" s="3">
        <f>AVERAGE(Table1[Gross Margin %])</f>
        <v>0.29963500000000659</v>
      </c>
      <c r="X1052" s="3"/>
    </row>
    <row r="1053" spans="1:24" x14ac:dyDescent="0.35">
      <c r="A1053" t="s">
        <v>2108</v>
      </c>
      <c r="B1053" t="s">
        <v>2109</v>
      </c>
      <c r="C1053">
        <v>174.6</v>
      </c>
      <c r="D1053" t="s">
        <v>3873</v>
      </c>
      <c r="E1053">
        <f t="shared" si="112"/>
        <v>0.1</v>
      </c>
      <c r="F1053">
        <f t="shared" si="113"/>
        <v>54.998999999999995</v>
      </c>
      <c r="G1053" s="2">
        <v>45508</v>
      </c>
      <c r="H1053" s="2">
        <v>45508</v>
      </c>
      <c r="I1053" t="s">
        <v>86</v>
      </c>
      <c r="J1053" t="s">
        <v>49</v>
      </c>
      <c r="K1053" t="str">
        <f t="shared" si="114"/>
        <v>High Risk</v>
      </c>
      <c r="L1053" t="s">
        <v>20</v>
      </c>
      <c r="M1053" t="s">
        <v>50</v>
      </c>
      <c r="N1053" t="s">
        <v>31</v>
      </c>
      <c r="O1053" t="s">
        <v>32</v>
      </c>
      <c r="P1053" t="s">
        <v>72</v>
      </c>
      <c r="Q1053" t="s">
        <v>73</v>
      </c>
      <c r="R1053">
        <v>7</v>
      </c>
      <c r="S1053" t="str">
        <f t="shared" si="115"/>
        <v>August</v>
      </c>
      <c r="T1053">
        <f t="shared" si="116"/>
        <v>2024</v>
      </c>
      <c r="U1053" s="3">
        <f t="shared" si="117"/>
        <v>0.315</v>
      </c>
      <c r="V1053" s="3" t="str">
        <f t="shared" si="118"/>
        <v>Low Discount</v>
      </c>
      <c r="W1053" s="3">
        <f>AVERAGE(Table1[Gross Margin %])</f>
        <v>0.29963500000000659</v>
      </c>
      <c r="X1053" s="3"/>
    </row>
    <row r="1054" spans="1:24" x14ac:dyDescent="0.35">
      <c r="A1054" t="s">
        <v>2110</v>
      </c>
      <c r="B1054" t="s">
        <v>2111</v>
      </c>
      <c r="C1054">
        <v>184.77</v>
      </c>
      <c r="D1054" t="s">
        <v>3873</v>
      </c>
      <c r="E1054">
        <f t="shared" si="112"/>
        <v>0.1</v>
      </c>
      <c r="F1054">
        <f t="shared" si="113"/>
        <v>58.202549999999995</v>
      </c>
      <c r="G1054" s="2">
        <v>45705</v>
      </c>
      <c r="H1054" s="2">
        <v>45705</v>
      </c>
      <c r="I1054" t="s">
        <v>86</v>
      </c>
      <c r="J1054" t="s">
        <v>19</v>
      </c>
      <c r="K1054" t="str">
        <f t="shared" si="114"/>
        <v>Low Risk</v>
      </c>
      <c r="L1054" t="s">
        <v>60</v>
      </c>
      <c r="M1054" t="s">
        <v>44</v>
      </c>
      <c r="N1054" t="s">
        <v>22</v>
      </c>
      <c r="O1054" t="s">
        <v>32</v>
      </c>
      <c r="P1054" t="s">
        <v>68</v>
      </c>
      <c r="Q1054" t="s">
        <v>69</v>
      </c>
      <c r="R1054">
        <v>6</v>
      </c>
      <c r="S1054" t="str">
        <f t="shared" si="115"/>
        <v>February</v>
      </c>
      <c r="T1054">
        <f t="shared" si="116"/>
        <v>2025</v>
      </c>
      <c r="U1054" s="3">
        <f t="shared" si="117"/>
        <v>0.31499999999999995</v>
      </c>
      <c r="V1054" s="3" t="str">
        <f t="shared" si="118"/>
        <v>Low Discount</v>
      </c>
      <c r="W1054" s="3">
        <f>AVERAGE(Table1[Gross Margin %])</f>
        <v>0.29963500000000659</v>
      </c>
      <c r="X1054" s="3"/>
    </row>
    <row r="1055" spans="1:24" x14ac:dyDescent="0.35">
      <c r="A1055" t="s">
        <v>2112</v>
      </c>
      <c r="B1055" t="s">
        <v>2113</v>
      </c>
      <c r="C1055">
        <v>1198.75</v>
      </c>
      <c r="D1055" t="s">
        <v>3872</v>
      </c>
      <c r="E1055">
        <f t="shared" si="112"/>
        <v>0.25</v>
      </c>
      <c r="F1055">
        <f t="shared" si="113"/>
        <v>314.671875</v>
      </c>
      <c r="G1055" s="2">
        <v>45695</v>
      </c>
      <c r="H1055" s="2">
        <v>45695</v>
      </c>
      <c r="I1055" t="s">
        <v>42</v>
      </c>
      <c r="J1055" t="s">
        <v>29</v>
      </c>
      <c r="K1055" t="str">
        <f t="shared" si="114"/>
        <v>Low Risk</v>
      </c>
      <c r="L1055" t="s">
        <v>60</v>
      </c>
      <c r="M1055" t="s">
        <v>30</v>
      </c>
      <c r="N1055" t="s">
        <v>45</v>
      </c>
      <c r="O1055" t="s">
        <v>32</v>
      </c>
      <c r="P1055" t="s">
        <v>72</v>
      </c>
      <c r="Q1055" t="s">
        <v>73</v>
      </c>
      <c r="R1055">
        <v>6</v>
      </c>
      <c r="S1055" t="str">
        <f t="shared" si="115"/>
        <v>February</v>
      </c>
      <c r="T1055">
        <f t="shared" si="116"/>
        <v>2025</v>
      </c>
      <c r="U1055" s="3">
        <f t="shared" si="117"/>
        <v>0.26250000000000001</v>
      </c>
      <c r="V1055" s="3" t="str">
        <f t="shared" si="118"/>
        <v>High Discount</v>
      </c>
      <c r="W1055" s="3">
        <f>AVERAGE(Table1[Gross Margin %])</f>
        <v>0.29963500000000659</v>
      </c>
      <c r="X1055" s="3"/>
    </row>
    <row r="1056" spans="1:24" x14ac:dyDescent="0.35">
      <c r="A1056" t="s">
        <v>2114</v>
      </c>
      <c r="B1056" t="s">
        <v>2115</v>
      </c>
      <c r="C1056">
        <v>1291.32</v>
      </c>
      <c r="D1056" t="s">
        <v>3872</v>
      </c>
      <c r="E1056">
        <f t="shared" si="112"/>
        <v>0.15</v>
      </c>
      <c r="F1056">
        <f t="shared" si="113"/>
        <v>384.16769999999991</v>
      </c>
      <c r="G1056" s="2">
        <v>45439</v>
      </c>
      <c r="H1056" s="2">
        <v>45439</v>
      </c>
      <c r="I1056" t="s">
        <v>28</v>
      </c>
      <c r="J1056" t="s">
        <v>49</v>
      </c>
      <c r="K1056" t="str">
        <f t="shared" si="114"/>
        <v>Low Risk</v>
      </c>
      <c r="L1056" t="s">
        <v>60</v>
      </c>
      <c r="M1056" t="s">
        <v>39</v>
      </c>
      <c r="N1056" t="s">
        <v>22</v>
      </c>
      <c r="O1056" t="s">
        <v>23</v>
      </c>
      <c r="P1056" t="s">
        <v>56</v>
      </c>
      <c r="Q1056" t="s">
        <v>57</v>
      </c>
      <c r="R1056">
        <v>1</v>
      </c>
      <c r="S1056" t="str">
        <f t="shared" si="115"/>
        <v>May</v>
      </c>
      <c r="T1056">
        <f t="shared" si="116"/>
        <v>2024</v>
      </c>
      <c r="U1056" s="3">
        <f t="shared" si="117"/>
        <v>0.29749999999999993</v>
      </c>
      <c r="V1056" s="3" t="str">
        <f t="shared" si="118"/>
        <v>High Discount</v>
      </c>
      <c r="W1056" s="3">
        <f>AVERAGE(Table1[Gross Margin %])</f>
        <v>0.29963500000000659</v>
      </c>
      <c r="X1056" s="3"/>
    </row>
    <row r="1057" spans="1:24" x14ac:dyDescent="0.35">
      <c r="A1057" t="s">
        <v>2116</v>
      </c>
      <c r="B1057" t="s">
        <v>2117</v>
      </c>
      <c r="C1057">
        <v>561.66</v>
      </c>
      <c r="D1057" t="s">
        <v>3874</v>
      </c>
      <c r="E1057">
        <f t="shared" si="112"/>
        <v>0.1</v>
      </c>
      <c r="F1057">
        <f t="shared" si="113"/>
        <v>176.92289999999997</v>
      </c>
      <c r="G1057" s="2">
        <v>45541</v>
      </c>
      <c r="H1057" s="2">
        <v>45541</v>
      </c>
      <c r="I1057" t="s">
        <v>42</v>
      </c>
      <c r="J1057" t="s">
        <v>49</v>
      </c>
      <c r="K1057" t="str">
        <f t="shared" si="114"/>
        <v>Low Risk</v>
      </c>
      <c r="L1057" t="s">
        <v>60</v>
      </c>
      <c r="M1057" t="s">
        <v>39</v>
      </c>
      <c r="N1057" t="s">
        <v>22</v>
      </c>
      <c r="O1057" t="s">
        <v>32</v>
      </c>
      <c r="P1057" t="s">
        <v>68</v>
      </c>
      <c r="Q1057" t="s">
        <v>69</v>
      </c>
      <c r="R1057">
        <v>6</v>
      </c>
      <c r="S1057" t="str">
        <f t="shared" si="115"/>
        <v>September</v>
      </c>
      <c r="T1057">
        <f t="shared" si="116"/>
        <v>2024</v>
      </c>
      <c r="U1057" s="3">
        <f t="shared" si="117"/>
        <v>0.31499999999999995</v>
      </c>
      <c r="V1057" s="3" t="str">
        <f t="shared" si="118"/>
        <v>Low Discount</v>
      </c>
      <c r="W1057" s="3">
        <f>AVERAGE(Table1[Gross Margin %])</f>
        <v>0.29963500000000659</v>
      </c>
      <c r="X1057" s="3"/>
    </row>
    <row r="1058" spans="1:24" x14ac:dyDescent="0.35">
      <c r="A1058" t="s">
        <v>2118</v>
      </c>
      <c r="B1058" t="s">
        <v>2119</v>
      </c>
      <c r="C1058">
        <v>790.49</v>
      </c>
      <c r="D1058" t="s">
        <v>3874</v>
      </c>
      <c r="E1058">
        <f t="shared" si="112"/>
        <v>0.1</v>
      </c>
      <c r="F1058">
        <f t="shared" si="113"/>
        <v>249.00434999999999</v>
      </c>
      <c r="G1058" s="2">
        <v>45494</v>
      </c>
      <c r="H1058" s="2">
        <v>45494</v>
      </c>
      <c r="I1058" t="s">
        <v>86</v>
      </c>
      <c r="J1058" t="s">
        <v>37</v>
      </c>
      <c r="K1058" t="str">
        <f t="shared" si="114"/>
        <v>Medium Risk</v>
      </c>
      <c r="L1058" t="s">
        <v>38</v>
      </c>
      <c r="M1058" t="s">
        <v>30</v>
      </c>
      <c r="N1058" t="s">
        <v>31</v>
      </c>
      <c r="O1058" t="s">
        <v>32</v>
      </c>
      <c r="P1058" t="s">
        <v>72</v>
      </c>
      <c r="Q1058" t="s">
        <v>73</v>
      </c>
      <c r="R1058">
        <v>6</v>
      </c>
      <c r="S1058" t="str">
        <f t="shared" si="115"/>
        <v>July</v>
      </c>
      <c r="T1058">
        <f t="shared" si="116"/>
        <v>2024</v>
      </c>
      <c r="U1058" s="3">
        <f t="shared" si="117"/>
        <v>0.315</v>
      </c>
      <c r="V1058" s="3" t="str">
        <f t="shared" si="118"/>
        <v>Low Discount</v>
      </c>
      <c r="W1058" s="3">
        <f>AVERAGE(Table1[Gross Margin %])</f>
        <v>0.29963500000000659</v>
      </c>
      <c r="X1058" s="3"/>
    </row>
    <row r="1059" spans="1:24" x14ac:dyDescent="0.35">
      <c r="A1059" t="s">
        <v>2120</v>
      </c>
      <c r="B1059" t="s">
        <v>2121</v>
      </c>
      <c r="C1059">
        <v>733.92</v>
      </c>
      <c r="D1059" t="s">
        <v>3874</v>
      </c>
      <c r="E1059">
        <f t="shared" si="112"/>
        <v>0.1</v>
      </c>
      <c r="F1059">
        <f t="shared" si="113"/>
        <v>231.1848</v>
      </c>
      <c r="G1059" s="2">
        <v>45457</v>
      </c>
      <c r="H1059" s="2">
        <v>45457</v>
      </c>
      <c r="I1059" t="s">
        <v>86</v>
      </c>
      <c r="J1059" t="s">
        <v>19</v>
      </c>
      <c r="K1059" t="str">
        <f t="shared" si="114"/>
        <v>High Risk</v>
      </c>
      <c r="L1059" t="s">
        <v>20</v>
      </c>
      <c r="M1059" t="s">
        <v>39</v>
      </c>
      <c r="N1059" t="s">
        <v>45</v>
      </c>
      <c r="O1059" t="s">
        <v>32</v>
      </c>
      <c r="P1059" t="s">
        <v>68</v>
      </c>
      <c r="Q1059" t="s">
        <v>69</v>
      </c>
      <c r="R1059">
        <v>6</v>
      </c>
      <c r="S1059" t="str">
        <f t="shared" si="115"/>
        <v>June</v>
      </c>
      <c r="T1059">
        <f t="shared" si="116"/>
        <v>2024</v>
      </c>
      <c r="U1059" s="3">
        <f t="shared" si="117"/>
        <v>0.315</v>
      </c>
      <c r="V1059" s="3" t="str">
        <f t="shared" si="118"/>
        <v>Low Discount</v>
      </c>
      <c r="W1059" s="3">
        <f>AVERAGE(Table1[Gross Margin %])</f>
        <v>0.29963500000000659</v>
      </c>
      <c r="X1059" s="3"/>
    </row>
    <row r="1060" spans="1:24" x14ac:dyDescent="0.35">
      <c r="A1060" t="s">
        <v>2122</v>
      </c>
      <c r="B1060" t="s">
        <v>2123</v>
      </c>
      <c r="C1060">
        <v>940.97</v>
      </c>
      <c r="D1060" t="s">
        <v>3874</v>
      </c>
      <c r="E1060">
        <f t="shared" si="112"/>
        <v>0.1</v>
      </c>
      <c r="F1060">
        <f t="shared" si="113"/>
        <v>296.40555000000001</v>
      </c>
      <c r="G1060" s="2">
        <v>45791</v>
      </c>
      <c r="H1060" s="2">
        <v>45791</v>
      </c>
      <c r="I1060" t="s">
        <v>42</v>
      </c>
      <c r="J1060" t="s">
        <v>19</v>
      </c>
      <c r="K1060" t="str">
        <f t="shared" si="114"/>
        <v>Low Risk</v>
      </c>
      <c r="L1060" t="s">
        <v>38</v>
      </c>
      <c r="M1060" t="s">
        <v>44</v>
      </c>
      <c r="N1060" t="s">
        <v>31</v>
      </c>
      <c r="O1060" t="s">
        <v>61</v>
      </c>
      <c r="P1060" t="s">
        <v>62</v>
      </c>
      <c r="Q1060" t="s">
        <v>63</v>
      </c>
      <c r="R1060">
        <v>10</v>
      </c>
      <c r="S1060" t="str">
        <f t="shared" si="115"/>
        <v>May</v>
      </c>
      <c r="T1060">
        <f t="shared" si="116"/>
        <v>2025</v>
      </c>
      <c r="U1060" s="3">
        <f t="shared" si="117"/>
        <v>0.315</v>
      </c>
      <c r="V1060" s="3" t="str">
        <f t="shared" si="118"/>
        <v>Low Discount</v>
      </c>
      <c r="W1060" s="3">
        <f>AVERAGE(Table1[Gross Margin %])</f>
        <v>0.29963500000000659</v>
      </c>
      <c r="X1060" s="3"/>
    </row>
    <row r="1061" spans="1:24" x14ac:dyDescent="0.35">
      <c r="A1061" t="s">
        <v>2124</v>
      </c>
      <c r="B1061" t="s">
        <v>2125</v>
      </c>
      <c r="C1061">
        <v>1130.76</v>
      </c>
      <c r="D1061" t="s">
        <v>3872</v>
      </c>
      <c r="E1061">
        <f t="shared" si="112"/>
        <v>0.15</v>
      </c>
      <c r="F1061">
        <f t="shared" si="113"/>
        <v>336.40109999999999</v>
      </c>
      <c r="G1061" s="2">
        <v>45755</v>
      </c>
      <c r="H1061" s="2">
        <v>45755</v>
      </c>
      <c r="I1061" t="s">
        <v>18</v>
      </c>
      <c r="J1061" t="s">
        <v>19</v>
      </c>
      <c r="K1061" t="str">
        <f t="shared" si="114"/>
        <v>Low Risk</v>
      </c>
      <c r="L1061" t="s">
        <v>60</v>
      </c>
      <c r="M1061" t="s">
        <v>30</v>
      </c>
      <c r="N1061" t="s">
        <v>45</v>
      </c>
      <c r="O1061" t="s">
        <v>23</v>
      </c>
      <c r="P1061" t="s">
        <v>24</v>
      </c>
      <c r="Q1061" t="s">
        <v>25</v>
      </c>
      <c r="R1061">
        <v>6</v>
      </c>
      <c r="S1061" t="str">
        <f t="shared" si="115"/>
        <v>April</v>
      </c>
      <c r="T1061">
        <f t="shared" si="116"/>
        <v>2025</v>
      </c>
      <c r="U1061" s="3">
        <f t="shared" si="117"/>
        <v>0.29749999999999999</v>
      </c>
      <c r="V1061" s="3" t="str">
        <f t="shared" si="118"/>
        <v>High Discount</v>
      </c>
      <c r="W1061" s="3">
        <f>AVERAGE(Table1[Gross Margin %])</f>
        <v>0.29963500000000659</v>
      </c>
      <c r="X1061" s="3"/>
    </row>
    <row r="1062" spans="1:24" x14ac:dyDescent="0.35">
      <c r="A1062" t="s">
        <v>2126</v>
      </c>
      <c r="B1062" t="s">
        <v>2127</v>
      </c>
      <c r="C1062">
        <v>1024.3800000000001</v>
      </c>
      <c r="D1062" t="s">
        <v>3872</v>
      </c>
      <c r="E1062">
        <f t="shared" si="112"/>
        <v>0.15</v>
      </c>
      <c r="F1062">
        <f t="shared" si="113"/>
        <v>304.75305000000003</v>
      </c>
      <c r="G1062" s="2">
        <v>45539</v>
      </c>
      <c r="H1062" s="2">
        <v>45539</v>
      </c>
      <c r="I1062" t="s">
        <v>42</v>
      </c>
      <c r="J1062" t="s">
        <v>49</v>
      </c>
      <c r="K1062" t="str">
        <f t="shared" si="114"/>
        <v>High Risk</v>
      </c>
      <c r="L1062" t="s">
        <v>20</v>
      </c>
      <c r="M1062" t="s">
        <v>44</v>
      </c>
      <c r="N1062" t="s">
        <v>45</v>
      </c>
      <c r="O1062" t="s">
        <v>23</v>
      </c>
      <c r="P1062" t="s">
        <v>51</v>
      </c>
      <c r="Q1062" t="s">
        <v>52</v>
      </c>
      <c r="R1062">
        <v>9</v>
      </c>
      <c r="S1062" t="str">
        <f t="shared" si="115"/>
        <v>September</v>
      </c>
      <c r="T1062">
        <f t="shared" si="116"/>
        <v>2024</v>
      </c>
      <c r="U1062" s="3">
        <f t="shared" si="117"/>
        <v>0.29749999999999999</v>
      </c>
      <c r="V1062" s="3" t="str">
        <f t="shared" si="118"/>
        <v>High Discount</v>
      </c>
      <c r="W1062" s="3">
        <f>AVERAGE(Table1[Gross Margin %])</f>
        <v>0.29963500000000659</v>
      </c>
      <c r="X1062" s="3"/>
    </row>
    <row r="1063" spans="1:24" x14ac:dyDescent="0.35">
      <c r="A1063" t="s">
        <v>2128</v>
      </c>
      <c r="B1063" t="s">
        <v>2129</v>
      </c>
      <c r="C1063">
        <v>221.17</v>
      </c>
      <c r="D1063" t="s">
        <v>3873</v>
      </c>
      <c r="E1063">
        <f t="shared" si="112"/>
        <v>0.1</v>
      </c>
      <c r="F1063">
        <f t="shared" si="113"/>
        <v>69.668549999999996</v>
      </c>
      <c r="G1063" s="2">
        <v>45648</v>
      </c>
      <c r="H1063" s="2">
        <v>45648</v>
      </c>
      <c r="I1063" t="s">
        <v>28</v>
      </c>
      <c r="J1063" t="s">
        <v>49</v>
      </c>
      <c r="K1063" t="str">
        <f t="shared" si="114"/>
        <v>Low Risk</v>
      </c>
      <c r="L1063" t="s">
        <v>60</v>
      </c>
      <c r="M1063" t="s">
        <v>39</v>
      </c>
      <c r="N1063" t="s">
        <v>31</v>
      </c>
      <c r="O1063" t="s">
        <v>61</v>
      </c>
      <c r="P1063" t="s">
        <v>62</v>
      </c>
      <c r="Q1063" t="s">
        <v>63</v>
      </c>
      <c r="R1063">
        <v>9</v>
      </c>
      <c r="S1063" t="str">
        <f t="shared" si="115"/>
        <v>December</v>
      </c>
      <c r="T1063">
        <f t="shared" si="116"/>
        <v>2024</v>
      </c>
      <c r="U1063" s="3">
        <f t="shared" si="117"/>
        <v>0.315</v>
      </c>
      <c r="V1063" s="3" t="str">
        <f t="shared" si="118"/>
        <v>Low Discount</v>
      </c>
      <c r="W1063" s="3">
        <f>AVERAGE(Table1[Gross Margin %])</f>
        <v>0.29963500000000659</v>
      </c>
      <c r="X1063" s="3"/>
    </row>
    <row r="1064" spans="1:24" x14ac:dyDescent="0.35">
      <c r="A1064" t="s">
        <v>2130</v>
      </c>
      <c r="B1064" t="s">
        <v>2131</v>
      </c>
      <c r="C1064">
        <v>639.88</v>
      </c>
      <c r="D1064" t="s">
        <v>3874</v>
      </c>
      <c r="E1064">
        <f t="shared" si="112"/>
        <v>0.1</v>
      </c>
      <c r="F1064">
        <f t="shared" si="113"/>
        <v>201.56220000000002</v>
      </c>
      <c r="G1064" s="2">
        <v>45613</v>
      </c>
      <c r="H1064" s="2">
        <v>45613</v>
      </c>
      <c r="I1064" t="s">
        <v>28</v>
      </c>
      <c r="J1064" t="s">
        <v>19</v>
      </c>
      <c r="K1064" t="str">
        <f t="shared" si="114"/>
        <v>High Risk</v>
      </c>
      <c r="L1064" t="s">
        <v>20</v>
      </c>
      <c r="M1064" t="s">
        <v>30</v>
      </c>
      <c r="N1064" t="s">
        <v>31</v>
      </c>
      <c r="O1064" t="s">
        <v>32</v>
      </c>
      <c r="P1064" t="s">
        <v>80</v>
      </c>
      <c r="Q1064" t="s">
        <v>81</v>
      </c>
      <c r="R1064">
        <v>8</v>
      </c>
      <c r="S1064" t="str">
        <f t="shared" si="115"/>
        <v>November</v>
      </c>
      <c r="T1064">
        <f t="shared" si="116"/>
        <v>2024</v>
      </c>
      <c r="U1064" s="3">
        <f t="shared" si="117"/>
        <v>0.31500000000000006</v>
      </c>
      <c r="V1064" s="3" t="str">
        <f t="shared" si="118"/>
        <v>Low Discount</v>
      </c>
      <c r="W1064" s="3">
        <f>AVERAGE(Table1[Gross Margin %])</f>
        <v>0.29963500000000659</v>
      </c>
      <c r="X1064" s="3"/>
    </row>
    <row r="1065" spans="1:24" x14ac:dyDescent="0.35">
      <c r="A1065" t="s">
        <v>2132</v>
      </c>
      <c r="B1065" t="s">
        <v>2133</v>
      </c>
      <c r="C1065">
        <v>161.88</v>
      </c>
      <c r="D1065" t="s">
        <v>3873</v>
      </c>
      <c r="E1065">
        <f t="shared" si="112"/>
        <v>0.1</v>
      </c>
      <c r="F1065">
        <f t="shared" si="113"/>
        <v>50.992199999999997</v>
      </c>
      <c r="G1065" s="2">
        <v>45707</v>
      </c>
      <c r="H1065" s="2">
        <v>45707</v>
      </c>
      <c r="I1065" t="s">
        <v>48</v>
      </c>
      <c r="J1065" t="s">
        <v>19</v>
      </c>
      <c r="K1065" t="str">
        <f t="shared" si="114"/>
        <v>Medium Risk</v>
      </c>
      <c r="L1065" t="s">
        <v>38</v>
      </c>
      <c r="M1065" t="s">
        <v>39</v>
      </c>
      <c r="N1065" t="s">
        <v>22</v>
      </c>
      <c r="O1065" t="s">
        <v>32</v>
      </c>
      <c r="P1065" t="s">
        <v>68</v>
      </c>
      <c r="Q1065" t="s">
        <v>69</v>
      </c>
      <c r="R1065">
        <v>8</v>
      </c>
      <c r="S1065" t="str">
        <f t="shared" si="115"/>
        <v>February</v>
      </c>
      <c r="T1065">
        <f t="shared" si="116"/>
        <v>2025</v>
      </c>
      <c r="U1065" s="3">
        <f t="shared" si="117"/>
        <v>0.315</v>
      </c>
      <c r="V1065" s="3" t="str">
        <f t="shared" si="118"/>
        <v>Low Discount</v>
      </c>
      <c r="W1065" s="3">
        <f>AVERAGE(Table1[Gross Margin %])</f>
        <v>0.29963500000000659</v>
      </c>
      <c r="X1065" s="3"/>
    </row>
    <row r="1066" spans="1:24" x14ac:dyDescent="0.35">
      <c r="A1066" t="s">
        <v>2134</v>
      </c>
      <c r="B1066" t="s">
        <v>2135</v>
      </c>
      <c r="C1066">
        <v>371.4</v>
      </c>
      <c r="D1066" t="s">
        <v>3873</v>
      </c>
      <c r="E1066">
        <f t="shared" si="112"/>
        <v>0.15</v>
      </c>
      <c r="F1066">
        <f t="shared" si="113"/>
        <v>110.49149999999999</v>
      </c>
      <c r="G1066" s="2">
        <v>45738</v>
      </c>
      <c r="H1066" s="2">
        <v>45738</v>
      </c>
      <c r="I1066" t="s">
        <v>48</v>
      </c>
      <c r="J1066" t="s">
        <v>19</v>
      </c>
      <c r="K1066" t="str">
        <f t="shared" si="114"/>
        <v>Low Risk</v>
      </c>
      <c r="L1066" t="s">
        <v>60</v>
      </c>
      <c r="M1066" t="s">
        <v>21</v>
      </c>
      <c r="N1066" t="s">
        <v>45</v>
      </c>
      <c r="O1066" t="s">
        <v>23</v>
      </c>
      <c r="P1066" t="s">
        <v>56</v>
      </c>
      <c r="Q1066" t="s">
        <v>57</v>
      </c>
      <c r="R1066">
        <v>3</v>
      </c>
      <c r="S1066" t="str">
        <f t="shared" si="115"/>
        <v>March</v>
      </c>
      <c r="T1066">
        <f t="shared" si="116"/>
        <v>2025</v>
      </c>
      <c r="U1066" s="3">
        <f t="shared" si="117"/>
        <v>0.29749999999999999</v>
      </c>
      <c r="V1066" s="3" t="str">
        <f t="shared" si="118"/>
        <v>High Discount</v>
      </c>
      <c r="W1066" s="3">
        <f>AVERAGE(Table1[Gross Margin %])</f>
        <v>0.29963500000000659</v>
      </c>
      <c r="X1066" s="3"/>
    </row>
    <row r="1067" spans="1:24" x14ac:dyDescent="0.35">
      <c r="A1067" t="s">
        <v>2136</v>
      </c>
      <c r="B1067" t="s">
        <v>2137</v>
      </c>
      <c r="C1067">
        <v>430.43</v>
      </c>
      <c r="D1067" t="s">
        <v>3873</v>
      </c>
      <c r="E1067">
        <f t="shared" si="112"/>
        <v>0.1</v>
      </c>
      <c r="F1067">
        <f t="shared" si="113"/>
        <v>135.58544999999998</v>
      </c>
      <c r="G1067" s="2">
        <v>45617</v>
      </c>
      <c r="H1067" s="2">
        <v>45617</v>
      </c>
      <c r="I1067" t="s">
        <v>28</v>
      </c>
      <c r="J1067" t="s">
        <v>29</v>
      </c>
      <c r="K1067" t="str">
        <f t="shared" si="114"/>
        <v>Medium Risk</v>
      </c>
      <c r="L1067" t="s">
        <v>38</v>
      </c>
      <c r="M1067" t="s">
        <v>21</v>
      </c>
      <c r="N1067" t="s">
        <v>22</v>
      </c>
      <c r="O1067" t="s">
        <v>32</v>
      </c>
      <c r="P1067" t="s">
        <v>68</v>
      </c>
      <c r="Q1067" t="s">
        <v>69</v>
      </c>
      <c r="R1067">
        <v>5</v>
      </c>
      <c r="S1067" t="str">
        <f t="shared" si="115"/>
        <v>November</v>
      </c>
      <c r="T1067">
        <f t="shared" si="116"/>
        <v>2024</v>
      </c>
      <c r="U1067" s="3">
        <f t="shared" si="117"/>
        <v>0.31499999999999995</v>
      </c>
      <c r="V1067" s="3" t="str">
        <f t="shared" si="118"/>
        <v>Low Discount</v>
      </c>
      <c r="W1067" s="3">
        <f>AVERAGE(Table1[Gross Margin %])</f>
        <v>0.29963500000000659</v>
      </c>
      <c r="X1067" s="3"/>
    </row>
    <row r="1068" spans="1:24" x14ac:dyDescent="0.35">
      <c r="A1068" t="s">
        <v>2138</v>
      </c>
      <c r="B1068" t="s">
        <v>2139</v>
      </c>
      <c r="C1068">
        <v>636.09</v>
      </c>
      <c r="D1068" t="s">
        <v>3874</v>
      </c>
      <c r="E1068">
        <f t="shared" si="112"/>
        <v>0.1</v>
      </c>
      <c r="F1068">
        <f t="shared" si="113"/>
        <v>200.36834999999999</v>
      </c>
      <c r="G1068" s="2">
        <v>45595</v>
      </c>
      <c r="H1068" s="2">
        <v>45595</v>
      </c>
      <c r="I1068" t="s">
        <v>86</v>
      </c>
      <c r="J1068" t="s">
        <v>37</v>
      </c>
      <c r="K1068" t="str">
        <f t="shared" si="114"/>
        <v>High Risk</v>
      </c>
      <c r="L1068" t="s">
        <v>20</v>
      </c>
      <c r="M1068" t="s">
        <v>21</v>
      </c>
      <c r="N1068" t="s">
        <v>22</v>
      </c>
      <c r="O1068" t="s">
        <v>32</v>
      </c>
      <c r="P1068" t="s">
        <v>68</v>
      </c>
      <c r="Q1068" t="s">
        <v>69</v>
      </c>
      <c r="R1068">
        <v>7</v>
      </c>
      <c r="S1068" t="str">
        <f t="shared" si="115"/>
        <v>October</v>
      </c>
      <c r="T1068">
        <f t="shared" si="116"/>
        <v>2024</v>
      </c>
      <c r="U1068" s="3">
        <f t="shared" si="117"/>
        <v>0.31499999999999995</v>
      </c>
      <c r="V1068" s="3" t="str">
        <f t="shared" si="118"/>
        <v>Low Discount</v>
      </c>
      <c r="W1068" s="3">
        <f>AVERAGE(Table1[Gross Margin %])</f>
        <v>0.29963500000000659</v>
      </c>
      <c r="X1068" s="3"/>
    </row>
    <row r="1069" spans="1:24" x14ac:dyDescent="0.35">
      <c r="A1069" t="s">
        <v>2140</v>
      </c>
      <c r="B1069" t="s">
        <v>719</v>
      </c>
      <c r="C1069">
        <v>715.92</v>
      </c>
      <c r="D1069" t="s">
        <v>3874</v>
      </c>
      <c r="E1069">
        <f t="shared" si="112"/>
        <v>0.1</v>
      </c>
      <c r="F1069">
        <f t="shared" si="113"/>
        <v>225.51479999999998</v>
      </c>
      <c r="G1069" s="2">
        <v>45461</v>
      </c>
      <c r="H1069" s="2">
        <v>45461</v>
      </c>
      <c r="I1069" t="s">
        <v>48</v>
      </c>
      <c r="J1069" t="s">
        <v>37</v>
      </c>
      <c r="K1069" t="str">
        <f t="shared" si="114"/>
        <v>High Risk</v>
      </c>
      <c r="L1069" t="s">
        <v>20</v>
      </c>
      <c r="M1069" t="s">
        <v>21</v>
      </c>
      <c r="N1069" t="s">
        <v>45</v>
      </c>
      <c r="O1069" t="s">
        <v>32</v>
      </c>
      <c r="P1069" t="s">
        <v>72</v>
      </c>
      <c r="Q1069" t="s">
        <v>73</v>
      </c>
      <c r="R1069">
        <v>9</v>
      </c>
      <c r="S1069" t="str">
        <f t="shared" si="115"/>
        <v>June</v>
      </c>
      <c r="T1069">
        <f t="shared" si="116"/>
        <v>2024</v>
      </c>
      <c r="U1069" s="3">
        <f t="shared" si="117"/>
        <v>0.315</v>
      </c>
      <c r="V1069" s="3" t="str">
        <f t="shared" si="118"/>
        <v>Low Discount</v>
      </c>
      <c r="W1069" s="3">
        <f>AVERAGE(Table1[Gross Margin %])</f>
        <v>0.29963500000000659</v>
      </c>
      <c r="X1069" s="3"/>
    </row>
    <row r="1070" spans="1:24" x14ac:dyDescent="0.35">
      <c r="A1070" t="s">
        <v>2141</v>
      </c>
      <c r="B1070" t="s">
        <v>2142</v>
      </c>
      <c r="C1070">
        <v>911.87</v>
      </c>
      <c r="D1070" t="s">
        <v>3874</v>
      </c>
      <c r="E1070">
        <f t="shared" si="112"/>
        <v>0.1</v>
      </c>
      <c r="F1070">
        <f t="shared" si="113"/>
        <v>287.23904999999996</v>
      </c>
      <c r="G1070" s="2">
        <v>45663</v>
      </c>
      <c r="H1070" s="2">
        <v>45663</v>
      </c>
      <c r="I1070" t="s">
        <v>18</v>
      </c>
      <c r="J1070" t="s">
        <v>37</v>
      </c>
      <c r="K1070" t="str">
        <f t="shared" si="114"/>
        <v>Medium Risk</v>
      </c>
      <c r="L1070" t="s">
        <v>38</v>
      </c>
      <c r="M1070" t="s">
        <v>55</v>
      </c>
      <c r="N1070" t="s">
        <v>22</v>
      </c>
      <c r="O1070" t="s">
        <v>32</v>
      </c>
      <c r="P1070" t="s">
        <v>72</v>
      </c>
      <c r="Q1070" t="s">
        <v>73</v>
      </c>
      <c r="R1070">
        <v>3</v>
      </c>
      <c r="S1070" t="str">
        <f t="shared" si="115"/>
        <v>January</v>
      </c>
      <c r="T1070">
        <f t="shared" si="116"/>
        <v>2025</v>
      </c>
      <c r="U1070" s="3">
        <f t="shared" si="117"/>
        <v>0.31499999999999995</v>
      </c>
      <c r="V1070" s="3" t="str">
        <f t="shared" si="118"/>
        <v>Low Discount</v>
      </c>
      <c r="W1070" s="3">
        <f>AVERAGE(Table1[Gross Margin %])</f>
        <v>0.29963500000000659</v>
      </c>
      <c r="X1070" s="3"/>
    </row>
    <row r="1071" spans="1:24" x14ac:dyDescent="0.35">
      <c r="A1071" t="s">
        <v>2143</v>
      </c>
      <c r="B1071" t="s">
        <v>2144</v>
      </c>
      <c r="C1071">
        <v>685.78</v>
      </c>
      <c r="D1071" t="s">
        <v>3874</v>
      </c>
      <c r="E1071">
        <f t="shared" si="112"/>
        <v>0.15</v>
      </c>
      <c r="F1071">
        <f t="shared" si="113"/>
        <v>204.01954999999998</v>
      </c>
      <c r="G1071" s="2">
        <v>45502</v>
      </c>
      <c r="H1071" s="2">
        <v>45502</v>
      </c>
      <c r="I1071" t="s">
        <v>48</v>
      </c>
      <c r="J1071" t="s">
        <v>37</v>
      </c>
      <c r="K1071" t="str">
        <f t="shared" si="114"/>
        <v>Medium Risk</v>
      </c>
      <c r="L1071" t="s">
        <v>38</v>
      </c>
      <c r="M1071" t="s">
        <v>50</v>
      </c>
      <c r="N1071" t="s">
        <v>45</v>
      </c>
      <c r="O1071" t="s">
        <v>23</v>
      </c>
      <c r="P1071" t="s">
        <v>56</v>
      </c>
      <c r="Q1071" t="s">
        <v>57</v>
      </c>
      <c r="R1071">
        <v>10</v>
      </c>
      <c r="S1071" t="str">
        <f t="shared" si="115"/>
        <v>July</v>
      </c>
      <c r="T1071">
        <f t="shared" si="116"/>
        <v>2024</v>
      </c>
      <c r="U1071" s="3">
        <f t="shared" si="117"/>
        <v>0.29749999999999999</v>
      </c>
      <c r="V1071" s="3" t="str">
        <f t="shared" si="118"/>
        <v>High Discount</v>
      </c>
      <c r="W1071" s="3">
        <f>AVERAGE(Table1[Gross Margin %])</f>
        <v>0.29963500000000659</v>
      </c>
      <c r="X1071" s="3"/>
    </row>
    <row r="1072" spans="1:24" x14ac:dyDescent="0.35">
      <c r="A1072" t="s">
        <v>2145</v>
      </c>
      <c r="B1072" t="s">
        <v>2146</v>
      </c>
      <c r="C1072">
        <v>1491.29</v>
      </c>
      <c r="D1072" t="s">
        <v>3872</v>
      </c>
      <c r="E1072">
        <f t="shared" si="112"/>
        <v>0.15</v>
      </c>
      <c r="F1072">
        <f t="shared" si="113"/>
        <v>443.65877499999993</v>
      </c>
      <c r="G1072" s="2">
        <v>45607</v>
      </c>
      <c r="H1072" s="2">
        <v>45607</v>
      </c>
      <c r="I1072" t="s">
        <v>48</v>
      </c>
      <c r="J1072" t="s">
        <v>29</v>
      </c>
      <c r="K1072" t="str">
        <f t="shared" si="114"/>
        <v>Low Risk</v>
      </c>
      <c r="L1072" t="s">
        <v>43</v>
      </c>
      <c r="M1072" t="s">
        <v>21</v>
      </c>
      <c r="N1072" t="s">
        <v>45</v>
      </c>
      <c r="O1072" t="s">
        <v>23</v>
      </c>
      <c r="P1072" t="s">
        <v>51</v>
      </c>
      <c r="Q1072" t="s">
        <v>52</v>
      </c>
      <c r="R1072">
        <v>7</v>
      </c>
      <c r="S1072" t="str">
        <f t="shared" si="115"/>
        <v>November</v>
      </c>
      <c r="T1072">
        <f t="shared" si="116"/>
        <v>2024</v>
      </c>
      <c r="U1072" s="3">
        <f t="shared" si="117"/>
        <v>0.29749999999999999</v>
      </c>
      <c r="V1072" s="3" t="str">
        <f t="shared" si="118"/>
        <v>High Discount</v>
      </c>
      <c r="W1072" s="3">
        <f>AVERAGE(Table1[Gross Margin %])</f>
        <v>0.29963500000000659</v>
      </c>
      <c r="X1072" s="3"/>
    </row>
    <row r="1073" spans="1:24" x14ac:dyDescent="0.35">
      <c r="A1073" t="s">
        <v>2147</v>
      </c>
      <c r="B1073" t="s">
        <v>2148</v>
      </c>
      <c r="C1073">
        <v>424.33</v>
      </c>
      <c r="D1073" t="s">
        <v>3873</v>
      </c>
      <c r="E1073">
        <f t="shared" si="112"/>
        <v>0.15</v>
      </c>
      <c r="F1073">
        <f t="shared" si="113"/>
        <v>126.23817499999998</v>
      </c>
      <c r="G1073" s="2">
        <v>45707</v>
      </c>
      <c r="H1073" s="2">
        <v>45707</v>
      </c>
      <c r="I1073" t="s">
        <v>48</v>
      </c>
      <c r="J1073" t="s">
        <v>29</v>
      </c>
      <c r="K1073" t="str">
        <f t="shared" si="114"/>
        <v>Low Risk</v>
      </c>
      <c r="L1073" t="s">
        <v>60</v>
      </c>
      <c r="M1073" t="s">
        <v>44</v>
      </c>
      <c r="N1073" t="s">
        <v>31</v>
      </c>
      <c r="O1073" t="s">
        <v>23</v>
      </c>
      <c r="P1073" t="s">
        <v>56</v>
      </c>
      <c r="Q1073" t="s">
        <v>57</v>
      </c>
      <c r="R1073">
        <v>9</v>
      </c>
      <c r="S1073" t="str">
        <f t="shared" si="115"/>
        <v>February</v>
      </c>
      <c r="T1073">
        <f t="shared" si="116"/>
        <v>2025</v>
      </c>
      <c r="U1073" s="3">
        <f t="shared" si="117"/>
        <v>0.29749999999999999</v>
      </c>
      <c r="V1073" s="3" t="str">
        <f t="shared" si="118"/>
        <v>High Discount</v>
      </c>
      <c r="W1073" s="3">
        <f>AVERAGE(Table1[Gross Margin %])</f>
        <v>0.29963500000000659</v>
      </c>
      <c r="X1073" s="3"/>
    </row>
    <row r="1074" spans="1:24" x14ac:dyDescent="0.35">
      <c r="A1074" t="s">
        <v>2149</v>
      </c>
      <c r="B1074" t="s">
        <v>2150</v>
      </c>
      <c r="C1074">
        <v>1144.8699999999999</v>
      </c>
      <c r="D1074" t="s">
        <v>3872</v>
      </c>
      <c r="E1074">
        <f t="shared" si="112"/>
        <v>0.25</v>
      </c>
      <c r="F1074">
        <f t="shared" si="113"/>
        <v>300.52837499999993</v>
      </c>
      <c r="G1074" s="2">
        <v>45722</v>
      </c>
      <c r="H1074" s="2">
        <v>45722</v>
      </c>
      <c r="I1074" t="s">
        <v>86</v>
      </c>
      <c r="J1074" t="s">
        <v>49</v>
      </c>
      <c r="K1074" t="str">
        <f t="shared" si="114"/>
        <v>Low Risk</v>
      </c>
      <c r="L1074" t="s">
        <v>43</v>
      </c>
      <c r="M1074" t="s">
        <v>21</v>
      </c>
      <c r="N1074" t="s">
        <v>31</v>
      </c>
      <c r="O1074" t="s">
        <v>32</v>
      </c>
      <c r="P1074" t="s">
        <v>33</v>
      </c>
      <c r="Q1074" t="s">
        <v>34</v>
      </c>
      <c r="R1074">
        <v>3</v>
      </c>
      <c r="S1074" t="str">
        <f t="shared" si="115"/>
        <v>March</v>
      </c>
      <c r="T1074">
        <f t="shared" si="116"/>
        <v>2025</v>
      </c>
      <c r="U1074" s="3">
        <f t="shared" si="117"/>
        <v>0.26249999999999996</v>
      </c>
      <c r="V1074" s="3" t="str">
        <f t="shared" si="118"/>
        <v>High Discount</v>
      </c>
      <c r="W1074" s="3">
        <f>AVERAGE(Table1[Gross Margin %])</f>
        <v>0.29963500000000659</v>
      </c>
      <c r="X1074" s="3"/>
    </row>
    <row r="1075" spans="1:24" x14ac:dyDescent="0.35">
      <c r="A1075" t="s">
        <v>2151</v>
      </c>
      <c r="B1075" t="s">
        <v>2152</v>
      </c>
      <c r="C1075">
        <v>1498.47</v>
      </c>
      <c r="D1075" t="s">
        <v>3872</v>
      </c>
      <c r="E1075">
        <f t="shared" si="112"/>
        <v>0.25</v>
      </c>
      <c r="F1075">
        <f t="shared" si="113"/>
        <v>393.34837499999998</v>
      </c>
      <c r="G1075" s="2">
        <v>45778</v>
      </c>
      <c r="H1075" s="2">
        <v>45778</v>
      </c>
      <c r="I1075" t="s">
        <v>42</v>
      </c>
      <c r="J1075" t="s">
        <v>37</v>
      </c>
      <c r="K1075" t="str">
        <f t="shared" si="114"/>
        <v>Low Risk</v>
      </c>
      <c r="L1075" t="s">
        <v>43</v>
      </c>
      <c r="M1075" t="s">
        <v>39</v>
      </c>
      <c r="N1075" t="s">
        <v>45</v>
      </c>
      <c r="O1075" t="s">
        <v>32</v>
      </c>
      <c r="P1075" t="s">
        <v>80</v>
      </c>
      <c r="Q1075" t="s">
        <v>81</v>
      </c>
      <c r="R1075">
        <v>4</v>
      </c>
      <c r="S1075" t="str">
        <f t="shared" si="115"/>
        <v>May</v>
      </c>
      <c r="T1075">
        <f t="shared" si="116"/>
        <v>2025</v>
      </c>
      <c r="U1075" s="3">
        <f t="shared" si="117"/>
        <v>0.26249999999999996</v>
      </c>
      <c r="V1075" s="3" t="str">
        <f t="shared" si="118"/>
        <v>High Discount</v>
      </c>
      <c r="W1075" s="3">
        <f>AVERAGE(Table1[Gross Margin %])</f>
        <v>0.29963500000000659</v>
      </c>
      <c r="X1075" s="3"/>
    </row>
    <row r="1076" spans="1:24" x14ac:dyDescent="0.35">
      <c r="A1076" t="s">
        <v>2153</v>
      </c>
      <c r="B1076" t="s">
        <v>956</v>
      </c>
      <c r="C1076">
        <v>326.58</v>
      </c>
      <c r="D1076" t="s">
        <v>3873</v>
      </c>
      <c r="E1076">
        <f t="shared" si="112"/>
        <v>0.1</v>
      </c>
      <c r="F1076">
        <f t="shared" si="113"/>
        <v>102.87269999999998</v>
      </c>
      <c r="G1076" s="2">
        <v>45598</v>
      </c>
      <c r="H1076" s="2">
        <v>45598</v>
      </c>
      <c r="I1076" t="s">
        <v>18</v>
      </c>
      <c r="J1076" t="s">
        <v>49</v>
      </c>
      <c r="K1076" t="str">
        <f t="shared" si="114"/>
        <v>Low Risk</v>
      </c>
      <c r="L1076" t="s">
        <v>60</v>
      </c>
      <c r="M1076" t="s">
        <v>21</v>
      </c>
      <c r="N1076" t="s">
        <v>45</v>
      </c>
      <c r="O1076" t="s">
        <v>32</v>
      </c>
      <c r="P1076" t="s">
        <v>72</v>
      </c>
      <c r="Q1076" t="s">
        <v>73</v>
      </c>
      <c r="R1076">
        <v>5</v>
      </c>
      <c r="S1076" t="str">
        <f t="shared" si="115"/>
        <v>November</v>
      </c>
      <c r="T1076">
        <f t="shared" si="116"/>
        <v>2024</v>
      </c>
      <c r="U1076" s="3">
        <f t="shared" si="117"/>
        <v>0.31499999999999995</v>
      </c>
      <c r="V1076" s="3" t="str">
        <f t="shared" si="118"/>
        <v>Low Discount</v>
      </c>
      <c r="W1076" s="3">
        <f>AVERAGE(Table1[Gross Margin %])</f>
        <v>0.29963500000000659</v>
      </c>
      <c r="X1076" s="3"/>
    </row>
    <row r="1077" spans="1:24" x14ac:dyDescent="0.35">
      <c r="A1077" t="s">
        <v>2154</v>
      </c>
      <c r="B1077" t="s">
        <v>1084</v>
      </c>
      <c r="C1077">
        <v>1444.22</v>
      </c>
      <c r="D1077" t="s">
        <v>3872</v>
      </c>
      <c r="E1077">
        <f t="shared" si="112"/>
        <v>0.25</v>
      </c>
      <c r="F1077">
        <f t="shared" si="113"/>
        <v>379.10774999999995</v>
      </c>
      <c r="G1077" s="2">
        <v>45478</v>
      </c>
      <c r="H1077" s="2">
        <v>45478</v>
      </c>
      <c r="I1077" t="s">
        <v>86</v>
      </c>
      <c r="J1077" t="s">
        <v>19</v>
      </c>
      <c r="K1077" t="str">
        <f t="shared" si="114"/>
        <v>Medium Risk</v>
      </c>
      <c r="L1077" t="s">
        <v>38</v>
      </c>
      <c r="M1077" t="s">
        <v>21</v>
      </c>
      <c r="N1077" t="s">
        <v>31</v>
      </c>
      <c r="O1077" t="s">
        <v>32</v>
      </c>
      <c r="P1077" t="s">
        <v>72</v>
      </c>
      <c r="Q1077" t="s">
        <v>73</v>
      </c>
      <c r="R1077">
        <v>10</v>
      </c>
      <c r="S1077" t="str">
        <f t="shared" si="115"/>
        <v>July</v>
      </c>
      <c r="T1077">
        <f t="shared" si="116"/>
        <v>2024</v>
      </c>
      <c r="U1077" s="3">
        <f t="shared" si="117"/>
        <v>0.26249999999999996</v>
      </c>
      <c r="V1077" s="3" t="str">
        <f t="shared" si="118"/>
        <v>High Discount</v>
      </c>
      <c r="W1077" s="3">
        <f>AVERAGE(Table1[Gross Margin %])</f>
        <v>0.29963500000000659</v>
      </c>
      <c r="X1077" s="3"/>
    </row>
    <row r="1078" spans="1:24" x14ac:dyDescent="0.35">
      <c r="A1078" t="s">
        <v>2155</v>
      </c>
      <c r="B1078" t="s">
        <v>2156</v>
      </c>
      <c r="C1078">
        <v>538.89</v>
      </c>
      <c r="D1078" t="s">
        <v>3874</v>
      </c>
      <c r="E1078">
        <f t="shared" si="112"/>
        <v>0.1</v>
      </c>
      <c r="F1078">
        <f t="shared" si="113"/>
        <v>169.75034999999997</v>
      </c>
      <c r="G1078" s="2">
        <v>45514</v>
      </c>
      <c r="H1078" s="2">
        <v>45514</v>
      </c>
      <c r="I1078" t="s">
        <v>28</v>
      </c>
      <c r="J1078" t="s">
        <v>29</v>
      </c>
      <c r="K1078" t="str">
        <f t="shared" si="114"/>
        <v>Low Risk</v>
      </c>
      <c r="L1078" t="s">
        <v>60</v>
      </c>
      <c r="M1078" t="s">
        <v>39</v>
      </c>
      <c r="N1078" t="s">
        <v>31</v>
      </c>
      <c r="O1078" t="s">
        <v>32</v>
      </c>
      <c r="P1078" t="s">
        <v>68</v>
      </c>
      <c r="Q1078" t="s">
        <v>69</v>
      </c>
      <c r="R1078">
        <v>4</v>
      </c>
      <c r="S1078" t="str">
        <f t="shared" si="115"/>
        <v>August</v>
      </c>
      <c r="T1078">
        <f t="shared" si="116"/>
        <v>2024</v>
      </c>
      <c r="U1078" s="3">
        <f t="shared" si="117"/>
        <v>0.31499999999999995</v>
      </c>
      <c r="V1078" s="3" t="str">
        <f t="shared" si="118"/>
        <v>Low Discount</v>
      </c>
      <c r="W1078" s="3">
        <f>AVERAGE(Table1[Gross Margin %])</f>
        <v>0.29963500000000659</v>
      </c>
      <c r="X1078" s="3"/>
    </row>
    <row r="1079" spans="1:24" x14ac:dyDescent="0.35">
      <c r="A1079" t="s">
        <v>2157</v>
      </c>
      <c r="B1079" t="s">
        <v>2158</v>
      </c>
      <c r="C1079">
        <v>996.39</v>
      </c>
      <c r="D1079" t="s">
        <v>3874</v>
      </c>
      <c r="E1079">
        <f t="shared" si="112"/>
        <v>0.15</v>
      </c>
      <c r="F1079">
        <f t="shared" si="113"/>
        <v>296.42602499999998</v>
      </c>
      <c r="G1079" s="2">
        <v>45522</v>
      </c>
      <c r="H1079" s="2">
        <v>45522</v>
      </c>
      <c r="I1079" t="s">
        <v>28</v>
      </c>
      <c r="J1079" t="s">
        <v>49</v>
      </c>
      <c r="K1079" t="str">
        <f t="shared" si="114"/>
        <v>Medium Risk</v>
      </c>
      <c r="L1079" t="s">
        <v>38</v>
      </c>
      <c r="M1079" t="s">
        <v>21</v>
      </c>
      <c r="N1079" t="s">
        <v>31</v>
      </c>
      <c r="O1079" t="s">
        <v>23</v>
      </c>
      <c r="P1079" t="s">
        <v>56</v>
      </c>
      <c r="Q1079" t="s">
        <v>57</v>
      </c>
      <c r="R1079">
        <v>4</v>
      </c>
      <c r="S1079" t="str">
        <f t="shared" si="115"/>
        <v>August</v>
      </c>
      <c r="T1079">
        <f t="shared" si="116"/>
        <v>2024</v>
      </c>
      <c r="U1079" s="3">
        <f t="shared" si="117"/>
        <v>0.29749999999999999</v>
      </c>
      <c r="V1079" s="3" t="str">
        <f t="shared" si="118"/>
        <v>High Discount</v>
      </c>
      <c r="W1079" s="3">
        <f>AVERAGE(Table1[Gross Margin %])</f>
        <v>0.29963500000000659</v>
      </c>
      <c r="X1079" s="3"/>
    </row>
    <row r="1080" spans="1:24" x14ac:dyDescent="0.35">
      <c r="A1080" t="s">
        <v>2159</v>
      </c>
      <c r="B1080" t="s">
        <v>2160</v>
      </c>
      <c r="C1080">
        <v>1238.3900000000001</v>
      </c>
      <c r="D1080" t="s">
        <v>3872</v>
      </c>
      <c r="E1080">
        <f t="shared" si="112"/>
        <v>0.25</v>
      </c>
      <c r="F1080">
        <f t="shared" si="113"/>
        <v>325.07737499999996</v>
      </c>
      <c r="G1080" s="2">
        <v>45710</v>
      </c>
      <c r="H1080" s="2">
        <v>45710</v>
      </c>
      <c r="I1080" t="s">
        <v>28</v>
      </c>
      <c r="J1080" t="s">
        <v>37</v>
      </c>
      <c r="K1080" t="str">
        <f t="shared" si="114"/>
        <v>High Risk</v>
      </c>
      <c r="L1080" t="s">
        <v>20</v>
      </c>
      <c r="M1080" t="s">
        <v>39</v>
      </c>
      <c r="N1080" t="s">
        <v>45</v>
      </c>
      <c r="O1080" t="s">
        <v>32</v>
      </c>
      <c r="P1080" t="s">
        <v>68</v>
      </c>
      <c r="Q1080" t="s">
        <v>69</v>
      </c>
      <c r="R1080">
        <v>8</v>
      </c>
      <c r="S1080" t="str">
        <f t="shared" si="115"/>
        <v>February</v>
      </c>
      <c r="T1080">
        <f t="shared" si="116"/>
        <v>2025</v>
      </c>
      <c r="U1080" s="3">
        <f t="shared" si="117"/>
        <v>0.26249999999999996</v>
      </c>
      <c r="V1080" s="3" t="str">
        <f t="shared" si="118"/>
        <v>High Discount</v>
      </c>
      <c r="W1080" s="3">
        <f>AVERAGE(Table1[Gross Margin %])</f>
        <v>0.29963500000000659</v>
      </c>
      <c r="X1080" s="3"/>
    </row>
    <row r="1081" spans="1:24" x14ac:dyDescent="0.35">
      <c r="A1081" t="s">
        <v>2161</v>
      </c>
      <c r="B1081" t="s">
        <v>2162</v>
      </c>
      <c r="C1081">
        <v>619.47</v>
      </c>
      <c r="D1081" t="s">
        <v>3874</v>
      </c>
      <c r="E1081">
        <f t="shared" si="112"/>
        <v>0.15</v>
      </c>
      <c r="F1081">
        <f t="shared" si="113"/>
        <v>184.29232500000001</v>
      </c>
      <c r="G1081" s="2">
        <v>45524</v>
      </c>
      <c r="H1081" s="2">
        <v>45524</v>
      </c>
      <c r="I1081" t="s">
        <v>18</v>
      </c>
      <c r="J1081" t="s">
        <v>29</v>
      </c>
      <c r="K1081" t="str">
        <f t="shared" si="114"/>
        <v>High Risk</v>
      </c>
      <c r="L1081" t="s">
        <v>20</v>
      </c>
      <c r="M1081" t="s">
        <v>21</v>
      </c>
      <c r="N1081" t="s">
        <v>31</v>
      </c>
      <c r="O1081" t="s">
        <v>23</v>
      </c>
      <c r="P1081" t="s">
        <v>51</v>
      </c>
      <c r="Q1081" t="s">
        <v>52</v>
      </c>
      <c r="R1081">
        <v>9</v>
      </c>
      <c r="S1081" t="str">
        <f t="shared" si="115"/>
        <v>August</v>
      </c>
      <c r="T1081">
        <f t="shared" si="116"/>
        <v>2024</v>
      </c>
      <c r="U1081" s="3">
        <f t="shared" si="117"/>
        <v>0.29749999999999999</v>
      </c>
      <c r="V1081" s="3" t="str">
        <f t="shared" si="118"/>
        <v>High Discount</v>
      </c>
      <c r="W1081" s="3">
        <f>AVERAGE(Table1[Gross Margin %])</f>
        <v>0.29963500000000659</v>
      </c>
      <c r="X1081" s="3"/>
    </row>
    <row r="1082" spans="1:24" x14ac:dyDescent="0.35">
      <c r="A1082" t="s">
        <v>2163</v>
      </c>
      <c r="B1082" t="s">
        <v>2164</v>
      </c>
      <c r="C1082">
        <v>1007.8</v>
      </c>
      <c r="D1082" t="s">
        <v>3872</v>
      </c>
      <c r="E1082">
        <f t="shared" si="112"/>
        <v>0.15</v>
      </c>
      <c r="F1082">
        <f t="shared" si="113"/>
        <v>299.82049999999998</v>
      </c>
      <c r="G1082" s="2">
        <v>45504</v>
      </c>
      <c r="H1082" s="2">
        <v>45504</v>
      </c>
      <c r="I1082" t="s">
        <v>42</v>
      </c>
      <c r="J1082" t="s">
        <v>49</v>
      </c>
      <c r="K1082" t="str">
        <f t="shared" si="114"/>
        <v>Low Risk</v>
      </c>
      <c r="L1082" t="s">
        <v>43</v>
      </c>
      <c r="M1082" t="s">
        <v>44</v>
      </c>
      <c r="N1082" t="s">
        <v>45</v>
      </c>
      <c r="O1082" t="s">
        <v>23</v>
      </c>
      <c r="P1082" t="s">
        <v>56</v>
      </c>
      <c r="Q1082" t="s">
        <v>57</v>
      </c>
      <c r="R1082">
        <v>8</v>
      </c>
      <c r="S1082" t="str">
        <f t="shared" si="115"/>
        <v>July</v>
      </c>
      <c r="T1082">
        <f t="shared" si="116"/>
        <v>2024</v>
      </c>
      <c r="U1082" s="3">
        <f t="shared" si="117"/>
        <v>0.29749999999999999</v>
      </c>
      <c r="V1082" s="3" t="str">
        <f t="shared" si="118"/>
        <v>High Discount</v>
      </c>
      <c r="W1082" s="3">
        <f>AVERAGE(Table1[Gross Margin %])</f>
        <v>0.29963500000000659</v>
      </c>
      <c r="X1082" s="3"/>
    </row>
    <row r="1083" spans="1:24" x14ac:dyDescent="0.35">
      <c r="A1083" t="s">
        <v>2165</v>
      </c>
      <c r="B1083" t="s">
        <v>2166</v>
      </c>
      <c r="C1083">
        <v>809.8</v>
      </c>
      <c r="D1083" t="s">
        <v>3874</v>
      </c>
      <c r="E1083">
        <f t="shared" si="112"/>
        <v>0.15</v>
      </c>
      <c r="F1083">
        <f t="shared" si="113"/>
        <v>240.91549999999995</v>
      </c>
      <c r="G1083" s="2">
        <v>45431</v>
      </c>
      <c r="H1083" s="2">
        <v>45431</v>
      </c>
      <c r="I1083" t="s">
        <v>42</v>
      </c>
      <c r="J1083" t="s">
        <v>37</v>
      </c>
      <c r="K1083" t="str">
        <f t="shared" si="114"/>
        <v>Low Risk</v>
      </c>
      <c r="L1083" t="s">
        <v>43</v>
      </c>
      <c r="M1083" t="s">
        <v>55</v>
      </c>
      <c r="N1083" t="s">
        <v>31</v>
      </c>
      <c r="O1083" t="s">
        <v>23</v>
      </c>
      <c r="P1083" t="s">
        <v>51</v>
      </c>
      <c r="Q1083" t="s">
        <v>52</v>
      </c>
      <c r="R1083">
        <v>5</v>
      </c>
      <c r="S1083" t="str">
        <f t="shared" si="115"/>
        <v>May</v>
      </c>
      <c r="T1083">
        <f t="shared" si="116"/>
        <v>2024</v>
      </c>
      <c r="U1083" s="3">
        <f t="shared" si="117"/>
        <v>0.29749999999999993</v>
      </c>
      <c r="V1083" s="3" t="str">
        <f t="shared" si="118"/>
        <v>High Discount</v>
      </c>
      <c r="W1083" s="3">
        <f>AVERAGE(Table1[Gross Margin %])</f>
        <v>0.29963500000000659</v>
      </c>
      <c r="X1083" s="3"/>
    </row>
    <row r="1084" spans="1:24" x14ac:dyDescent="0.35">
      <c r="A1084" t="s">
        <v>2167</v>
      </c>
      <c r="B1084" t="s">
        <v>2168</v>
      </c>
      <c r="C1084">
        <v>1013.35</v>
      </c>
      <c r="D1084" t="s">
        <v>3872</v>
      </c>
      <c r="E1084">
        <f t="shared" si="112"/>
        <v>0.25</v>
      </c>
      <c r="F1084">
        <f t="shared" si="113"/>
        <v>266.00437499999998</v>
      </c>
      <c r="G1084" s="2">
        <v>45650</v>
      </c>
      <c r="H1084" s="2">
        <v>45650</v>
      </c>
      <c r="I1084" t="s">
        <v>86</v>
      </c>
      <c r="J1084" t="s">
        <v>19</v>
      </c>
      <c r="K1084" t="str">
        <f t="shared" si="114"/>
        <v>Low Risk</v>
      </c>
      <c r="L1084" t="s">
        <v>60</v>
      </c>
      <c r="M1084" t="s">
        <v>30</v>
      </c>
      <c r="N1084" t="s">
        <v>45</v>
      </c>
      <c r="O1084" t="s">
        <v>32</v>
      </c>
      <c r="P1084" t="s">
        <v>80</v>
      </c>
      <c r="Q1084" t="s">
        <v>81</v>
      </c>
      <c r="R1084">
        <v>5</v>
      </c>
      <c r="S1084" t="str">
        <f t="shared" si="115"/>
        <v>December</v>
      </c>
      <c r="T1084">
        <f t="shared" si="116"/>
        <v>2024</v>
      </c>
      <c r="U1084" s="3">
        <f t="shared" si="117"/>
        <v>0.26249999999999996</v>
      </c>
      <c r="V1084" s="3" t="str">
        <f t="shared" si="118"/>
        <v>High Discount</v>
      </c>
      <c r="W1084" s="3">
        <f>AVERAGE(Table1[Gross Margin %])</f>
        <v>0.29963500000000659</v>
      </c>
      <c r="X1084" s="3"/>
    </row>
    <row r="1085" spans="1:24" x14ac:dyDescent="0.35">
      <c r="A1085" t="s">
        <v>2169</v>
      </c>
      <c r="B1085" t="s">
        <v>2170</v>
      </c>
      <c r="C1085">
        <v>241.09</v>
      </c>
      <c r="D1085" t="s">
        <v>3873</v>
      </c>
      <c r="E1085">
        <f t="shared" si="112"/>
        <v>0.1</v>
      </c>
      <c r="F1085">
        <f t="shared" si="113"/>
        <v>75.943349999999995</v>
      </c>
      <c r="G1085" s="2">
        <v>45444</v>
      </c>
      <c r="H1085" s="2">
        <v>45444</v>
      </c>
      <c r="I1085" t="s">
        <v>18</v>
      </c>
      <c r="J1085" t="s">
        <v>49</v>
      </c>
      <c r="K1085" t="str">
        <f t="shared" si="114"/>
        <v>Low Risk</v>
      </c>
      <c r="L1085" t="s">
        <v>43</v>
      </c>
      <c r="M1085" t="s">
        <v>30</v>
      </c>
      <c r="N1085" t="s">
        <v>45</v>
      </c>
      <c r="O1085" t="s">
        <v>32</v>
      </c>
      <c r="P1085" t="s">
        <v>68</v>
      </c>
      <c r="Q1085" t="s">
        <v>69</v>
      </c>
      <c r="R1085">
        <v>9</v>
      </c>
      <c r="S1085" t="str">
        <f t="shared" si="115"/>
        <v>June</v>
      </c>
      <c r="T1085">
        <f t="shared" si="116"/>
        <v>2024</v>
      </c>
      <c r="U1085" s="3">
        <f t="shared" si="117"/>
        <v>0.315</v>
      </c>
      <c r="V1085" s="3" t="str">
        <f t="shared" si="118"/>
        <v>Low Discount</v>
      </c>
      <c r="W1085" s="3">
        <f>AVERAGE(Table1[Gross Margin %])</f>
        <v>0.29963500000000659</v>
      </c>
      <c r="X1085" s="3"/>
    </row>
    <row r="1086" spans="1:24" x14ac:dyDescent="0.35">
      <c r="A1086" t="s">
        <v>2171</v>
      </c>
      <c r="B1086" t="s">
        <v>2172</v>
      </c>
      <c r="C1086">
        <v>1454.79</v>
      </c>
      <c r="D1086" t="s">
        <v>3872</v>
      </c>
      <c r="E1086">
        <f t="shared" si="112"/>
        <v>0.15</v>
      </c>
      <c r="F1086">
        <f t="shared" si="113"/>
        <v>432.80002500000001</v>
      </c>
      <c r="G1086" s="2">
        <v>45722</v>
      </c>
      <c r="H1086" s="2">
        <v>45722</v>
      </c>
      <c r="I1086" t="s">
        <v>42</v>
      </c>
      <c r="J1086" t="s">
        <v>49</v>
      </c>
      <c r="K1086" t="str">
        <f t="shared" si="114"/>
        <v>Low Risk</v>
      </c>
      <c r="L1086" t="s">
        <v>43</v>
      </c>
      <c r="M1086" t="s">
        <v>44</v>
      </c>
      <c r="N1086" t="s">
        <v>45</v>
      </c>
      <c r="O1086" t="s">
        <v>23</v>
      </c>
      <c r="P1086" t="s">
        <v>56</v>
      </c>
      <c r="Q1086" t="s">
        <v>57</v>
      </c>
      <c r="R1086">
        <v>4</v>
      </c>
      <c r="S1086" t="str">
        <f t="shared" si="115"/>
        <v>March</v>
      </c>
      <c r="T1086">
        <f t="shared" si="116"/>
        <v>2025</v>
      </c>
      <c r="U1086" s="3">
        <f t="shared" si="117"/>
        <v>0.29749999999999999</v>
      </c>
      <c r="V1086" s="3" t="str">
        <f t="shared" si="118"/>
        <v>High Discount</v>
      </c>
      <c r="W1086" s="3">
        <f>AVERAGE(Table1[Gross Margin %])</f>
        <v>0.29963500000000659</v>
      </c>
      <c r="X1086" s="3"/>
    </row>
    <row r="1087" spans="1:24" x14ac:dyDescent="0.35">
      <c r="A1087" t="s">
        <v>2173</v>
      </c>
      <c r="B1087" t="s">
        <v>2174</v>
      </c>
      <c r="C1087">
        <v>1378.33</v>
      </c>
      <c r="D1087" t="s">
        <v>3872</v>
      </c>
      <c r="E1087">
        <f t="shared" si="112"/>
        <v>0.15</v>
      </c>
      <c r="F1087">
        <f t="shared" si="113"/>
        <v>410.05317500000001</v>
      </c>
      <c r="G1087" s="2">
        <v>45725</v>
      </c>
      <c r="H1087" s="2">
        <v>45725</v>
      </c>
      <c r="I1087" t="s">
        <v>28</v>
      </c>
      <c r="J1087" t="s">
        <v>19</v>
      </c>
      <c r="K1087" t="str">
        <f t="shared" si="114"/>
        <v>Low Risk</v>
      </c>
      <c r="L1087" t="s">
        <v>43</v>
      </c>
      <c r="M1087" t="s">
        <v>39</v>
      </c>
      <c r="N1087" t="s">
        <v>22</v>
      </c>
      <c r="O1087" t="s">
        <v>23</v>
      </c>
      <c r="P1087" t="s">
        <v>24</v>
      </c>
      <c r="Q1087" t="s">
        <v>25</v>
      </c>
      <c r="R1087">
        <v>10</v>
      </c>
      <c r="S1087" t="str">
        <f t="shared" si="115"/>
        <v>March</v>
      </c>
      <c r="T1087">
        <f t="shared" si="116"/>
        <v>2025</v>
      </c>
      <c r="U1087" s="3">
        <f t="shared" si="117"/>
        <v>0.29750000000000004</v>
      </c>
      <c r="V1087" s="3" t="str">
        <f t="shared" si="118"/>
        <v>High Discount</v>
      </c>
      <c r="W1087" s="3">
        <f>AVERAGE(Table1[Gross Margin %])</f>
        <v>0.29963500000000659</v>
      </c>
      <c r="X1087" s="3"/>
    </row>
    <row r="1088" spans="1:24" x14ac:dyDescent="0.35">
      <c r="A1088" t="s">
        <v>2175</v>
      </c>
      <c r="B1088" t="s">
        <v>2176</v>
      </c>
      <c r="C1088">
        <v>470.32</v>
      </c>
      <c r="D1088" t="s">
        <v>3873</v>
      </c>
      <c r="E1088">
        <f t="shared" si="112"/>
        <v>0.1</v>
      </c>
      <c r="F1088">
        <f t="shared" si="113"/>
        <v>148.1508</v>
      </c>
      <c r="G1088" s="2">
        <v>45555</v>
      </c>
      <c r="H1088" s="2">
        <v>45555</v>
      </c>
      <c r="I1088" t="s">
        <v>86</v>
      </c>
      <c r="J1088" t="s">
        <v>19</v>
      </c>
      <c r="K1088" t="str">
        <f t="shared" si="114"/>
        <v>Low Risk</v>
      </c>
      <c r="L1088" t="s">
        <v>60</v>
      </c>
      <c r="M1088" t="s">
        <v>44</v>
      </c>
      <c r="N1088" t="s">
        <v>45</v>
      </c>
      <c r="O1088" t="s">
        <v>32</v>
      </c>
      <c r="P1088" t="s">
        <v>80</v>
      </c>
      <c r="Q1088" t="s">
        <v>81</v>
      </c>
      <c r="R1088">
        <v>8</v>
      </c>
      <c r="S1088" t="str">
        <f t="shared" si="115"/>
        <v>September</v>
      </c>
      <c r="T1088">
        <f t="shared" si="116"/>
        <v>2024</v>
      </c>
      <c r="U1088" s="3">
        <f t="shared" si="117"/>
        <v>0.315</v>
      </c>
      <c r="V1088" s="3" t="str">
        <f t="shared" si="118"/>
        <v>Low Discount</v>
      </c>
      <c r="W1088" s="3">
        <f>AVERAGE(Table1[Gross Margin %])</f>
        <v>0.29963500000000659</v>
      </c>
      <c r="X1088" s="3"/>
    </row>
    <row r="1089" spans="1:24" x14ac:dyDescent="0.35">
      <c r="A1089" t="s">
        <v>2177</v>
      </c>
      <c r="B1089" t="s">
        <v>2178</v>
      </c>
      <c r="C1089">
        <v>185.88</v>
      </c>
      <c r="D1089" t="s">
        <v>3873</v>
      </c>
      <c r="E1089">
        <f t="shared" si="112"/>
        <v>0.1</v>
      </c>
      <c r="F1089">
        <f t="shared" si="113"/>
        <v>58.552199999999999</v>
      </c>
      <c r="G1089" s="2">
        <v>45704</v>
      </c>
      <c r="H1089" s="2">
        <v>45704</v>
      </c>
      <c r="I1089" t="s">
        <v>18</v>
      </c>
      <c r="J1089" t="s">
        <v>19</v>
      </c>
      <c r="K1089" t="str">
        <f t="shared" si="114"/>
        <v>High Risk</v>
      </c>
      <c r="L1089" t="s">
        <v>20</v>
      </c>
      <c r="M1089" t="s">
        <v>21</v>
      </c>
      <c r="N1089" t="s">
        <v>31</v>
      </c>
      <c r="O1089" t="s">
        <v>61</v>
      </c>
      <c r="P1089" t="s">
        <v>62</v>
      </c>
      <c r="Q1089" t="s">
        <v>63</v>
      </c>
      <c r="R1089">
        <v>1</v>
      </c>
      <c r="S1089" t="str">
        <f t="shared" si="115"/>
        <v>February</v>
      </c>
      <c r="T1089">
        <f t="shared" si="116"/>
        <v>2025</v>
      </c>
      <c r="U1089" s="3">
        <f t="shared" si="117"/>
        <v>0.315</v>
      </c>
      <c r="V1089" s="3" t="str">
        <f t="shared" si="118"/>
        <v>Low Discount</v>
      </c>
      <c r="W1089" s="3">
        <f>AVERAGE(Table1[Gross Margin %])</f>
        <v>0.29963500000000659</v>
      </c>
      <c r="X1089" s="3"/>
    </row>
    <row r="1090" spans="1:24" x14ac:dyDescent="0.35">
      <c r="A1090" t="s">
        <v>2179</v>
      </c>
      <c r="B1090" t="s">
        <v>1204</v>
      </c>
      <c r="C1090">
        <v>1142.6099999999999</v>
      </c>
      <c r="D1090" t="s">
        <v>3872</v>
      </c>
      <c r="E1090">
        <f t="shared" si="112"/>
        <v>0.25</v>
      </c>
      <c r="F1090">
        <f t="shared" si="113"/>
        <v>299.93512499999997</v>
      </c>
      <c r="G1090" s="2">
        <v>45570</v>
      </c>
      <c r="H1090" s="2">
        <v>45570</v>
      </c>
      <c r="I1090" t="s">
        <v>18</v>
      </c>
      <c r="J1090" t="s">
        <v>37</v>
      </c>
      <c r="K1090" t="str">
        <f t="shared" si="114"/>
        <v>High Risk</v>
      </c>
      <c r="L1090" t="s">
        <v>20</v>
      </c>
      <c r="M1090" t="s">
        <v>39</v>
      </c>
      <c r="N1090" t="s">
        <v>45</v>
      </c>
      <c r="O1090" t="s">
        <v>32</v>
      </c>
      <c r="P1090" t="s">
        <v>72</v>
      </c>
      <c r="Q1090" t="s">
        <v>73</v>
      </c>
      <c r="R1090">
        <v>1</v>
      </c>
      <c r="S1090" t="str">
        <f t="shared" si="115"/>
        <v>October</v>
      </c>
      <c r="T1090">
        <f t="shared" si="116"/>
        <v>2024</v>
      </c>
      <c r="U1090" s="3">
        <f t="shared" si="117"/>
        <v>0.26250000000000001</v>
      </c>
      <c r="V1090" s="3" t="str">
        <f t="shared" si="118"/>
        <v>High Discount</v>
      </c>
      <c r="W1090" s="3">
        <f>AVERAGE(Table1[Gross Margin %])</f>
        <v>0.29963500000000659</v>
      </c>
      <c r="X1090" s="3"/>
    </row>
    <row r="1091" spans="1:24" x14ac:dyDescent="0.35">
      <c r="A1091" t="s">
        <v>2180</v>
      </c>
      <c r="B1091" t="s">
        <v>2181</v>
      </c>
      <c r="C1091">
        <v>675.05</v>
      </c>
      <c r="D1091" t="s">
        <v>3874</v>
      </c>
      <c r="E1091">
        <f t="shared" ref="E1091:E1154" si="119">IF(AND(O1091="Technology", C1091&gt;1000), 0.25, IF(O1091="Furniture", 0.15, 0.1))</f>
        <v>0.1</v>
      </c>
      <c r="F1091">
        <f t="shared" ref="F1091:F1154" si="120">(C1091 - (C1091 * E1091)) * 0.35</f>
        <v>212.64074999999997</v>
      </c>
      <c r="G1091" s="2">
        <v>45461</v>
      </c>
      <c r="H1091" s="2">
        <v>45461</v>
      </c>
      <c r="I1091" t="s">
        <v>28</v>
      </c>
      <c r="J1091" t="s">
        <v>37</v>
      </c>
      <c r="K1091" t="str">
        <f t="shared" ref="K1091:K1154" si="121">IF(L1091="Cancelled", "High Risk", IF(AND(L1091="In Transit", I1091&lt;&gt;"Jumia Express"), "Medium Risk", "Low Risk"))</f>
        <v>Low Risk</v>
      </c>
      <c r="L1091" t="s">
        <v>60</v>
      </c>
      <c r="M1091" t="s">
        <v>39</v>
      </c>
      <c r="N1091" t="s">
        <v>22</v>
      </c>
      <c r="O1091" t="s">
        <v>32</v>
      </c>
      <c r="P1091" t="s">
        <v>72</v>
      </c>
      <c r="Q1091" t="s">
        <v>73</v>
      </c>
      <c r="R1091">
        <v>6</v>
      </c>
      <c r="S1091" t="str">
        <f t="shared" ref="S1091:S1154" si="122">TEXT(G1091, "mmmm")</f>
        <v>June</v>
      </c>
      <c r="T1091">
        <f t="shared" ref="T1091:T1154" si="123">YEAR(G1091)</f>
        <v>2024</v>
      </c>
      <c r="U1091" s="3">
        <f t="shared" ref="U1091:U1154" si="124">F1091/C1091</f>
        <v>0.315</v>
      </c>
      <c r="V1091" s="3" t="str">
        <f t="shared" ref="V1091:V1154" si="125">IF(E1091=0, "No Discount", IF(E1091&lt;=0.1, "Low Discount", "High Discount"))</f>
        <v>Low Discount</v>
      </c>
      <c r="W1091" s="3">
        <f>AVERAGE(Table1[Gross Margin %])</f>
        <v>0.29963500000000659</v>
      </c>
      <c r="X1091" s="3"/>
    </row>
    <row r="1092" spans="1:24" x14ac:dyDescent="0.35">
      <c r="A1092" t="s">
        <v>2182</v>
      </c>
      <c r="B1092" t="s">
        <v>2183</v>
      </c>
      <c r="C1092">
        <v>472.48</v>
      </c>
      <c r="D1092" t="s">
        <v>3873</v>
      </c>
      <c r="E1092">
        <f t="shared" si="119"/>
        <v>0.15</v>
      </c>
      <c r="F1092">
        <f t="shared" si="120"/>
        <v>140.56279999999998</v>
      </c>
      <c r="G1092" s="2">
        <v>45528</v>
      </c>
      <c r="H1092" s="2">
        <v>45528</v>
      </c>
      <c r="I1092" t="s">
        <v>28</v>
      </c>
      <c r="J1092" t="s">
        <v>19</v>
      </c>
      <c r="K1092" t="str">
        <f t="shared" si="121"/>
        <v>Low Risk</v>
      </c>
      <c r="L1092" t="s">
        <v>43</v>
      </c>
      <c r="M1092" t="s">
        <v>30</v>
      </c>
      <c r="N1092" t="s">
        <v>45</v>
      </c>
      <c r="O1092" t="s">
        <v>23</v>
      </c>
      <c r="P1092" t="s">
        <v>56</v>
      </c>
      <c r="Q1092" t="s">
        <v>57</v>
      </c>
      <c r="R1092">
        <v>7</v>
      </c>
      <c r="S1092" t="str">
        <f t="shared" si="122"/>
        <v>August</v>
      </c>
      <c r="T1092">
        <f t="shared" si="123"/>
        <v>2024</v>
      </c>
      <c r="U1092" s="3">
        <f t="shared" si="124"/>
        <v>0.29749999999999993</v>
      </c>
      <c r="V1092" s="3" t="str">
        <f t="shared" si="125"/>
        <v>High Discount</v>
      </c>
      <c r="W1092" s="3">
        <f>AVERAGE(Table1[Gross Margin %])</f>
        <v>0.29963500000000659</v>
      </c>
      <c r="X1092" s="3"/>
    </row>
    <row r="1093" spans="1:24" x14ac:dyDescent="0.35">
      <c r="A1093" t="s">
        <v>2184</v>
      </c>
      <c r="B1093" t="s">
        <v>2185</v>
      </c>
      <c r="C1093">
        <v>798.71</v>
      </c>
      <c r="D1093" t="s">
        <v>3874</v>
      </c>
      <c r="E1093">
        <f t="shared" si="119"/>
        <v>0.1</v>
      </c>
      <c r="F1093">
        <f t="shared" si="120"/>
        <v>251.59365</v>
      </c>
      <c r="G1093" s="2">
        <v>45713</v>
      </c>
      <c r="H1093" s="2">
        <v>45713</v>
      </c>
      <c r="I1093" t="s">
        <v>42</v>
      </c>
      <c r="J1093" t="s">
        <v>37</v>
      </c>
      <c r="K1093" t="str">
        <f t="shared" si="121"/>
        <v>Low Risk</v>
      </c>
      <c r="L1093" t="s">
        <v>60</v>
      </c>
      <c r="M1093" t="s">
        <v>44</v>
      </c>
      <c r="N1093" t="s">
        <v>22</v>
      </c>
      <c r="O1093" t="s">
        <v>32</v>
      </c>
      <c r="P1093" t="s">
        <v>72</v>
      </c>
      <c r="Q1093" t="s">
        <v>73</v>
      </c>
      <c r="R1093">
        <v>3</v>
      </c>
      <c r="S1093" t="str">
        <f t="shared" si="122"/>
        <v>February</v>
      </c>
      <c r="T1093">
        <f t="shared" si="123"/>
        <v>2025</v>
      </c>
      <c r="U1093" s="3">
        <f t="shared" si="124"/>
        <v>0.315</v>
      </c>
      <c r="V1093" s="3" t="str">
        <f t="shared" si="125"/>
        <v>Low Discount</v>
      </c>
      <c r="W1093" s="3">
        <f>AVERAGE(Table1[Gross Margin %])</f>
        <v>0.29963500000000659</v>
      </c>
      <c r="X1093" s="3"/>
    </row>
    <row r="1094" spans="1:24" x14ac:dyDescent="0.35">
      <c r="A1094" t="s">
        <v>2186</v>
      </c>
      <c r="B1094" t="s">
        <v>2187</v>
      </c>
      <c r="C1094">
        <v>441.03</v>
      </c>
      <c r="D1094" t="s">
        <v>3873</v>
      </c>
      <c r="E1094">
        <f t="shared" si="119"/>
        <v>0.1</v>
      </c>
      <c r="F1094">
        <f t="shared" si="120"/>
        <v>138.92444999999998</v>
      </c>
      <c r="G1094" s="2">
        <v>45579</v>
      </c>
      <c r="H1094" s="2">
        <v>45579</v>
      </c>
      <c r="I1094" t="s">
        <v>28</v>
      </c>
      <c r="J1094" t="s">
        <v>29</v>
      </c>
      <c r="K1094" t="str">
        <f t="shared" si="121"/>
        <v>High Risk</v>
      </c>
      <c r="L1094" t="s">
        <v>20</v>
      </c>
      <c r="M1094" t="s">
        <v>39</v>
      </c>
      <c r="N1094" t="s">
        <v>45</v>
      </c>
      <c r="O1094" t="s">
        <v>32</v>
      </c>
      <c r="P1094" t="s">
        <v>68</v>
      </c>
      <c r="Q1094" t="s">
        <v>69</v>
      </c>
      <c r="R1094">
        <v>4</v>
      </c>
      <c r="S1094" t="str">
        <f t="shared" si="122"/>
        <v>October</v>
      </c>
      <c r="T1094">
        <f t="shared" si="123"/>
        <v>2024</v>
      </c>
      <c r="U1094" s="3">
        <f t="shared" si="124"/>
        <v>0.31499999999999995</v>
      </c>
      <c r="V1094" s="3" t="str">
        <f t="shared" si="125"/>
        <v>Low Discount</v>
      </c>
      <c r="W1094" s="3">
        <f>AVERAGE(Table1[Gross Margin %])</f>
        <v>0.29963500000000659</v>
      </c>
      <c r="X1094" s="3"/>
    </row>
    <row r="1095" spans="1:24" x14ac:dyDescent="0.35">
      <c r="A1095" t="s">
        <v>2188</v>
      </c>
      <c r="B1095" t="s">
        <v>2189</v>
      </c>
      <c r="C1095">
        <v>344.2</v>
      </c>
      <c r="D1095" t="s">
        <v>3873</v>
      </c>
      <c r="E1095">
        <f t="shared" si="119"/>
        <v>0.15</v>
      </c>
      <c r="F1095">
        <f t="shared" si="120"/>
        <v>102.39949999999999</v>
      </c>
      <c r="G1095" s="2">
        <v>45461</v>
      </c>
      <c r="H1095" s="2">
        <v>45461</v>
      </c>
      <c r="I1095" t="s">
        <v>86</v>
      </c>
      <c r="J1095" t="s">
        <v>37</v>
      </c>
      <c r="K1095" t="str">
        <f t="shared" si="121"/>
        <v>Medium Risk</v>
      </c>
      <c r="L1095" t="s">
        <v>38</v>
      </c>
      <c r="M1095" t="s">
        <v>44</v>
      </c>
      <c r="N1095" t="s">
        <v>22</v>
      </c>
      <c r="O1095" t="s">
        <v>23</v>
      </c>
      <c r="P1095" t="s">
        <v>56</v>
      </c>
      <c r="Q1095" t="s">
        <v>57</v>
      </c>
      <c r="R1095">
        <v>6</v>
      </c>
      <c r="S1095" t="str">
        <f t="shared" si="122"/>
        <v>June</v>
      </c>
      <c r="T1095">
        <f t="shared" si="123"/>
        <v>2024</v>
      </c>
      <c r="U1095" s="3">
        <f t="shared" si="124"/>
        <v>0.29749999999999999</v>
      </c>
      <c r="V1095" s="3" t="str">
        <f t="shared" si="125"/>
        <v>High Discount</v>
      </c>
      <c r="W1095" s="3">
        <f>AVERAGE(Table1[Gross Margin %])</f>
        <v>0.29963500000000659</v>
      </c>
      <c r="X1095" s="3"/>
    </row>
    <row r="1096" spans="1:24" x14ac:dyDescent="0.35">
      <c r="A1096" t="s">
        <v>2190</v>
      </c>
      <c r="B1096" t="s">
        <v>1252</v>
      </c>
      <c r="C1096">
        <v>1304.06</v>
      </c>
      <c r="D1096" t="s">
        <v>3872</v>
      </c>
      <c r="E1096">
        <f t="shared" si="119"/>
        <v>0.1</v>
      </c>
      <c r="F1096">
        <f t="shared" si="120"/>
        <v>410.77889999999996</v>
      </c>
      <c r="G1096" s="2">
        <v>45592</v>
      </c>
      <c r="H1096" s="2">
        <v>45592</v>
      </c>
      <c r="I1096" t="s">
        <v>18</v>
      </c>
      <c r="J1096" t="s">
        <v>49</v>
      </c>
      <c r="K1096" t="str">
        <f t="shared" si="121"/>
        <v>Medium Risk</v>
      </c>
      <c r="L1096" t="s">
        <v>38</v>
      </c>
      <c r="M1096" t="s">
        <v>44</v>
      </c>
      <c r="N1096" t="s">
        <v>45</v>
      </c>
      <c r="O1096" t="s">
        <v>61</v>
      </c>
      <c r="P1096" t="s">
        <v>62</v>
      </c>
      <c r="Q1096" t="s">
        <v>63</v>
      </c>
      <c r="R1096">
        <v>6</v>
      </c>
      <c r="S1096" t="str">
        <f t="shared" si="122"/>
        <v>October</v>
      </c>
      <c r="T1096">
        <f t="shared" si="123"/>
        <v>2024</v>
      </c>
      <c r="U1096" s="3">
        <f t="shared" si="124"/>
        <v>0.315</v>
      </c>
      <c r="V1096" s="3" t="str">
        <f t="shared" si="125"/>
        <v>Low Discount</v>
      </c>
      <c r="W1096" s="3">
        <f>AVERAGE(Table1[Gross Margin %])</f>
        <v>0.29963500000000659</v>
      </c>
      <c r="X1096" s="3"/>
    </row>
    <row r="1097" spans="1:24" x14ac:dyDescent="0.35">
      <c r="A1097" t="s">
        <v>2191</v>
      </c>
      <c r="B1097" t="s">
        <v>2192</v>
      </c>
      <c r="C1097">
        <v>27.49</v>
      </c>
      <c r="D1097" t="s">
        <v>3873</v>
      </c>
      <c r="E1097">
        <f t="shared" si="119"/>
        <v>0.1</v>
      </c>
      <c r="F1097">
        <f t="shared" si="120"/>
        <v>8.6593499999999999</v>
      </c>
      <c r="G1097" s="2">
        <v>45485</v>
      </c>
      <c r="H1097" s="2">
        <v>45485</v>
      </c>
      <c r="I1097" t="s">
        <v>18</v>
      </c>
      <c r="J1097" t="s">
        <v>37</v>
      </c>
      <c r="K1097" t="str">
        <f t="shared" si="121"/>
        <v>Medium Risk</v>
      </c>
      <c r="L1097" t="s">
        <v>38</v>
      </c>
      <c r="M1097" t="s">
        <v>50</v>
      </c>
      <c r="N1097" t="s">
        <v>31</v>
      </c>
      <c r="O1097" t="s">
        <v>32</v>
      </c>
      <c r="P1097" t="s">
        <v>33</v>
      </c>
      <c r="Q1097" t="s">
        <v>34</v>
      </c>
      <c r="R1097">
        <v>8</v>
      </c>
      <c r="S1097" t="str">
        <f t="shared" si="122"/>
        <v>July</v>
      </c>
      <c r="T1097">
        <f t="shared" si="123"/>
        <v>2024</v>
      </c>
      <c r="U1097" s="3">
        <f t="shared" si="124"/>
        <v>0.315</v>
      </c>
      <c r="V1097" s="3" t="str">
        <f t="shared" si="125"/>
        <v>Low Discount</v>
      </c>
      <c r="W1097" s="3">
        <f>AVERAGE(Table1[Gross Margin %])</f>
        <v>0.29963500000000659</v>
      </c>
      <c r="X1097" s="3"/>
    </row>
    <row r="1098" spans="1:24" x14ac:dyDescent="0.35">
      <c r="A1098" t="s">
        <v>2193</v>
      </c>
      <c r="B1098" t="s">
        <v>2194</v>
      </c>
      <c r="C1098">
        <v>1392.14</v>
      </c>
      <c r="D1098" t="s">
        <v>3872</v>
      </c>
      <c r="E1098">
        <f t="shared" si="119"/>
        <v>0.15</v>
      </c>
      <c r="F1098">
        <f t="shared" si="120"/>
        <v>414.16165000000007</v>
      </c>
      <c r="G1098" s="2">
        <v>45595</v>
      </c>
      <c r="H1098" s="2">
        <v>45595</v>
      </c>
      <c r="I1098" t="s">
        <v>86</v>
      </c>
      <c r="J1098" t="s">
        <v>49</v>
      </c>
      <c r="K1098" t="str">
        <f t="shared" si="121"/>
        <v>Low Risk</v>
      </c>
      <c r="L1098" t="s">
        <v>43</v>
      </c>
      <c r="M1098" t="s">
        <v>39</v>
      </c>
      <c r="N1098" t="s">
        <v>31</v>
      </c>
      <c r="O1098" t="s">
        <v>23</v>
      </c>
      <c r="P1098" t="s">
        <v>51</v>
      </c>
      <c r="Q1098" t="s">
        <v>52</v>
      </c>
      <c r="R1098">
        <v>3</v>
      </c>
      <c r="S1098" t="str">
        <f t="shared" si="122"/>
        <v>October</v>
      </c>
      <c r="T1098">
        <f t="shared" si="123"/>
        <v>2024</v>
      </c>
      <c r="U1098" s="3">
        <f t="shared" si="124"/>
        <v>0.29750000000000004</v>
      </c>
      <c r="V1098" s="3" t="str">
        <f t="shared" si="125"/>
        <v>High Discount</v>
      </c>
      <c r="W1098" s="3">
        <f>AVERAGE(Table1[Gross Margin %])</f>
        <v>0.29963500000000659</v>
      </c>
      <c r="X1098" s="3"/>
    </row>
    <row r="1099" spans="1:24" x14ac:dyDescent="0.35">
      <c r="A1099" t="s">
        <v>2195</v>
      </c>
      <c r="B1099" t="s">
        <v>2196</v>
      </c>
      <c r="C1099">
        <v>1442.77</v>
      </c>
      <c r="D1099" t="s">
        <v>3872</v>
      </c>
      <c r="E1099">
        <f t="shared" si="119"/>
        <v>0.15</v>
      </c>
      <c r="F1099">
        <f t="shared" si="120"/>
        <v>429.22407499999997</v>
      </c>
      <c r="G1099" s="2">
        <v>45498</v>
      </c>
      <c r="H1099" s="2">
        <v>45498</v>
      </c>
      <c r="I1099" t="s">
        <v>28</v>
      </c>
      <c r="J1099" t="s">
        <v>49</v>
      </c>
      <c r="K1099" t="str">
        <f t="shared" si="121"/>
        <v>Low Risk</v>
      </c>
      <c r="L1099" t="s">
        <v>60</v>
      </c>
      <c r="M1099" t="s">
        <v>39</v>
      </c>
      <c r="N1099" t="s">
        <v>45</v>
      </c>
      <c r="O1099" t="s">
        <v>23</v>
      </c>
      <c r="P1099" t="s">
        <v>51</v>
      </c>
      <c r="Q1099" t="s">
        <v>52</v>
      </c>
      <c r="R1099">
        <v>3</v>
      </c>
      <c r="S1099" t="str">
        <f t="shared" si="122"/>
        <v>July</v>
      </c>
      <c r="T1099">
        <f t="shared" si="123"/>
        <v>2024</v>
      </c>
      <c r="U1099" s="3">
        <f t="shared" si="124"/>
        <v>0.29749999999999999</v>
      </c>
      <c r="V1099" s="3" t="str">
        <f t="shared" si="125"/>
        <v>High Discount</v>
      </c>
      <c r="W1099" s="3">
        <f>AVERAGE(Table1[Gross Margin %])</f>
        <v>0.29963500000000659</v>
      </c>
      <c r="X1099" s="3"/>
    </row>
    <row r="1100" spans="1:24" x14ac:dyDescent="0.35">
      <c r="A1100" t="s">
        <v>2197</v>
      </c>
      <c r="B1100" t="s">
        <v>2198</v>
      </c>
      <c r="C1100">
        <v>382.79</v>
      </c>
      <c r="D1100" t="s">
        <v>3873</v>
      </c>
      <c r="E1100">
        <f t="shared" si="119"/>
        <v>0.1</v>
      </c>
      <c r="F1100">
        <f t="shared" si="120"/>
        <v>120.57885</v>
      </c>
      <c r="G1100" s="2">
        <v>45501</v>
      </c>
      <c r="H1100" s="2">
        <v>45501</v>
      </c>
      <c r="I1100" t="s">
        <v>48</v>
      </c>
      <c r="J1100" t="s">
        <v>49</v>
      </c>
      <c r="K1100" t="str">
        <f t="shared" si="121"/>
        <v>Low Risk</v>
      </c>
      <c r="L1100" t="s">
        <v>43</v>
      </c>
      <c r="M1100" t="s">
        <v>44</v>
      </c>
      <c r="N1100" t="s">
        <v>45</v>
      </c>
      <c r="O1100" t="s">
        <v>32</v>
      </c>
      <c r="P1100" t="s">
        <v>68</v>
      </c>
      <c r="Q1100" t="s">
        <v>69</v>
      </c>
      <c r="R1100">
        <v>1</v>
      </c>
      <c r="S1100" t="str">
        <f t="shared" si="122"/>
        <v>July</v>
      </c>
      <c r="T1100">
        <f t="shared" si="123"/>
        <v>2024</v>
      </c>
      <c r="U1100" s="3">
        <f t="shared" si="124"/>
        <v>0.315</v>
      </c>
      <c r="V1100" s="3" t="str">
        <f t="shared" si="125"/>
        <v>Low Discount</v>
      </c>
      <c r="W1100" s="3">
        <f>AVERAGE(Table1[Gross Margin %])</f>
        <v>0.29963500000000659</v>
      </c>
      <c r="X1100" s="3"/>
    </row>
    <row r="1101" spans="1:24" x14ac:dyDescent="0.35">
      <c r="A1101" t="s">
        <v>2199</v>
      </c>
      <c r="B1101" t="s">
        <v>2200</v>
      </c>
      <c r="C1101">
        <v>1343.4</v>
      </c>
      <c r="D1101" t="s">
        <v>3872</v>
      </c>
      <c r="E1101">
        <f t="shared" si="119"/>
        <v>0.15</v>
      </c>
      <c r="F1101">
        <f t="shared" si="120"/>
        <v>399.66149999999999</v>
      </c>
      <c r="G1101" s="2">
        <v>45602</v>
      </c>
      <c r="H1101" s="2">
        <v>45602</v>
      </c>
      <c r="I1101" t="s">
        <v>42</v>
      </c>
      <c r="J1101" t="s">
        <v>37</v>
      </c>
      <c r="K1101" t="str">
        <f t="shared" si="121"/>
        <v>Low Risk</v>
      </c>
      <c r="L1101" t="s">
        <v>38</v>
      </c>
      <c r="M1101" t="s">
        <v>39</v>
      </c>
      <c r="N1101" t="s">
        <v>31</v>
      </c>
      <c r="O1101" t="s">
        <v>23</v>
      </c>
      <c r="P1101" t="s">
        <v>51</v>
      </c>
      <c r="Q1101" t="s">
        <v>52</v>
      </c>
      <c r="R1101">
        <v>7</v>
      </c>
      <c r="S1101" t="str">
        <f t="shared" si="122"/>
        <v>November</v>
      </c>
      <c r="T1101">
        <f t="shared" si="123"/>
        <v>2024</v>
      </c>
      <c r="U1101" s="3">
        <f t="shared" si="124"/>
        <v>0.29749999999999999</v>
      </c>
      <c r="V1101" s="3" t="str">
        <f t="shared" si="125"/>
        <v>High Discount</v>
      </c>
      <c r="W1101" s="3">
        <f>AVERAGE(Table1[Gross Margin %])</f>
        <v>0.29963500000000659</v>
      </c>
      <c r="X1101" s="3"/>
    </row>
    <row r="1102" spans="1:24" x14ac:dyDescent="0.35">
      <c r="A1102" t="s">
        <v>2201</v>
      </c>
      <c r="B1102" t="s">
        <v>2202</v>
      </c>
      <c r="C1102">
        <v>1044.3699999999999</v>
      </c>
      <c r="D1102" t="s">
        <v>3872</v>
      </c>
      <c r="E1102">
        <f t="shared" si="119"/>
        <v>0.25</v>
      </c>
      <c r="F1102">
        <f t="shared" si="120"/>
        <v>274.14712499999996</v>
      </c>
      <c r="G1102" s="2">
        <v>45616</v>
      </c>
      <c r="H1102" s="2">
        <v>45616</v>
      </c>
      <c r="I1102" t="s">
        <v>48</v>
      </c>
      <c r="J1102" t="s">
        <v>19</v>
      </c>
      <c r="K1102" t="str">
        <f t="shared" si="121"/>
        <v>High Risk</v>
      </c>
      <c r="L1102" t="s">
        <v>20</v>
      </c>
      <c r="M1102" t="s">
        <v>39</v>
      </c>
      <c r="N1102" t="s">
        <v>45</v>
      </c>
      <c r="O1102" t="s">
        <v>32</v>
      </c>
      <c r="P1102" t="s">
        <v>72</v>
      </c>
      <c r="Q1102" t="s">
        <v>73</v>
      </c>
      <c r="R1102">
        <v>9</v>
      </c>
      <c r="S1102" t="str">
        <f t="shared" si="122"/>
        <v>November</v>
      </c>
      <c r="T1102">
        <f t="shared" si="123"/>
        <v>2024</v>
      </c>
      <c r="U1102" s="3">
        <f t="shared" si="124"/>
        <v>0.26250000000000001</v>
      </c>
      <c r="V1102" s="3" t="str">
        <f t="shared" si="125"/>
        <v>High Discount</v>
      </c>
      <c r="W1102" s="3">
        <f>AVERAGE(Table1[Gross Margin %])</f>
        <v>0.29963500000000659</v>
      </c>
      <c r="X1102" s="3"/>
    </row>
    <row r="1103" spans="1:24" x14ac:dyDescent="0.35">
      <c r="A1103" t="s">
        <v>2203</v>
      </c>
      <c r="B1103" t="s">
        <v>2204</v>
      </c>
      <c r="C1103">
        <v>603.36</v>
      </c>
      <c r="D1103" t="s">
        <v>3874</v>
      </c>
      <c r="E1103">
        <f t="shared" si="119"/>
        <v>0.15</v>
      </c>
      <c r="F1103">
        <f t="shared" si="120"/>
        <v>179.49959999999999</v>
      </c>
      <c r="G1103" s="2">
        <v>45678</v>
      </c>
      <c r="H1103" s="2">
        <v>45678</v>
      </c>
      <c r="I1103" t="s">
        <v>86</v>
      </c>
      <c r="J1103" t="s">
        <v>29</v>
      </c>
      <c r="K1103" t="str">
        <f t="shared" si="121"/>
        <v>Medium Risk</v>
      </c>
      <c r="L1103" t="s">
        <v>38</v>
      </c>
      <c r="M1103" t="s">
        <v>39</v>
      </c>
      <c r="N1103" t="s">
        <v>31</v>
      </c>
      <c r="O1103" t="s">
        <v>23</v>
      </c>
      <c r="P1103" t="s">
        <v>56</v>
      </c>
      <c r="Q1103" t="s">
        <v>57</v>
      </c>
      <c r="R1103">
        <v>6</v>
      </c>
      <c r="S1103" t="str">
        <f t="shared" si="122"/>
        <v>January</v>
      </c>
      <c r="T1103">
        <f t="shared" si="123"/>
        <v>2025</v>
      </c>
      <c r="U1103" s="3">
        <f t="shared" si="124"/>
        <v>0.29749999999999999</v>
      </c>
      <c r="V1103" s="3" t="str">
        <f t="shared" si="125"/>
        <v>High Discount</v>
      </c>
      <c r="W1103" s="3">
        <f>AVERAGE(Table1[Gross Margin %])</f>
        <v>0.29963500000000659</v>
      </c>
      <c r="X1103" s="3"/>
    </row>
    <row r="1104" spans="1:24" x14ac:dyDescent="0.35">
      <c r="A1104" t="s">
        <v>2205</v>
      </c>
      <c r="B1104" t="s">
        <v>2206</v>
      </c>
      <c r="C1104">
        <v>948.43</v>
      </c>
      <c r="D1104" t="s">
        <v>3874</v>
      </c>
      <c r="E1104">
        <f t="shared" si="119"/>
        <v>0.15</v>
      </c>
      <c r="F1104">
        <f t="shared" si="120"/>
        <v>282.15792499999998</v>
      </c>
      <c r="G1104" s="2">
        <v>45458</v>
      </c>
      <c r="H1104" s="2">
        <v>45458</v>
      </c>
      <c r="I1104" t="s">
        <v>28</v>
      </c>
      <c r="J1104" t="s">
        <v>29</v>
      </c>
      <c r="K1104" t="str">
        <f t="shared" si="121"/>
        <v>High Risk</v>
      </c>
      <c r="L1104" t="s">
        <v>20</v>
      </c>
      <c r="M1104" t="s">
        <v>50</v>
      </c>
      <c r="N1104" t="s">
        <v>22</v>
      </c>
      <c r="O1104" t="s">
        <v>23</v>
      </c>
      <c r="P1104" t="s">
        <v>51</v>
      </c>
      <c r="Q1104" t="s">
        <v>52</v>
      </c>
      <c r="R1104">
        <v>10</v>
      </c>
      <c r="S1104" t="str">
        <f t="shared" si="122"/>
        <v>June</v>
      </c>
      <c r="T1104">
        <f t="shared" si="123"/>
        <v>2024</v>
      </c>
      <c r="U1104" s="3">
        <f t="shared" si="124"/>
        <v>0.29749999999999999</v>
      </c>
      <c r="V1104" s="3" t="str">
        <f t="shared" si="125"/>
        <v>High Discount</v>
      </c>
      <c r="W1104" s="3">
        <f>AVERAGE(Table1[Gross Margin %])</f>
        <v>0.29963500000000659</v>
      </c>
      <c r="X1104" s="3"/>
    </row>
    <row r="1105" spans="1:24" x14ac:dyDescent="0.35">
      <c r="A1105" t="s">
        <v>2207</v>
      </c>
      <c r="B1105" t="s">
        <v>2208</v>
      </c>
      <c r="C1105">
        <v>1218.98</v>
      </c>
      <c r="D1105" t="s">
        <v>3872</v>
      </c>
      <c r="E1105">
        <f t="shared" si="119"/>
        <v>0.15</v>
      </c>
      <c r="F1105">
        <f t="shared" si="120"/>
        <v>362.64654999999999</v>
      </c>
      <c r="G1105" s="2">
        <v>45750</v>
      </c>
      <c r="H1105" s="2">
        <v>45750</v>
      </c>
      <c r="I1105" t="s">
        <v>18</v>
      </c>
      <c r="J1105" t="s">
        <v>19</v>
      </c>
      <c r="K1105" t="str">
        <f t="shared" si="121"/>
        <v>Low Risk</v>
      </c>
      <c r="L1105" t="s">
        <v>60</v>
      </c>
      <c r="M1105" t="s">
        <v>44</v>
      </c>
      <c r="N1105" t="s">
        <v>22</v>
      </c>
      <c r="O1105" t="s">
        <v>23</v>
      </c>
      <c r="P1105" t="s">
        <v>51</v>
      </c>
      <c r="Q1105" t="s">
        <v>52</v>
      </c>
      <c r="R1105">
        <v>8</v>
      </c>
      <c r="S1105" t="str">
        <f t="shared" si="122"/>
        <v>April</v>
      </c>
      <c r="T1105">
        <f t="shared" si="123"/>
        <v>2025</v>
      </c>
      <c r="U1105" s="3">
        <f t="shared" si="124"/>
        <v>0.29749999999999999</v>
      </c>
      <c r="V1105" s="3" t="str">
        <f t="shared" si="125"/>
        <v>High Discount</v>
      </c>
      <c r="W1105" s="3">
        <f>AVERAGE(Table1[Gross Margin %])</f>
        <v>0.29963500000000659</v>
      </c>
      <c r="X1105" s="3"/>
    </row>
    <row r="1106" spans="1:24" x14ac:dyDescent="0.35">
      <c r="A1106" t="s">
        <v>2209</v>
      </c>
      <c r="B1106" t="s">
        <v>2210</v>
      </c>
      <c r="C1106">
        <v>1370.8</v>
      </c>
      <c r="D1106" t="s">
        <v>3872</v>
      </c>
      <c r="E1106">
        <f t="shared" si="119"/>
        <v>0.1</v>
      </c>
      <c r="F1106">
        <f t="shared" si="120"/>
        <v>431.80199999999996</v>
      </c>
      <c r="G1106" s="2">
        <v>45709</v>
      </c>
      <c r="H1106" s="2">
        <v>45709</v>
      </c>
      <c r="I1106" t="s">
        <v>18</v>
      </c>
      <c r="J1106" t="s">
        <v>49</v>
      </c>
      <c r="K1106" t="str">
        <f t="shared" si="121"/>
        <v>Low Risk</v>
      </c>
      <c r="L1106" t="s">
        <v>43</v>
      </c>
      <c r="M1106" t="s">
        <v>50</v>
      </c>
      <c r="N1106" t="s">
        <v>22</v>
      </c>
      <c r="O1106" t="s">
        <v>61</v>
      </c>
      <c r="P1106" t="s">
        <v>62</v>
      </c>
      <c r="Q1106" t="s">
        <v>63</v>
      </c>
      <c r="R1106">
        <v>5</v>
      </c>
      <c r="S1106" t="str">
        <f t="shared" si="122"/>
        <v>February</v>
      </c>
      <c r="T1106">
        <f t="shared" si="123"/>
        <v>2025</v>
      </c>
      <c r="U1106" s="3">
        <f t="shared" si="124"/>
        <v>0.315</v>
      </c>
      <c r="V1106" s="3" t="str">
        <f t="shared" si="125"/>
        <v>Low Discount</v>
      </c>
      <c r="W1106" s="3">
        <f>AVERAGE(Table1[Gross Margin %])</f>
        <v>0.29963500000000659</v>
      </c>
      <c r="X1106" s="3"/>
    </row>
    <row r="1107" spans="1:24" x14ac:dyDescent="0.35">
      <c r="A1107" t="s">
        <v>2211</v>
      </c>
      <c r="B1107" t="s">
        <v>2212</v>
      </c>
      <c r="C1107">
        <v>311.19</v>
      </c>
      <c r="D1107" t="s">
        <v>3873</v>
      </c>
      <c r="E1107">
        <f t="shared" si="119"/>
        <v>0.15</v>
      </c>
      <c r="F1107">
        <f t="shared" si="120"/>
        <v>92.579025000000001</v>
      </c>
      <c r="G1107" s="2">
        <v>45737</v>
      </c>
      <c r="H1107" s="2">
        <v>45737</v>
      </c>
      <c r="I1107" t="s">
        <v>42</v>
      </c>
      <c r="J1107" t="s">
        <v>49</v>
      </c>
      <c r="K1107" t="str">
        <f t="shared" si="121"/>
        <v>High Risk</v>
      </c>
      <c r="L1107" t="s">
        <v>20</v>
      </c>
      <c r="M1107" t="s">
        <v>21</v>
      </c>
      <c r="N1107" t="s">
        <v>45</v>
      </c>
      <c r="O1107" t="s">
        <v>23</v>
      </c>
      <c r="P1107" t="s">
        <v>24</v>
      </c>
      <c r="Q1107" t="s">
        <v>25</v>
      </c>
      <c r="R1107">
        <v>7</v>
      </c>
      <c r="S1107" t="str">
        <f t="shared" si="122"/>
        <v>March</v>
      </c>
      <c r="T1107">
        <f t="shared" si="123"/>
        <v>2025</v>
      </c>
      <c r="U1107" s="3">
        <f t="shared" si="124"/>
        <v>0.29749999999999999</v>
      </c>
      <c r="V1107" s="3" t="str">
        <f t="shared" si="125"/>
        <v>High Discount</v>
      </c>
      <c r="W1107" s="3">
        <f>AVERAGE(Table1[Gross Margin %])</f>
        <v>0.29963500000000659</v>
      </c>
      <c r="X1107" s="3"/>
    </row>
    <row r="1108" spans="1:24" x14ac:dyDescent="0.35">
      <c r="A1108" t="s">
        <v>2213</v>
      </c>
      <c r="B1108" t="s">
        <v>2214</v>
      </c>
      <c r="C1108">
        <v>187.59</v>
      </c>
      <c r="D1108" t="s">
        <v>3873</v>
      </c>
      <c r="E1108">
        <f t="shared" si="119"/>
        <v>0.15</v>
      </c>
      <c r="F1108">
        <f t="shared" si="120"/>
        <v>55.808025000000001</v>
      </c>
      <c r="G1108" s="2">
        <v>45591</v>
      </c>
      <c r="H1108" s="2">
        <v>45591</v>
      </c>
      <c r="I1108" t="s">
        <v>86</v>
      </c>
      <c r="J1108" t="s">
        <v>37</v>
      </c>
      <c r="K1108" t="str">
        <f t="shared" si="121"/>
        <v>Low Risk</v>
      </c>
      <c r="L1108" t="s">
        <v>60</v>
      </c>
      <c r="M1108" t="s">
        <v>39</v>
      </c>
      <c r="N1108" t="s">
        <v>31</v>
      </c>
      <c r="O1108" t="s">
        <v>23</v>
      </c>
      <c r="P1108" t="s">
        <v>56</v>
      </c>
      <c r="Q1108" t="s">
        <v>57</v>
      </c>
      <c r="R1108">
        <v>8</v>
      </c>
      <c r="S1108" t="str">
        <f t="shared" si="122"/>
        <v>October</v>
      </c>
      <c r="T1108">
        <f t="shared" si="123"/>
        <v>2024</v>
      </c>
      <c r="U1108" s="3">
        <f t="shared" si="124"/>
        <v>0.29749999999999999</v>
      </c>
      <c r="V1108" s="3" t="str">
        <f t="shared" si="125"/>
        <v>High Discount</v>
      </c>
      <c r="W1108" s="3">
        <f>AVERAGE(Table1[Gross Margin %])</f>
        <v>0.29963500000000659</v>
      </c>
      <c r="X1108" s="3"/>
    </row>
    <row r="1109" spans="1:24" x14ac:dyDescent="0.35">
      <c r="A1109" t="s">
        <v>2215</v>
      </c>
      <c r="B1109" t="s">
        <v>2216</v>
      </c>
      <c r="C1109">
        <v>793.11</v>
      </c>
      <c r="D1109" t="s">
        <v>3874</v>
      </c>
      <c r="E1109">
        <f t="shared" si="119"/>
        <v>0.1</v>
      </c>
      <c r="F1109">
        <f t="shared" si="120"/>
        <v>249.82964999999999</v>
      </c>
      <c r="G1109" s="2">
        <v>45709</v>
      </c>
      <c r="H1109" s="2">
        <v>45709</v>
      </c>
      <c r="I1109" t="s">
        <v>28</v>
      </c>
      <c r="J1109" t="s">
        <v>37</v>
      </c>
      <c r="K1109" t="str">
        <f t="shared" si="121"/>
        <v>Medium Risk</v>
      </c>
      <c r="L1109" t="s">
        <v>38</v>
      </c>
      <c r="M1109" t="s">
        <v>30</v>
      </c>
      <c r="N1109" t="s">
        <v>45</v>
      </c>
      <c r="O1109" t="s">
        <v>32</v>
      </c>
      <c r="P1109" t="s">
        <v>68</v>
      </c>
      <c r="Q1109" t="s">
        <v>69</v>
      </c>
      <c r="R1109">
        <v>7</v>
      </c>
      <c r="S1109" t="str">
        <f t="shared" si="122"/>
        <v>February</v>
      </c>
      <c r="T1109">
        <f t="shared" si="123"/>
        <v>2025</v>
      </c>
      <c r="U1109" s="3">
        <f t="shared" si="124"/>
        <v>0.315</v>
      </c>
      <c r="V1109" s="3" t="str">
        <f t="shared" si="125"/>
        <v>Low Discount</v>
      </c>
      <c r="W1109" s="3">
        <f>AVERAGE(Table1[Gross Margin %])</f>
        <v>0.29963500000000659</v>
      </c>
      <c r="X1109" s="3"/>
    </row>
    <row r="1110" spans="1:24" x14ac:dyDescent="0.35">
      <c r="A1110" t="s">
        <v>2217</v>
      </c>
      <c r="B1110" t="s">
        <v>2218</v>
      </c>
      <c r="C1110">
        <v>988.05</v>
      </c>
      <c r="D1110" t="s">
        <v>3874</v>
      </c>
      <c r="E1110">
        <f t="shared" si="119"/>
        <v>0.15</v>
      </c>
      <c r="F1110">
        <f t="shared" si="120"/>
        <v>293.94487499999997</v>
      </c>
      <c r="G1110" s="2">
        <v>45651</v>
      </c>
      <c r="H1110" s="2">
        <v>45651</v>
      </c>
      <c r="I1110" t="s">
        <v>28</v>
      </c>
      <c r="J1110" t="s">
        <v>29</v>
      </c>
      <c r="K1110" t="str">
        <f t="shared" si="121"/>
        <v>Low Risk</v>
      </c>
      <c r="L1110" t="s">
        <v>60</v>
      </c>
      <c r="M1110" t="s">
        <v>30</v>
      </c>
      <c r="N1110" t="s">
        <v>31</v>
      </c>
      <c r="O1110" t="s">
        <v>23</v>
      </c>
      <c r="P1110" t="s">
        <v>51</v>
      </c>
      <c r="Q1110" t="s">
        <v>52</v>
      </c>
      <c r="R1110">
        <v>4</v>
      </c>
      <c r="S1110" t="str">
        <f t="shared" si="122"/>
        <v>December</v>
      </c>
      <c r="T1110">
        <f t="shared" si="123"/>
        <v>2024</v>
      </c>
      <c r="U1110" s="3">
        <f t="shared" si="124"/>
        <v>0.29749999999999999</v>
      </c>
      <c r="V1110" s="3" t="str">
        <f t="shared" si="125"/>
        <v>High Discount</v>
      </c>
      <c r="W1110" s="3">
        <f>AVERAGE(Table1[Gross Margin %])</f>
        <v>0.29963500000000659</v>
      </c>
      <c r="X1110" s="3"/>
    </row>
    <row r="1111" spans="1:24" x14ac:dyDescent="0.35">
      <c r="A1111" t="s">
        <v>2219</v>
      </c>
      <c r="B1111" t="s">
        <v>2220</v>
      </c>
      <c r="C1111">
        <v>57.35</v>
      </c>
      <c r="D1111" t="s">
        <v>3873</v>
      </c>
      <c r="E1111">
        <f t="shared" si="119"/>
        <v>0.15</v>
      </c>
      <c r="F1111">
        <f t="shared" si="120"/>
        <v>17.061624999999999</v>
      </c>
      <c r="G1111" s="2">
        <v>45609</v>
      </c>
      <c r="H1111" s="2">
        <v>45609</v>
      </c>
      <c r="I1111" t="s">
        <v>18</v>
      </c>
      <c r="J1111" t="s">
        <v>29</v>
      </c>
      <c r="K1111" t="str">
        <f t="shared" si="121"/>
        <v>Medium Risk</v>
      </c>
      <c r="L1111" t="s">
        <v>38</v>
      </c>
      <c r="M1111" t="s">
        <v>21</v>
      </c>
      <c r="N1111" t="s">
        <v>31</v>
      </c>
      <c r="O1111" t="s">
        <v>23</v>
      </c>
      <c r="P1111" t="s">
        <v>24</v>
      </c>
      <c r="Q1111" t="s">
        <v>25</v>
      </c>
      <c r="R1111">
        <v>8</v>
      </c>
      <c r="S1111" t="str">
        <f t="shared" si="122"/>
        <v>November</v>
      </c>
      <c r="T1111">
        <f t="shared" si="123"/>
        <v>2024</v>
      </c>
      <c r="U1111" s="3">
        <f t="shared" si="124"/>
        <v>0.29749999999999999</v>
      </c>
      <c r="V1111" s="3" t="str">
        <f t="shared" si="125"/>
        <v>High Discount</v>
      </c>
      <c r="W1111" s="3">
        <f>AVERAGE(Table1[Gross Margin %])</f>
        <v>0.29963500000000659</v>
      </c>
      <c r="X1111" s="3"/>
    </row>
    <row r="1112" spans="1:24" x14ac:dyDescent="0.35">
      <c r="A1112" t="s">
        <v>2221</v>
      </c>
      <c r="B1112" t="s">
        <v>2222</v>
      </c>
      <c r="C1112">
        <v>1251.73</v>
      </c>
      <c r="D1112" t="s">
        <v>3872</v>
      </c>
      <c r="E1112">
        <f t="shared" si="119"/>
        <v>0.15</v>
      </c>
      <c r="F1112">
        <f t="shared" si="120"/>
        <v>372.38967499999995</v>
      </c>
      <c r="G1112" s="2">
        <v>45531</v>
      </c>
      <c r="H1112" s="2">
        <v>45531</v>
      </c>
      <c r="I1112" t="s">
        <v>48</v>
      </c>
      <c r="J1112" t="s">
        <v>19</v>
      </c>
      <c r="K1112" t="str">
        <f t="shared" si="121"/>
        <v>Medium Risk</v>
      </c>
      <c r="L1112" t="s">
        <v>38</v>
      </c>
      <c r="M1112" t="s">
        <v>50</v>
      </c>
      <c r="N1112" t="s">
        <v>31</v>
      </c>
      <c r="O1112" t="s">
        <v>23</v>
      </c>
      <c r="P1112" t="s">
        <v>51</v>
      </c>
      <c r="Q1112" t="s">
        <v>52</v>
      </c>
      <c r="R1112">
        <v>4</v>
      </c>
      <c r="S1112" t="str">
        <f t="shared" si="122"/>
        <v>August</v>
      </c>
      <c r="T1112">
        <f t="shared" si="123"/>
        <v>2024</v>
      </c>
      <c r="U1112" s="3">
        <f t="shared" si="124"/>
        <v>0.29749999999999999</v>
      </c>
      <c r="V1112" s="3" t="str">
        <f t="shared" si="125"/>
        <v>High Discount</v>
      </c>
      <c r="W1112" s="3">
        <f>AVERAGE(Table1[Gross Margin %])</f>
        <v>0.29963500000000659</v>
      </c>
      <c r="X1112" s="3"/>
    </row>
    <row r="1113" spans="1:24" x14ac:dyDescent="0.35">
      <c r="A1113" t="s">
        <v>2223</v>
      </c>
      <c r="B1113" t="s">
        <v>2224</v>
      </c>
      <c r="C1113">
        <v>354.28</v>
      </c>
      <c r="D1113" t="s">
        <v>3873</v>
      </c>
      <c r="E1113">
        <f t="shared" si="119"/>
        <v>0.1</v>
      </c>
      <c r="F1113">
        <f t="shared" si="120"/>
        <v>111.59819999999999</v>
      </c>
      <c r="G1113" s="2">
        <v>45538</v>
      </c>
      <c r="H1113" s="2">
        <v>45538</v>
      </c>
      <c r="I1113" t="s">
        <v>28</v>
      </c>
      <c r="J1113" t="s">
        <v>37</v>
      </c>
      <c r="K1113" t="str">
        <f t="shared" si="121"/>
        <v>High Risk</v>
      </c>
      <c r="L1113" t="s">
        <v>20</v>
      </c>
      <c r="M1113" t="s">
        <v>21</v>
      </c>
      <c r="N1113" t="s">
        <v>22</v>
      </c>
      <c r="O1113" t="s">
        <v>32</v>
      </c>
      <c r="P1113" t="s">
        <v>72</v>
      </c>
      <c r="Q1113" t="s">
        <v>73</v>
      </c>
      <c r="R1113">
        <v>3</v>
      </c>
      <c r="S1113" t="str">
        <f t="shared" si="122"/>
        <v>September</v>
      </c>
      <c r="T1113">
        <f t="shared" si="123"/>
        <v>2024</v>
      </c>
      <c r="U1113" s="3">
        <f t="shared" si="124"/>
        <v>0.315</v>
      </c>
      <c r="V1113" s="3" t="str">
        <f t="shared" si="125"/>
        <v>Low Discount</v>
      </c>
      <c r="W1113" s="3">
        <f>AVERAGE(Table1[Gross Margin %])</f>
        <v>0.29963500000000659</v>
      </c>
      <c r="X1113" s="3"/>
    </row>
    <row r="1114" spans="1:24" x14ac:dyDescent="0.35">
      <c r="A1114" t="s">
        <v>2225</v>
      </c>
      <c r="B1114" t="s">
        <v>2226</v>
      </c>
      <c r="C1114">
        <v>734.16</v>
      </c>
      <c r="D1114" t="s">
        <v>3874</v>
      </c>
      <c r="E1114">
        <f t="shared" si="119"/>
        <v>0.1</v>
      </c>
      <c r="F1114">
        <f t="shared" si="120"/>
        <v>231.26039999999995</v>
      </c>
      <c r="G1114" s="2">
        <v>45500</v>
      </c>
      <c r="H1114" s="2">
        <v>45500</v>
      </c>
      <c r="I1114" t="s">
        <v>42</v>
      </c>
      <c r="J1114" t="s">
        <v>49</v>
      </c>
      <c r="K1114" t="str">
        <f t="shared" si="121"/>
        <v>Low Risk</v>
      </c>
      <c r="L1114" t="s">
        <v>60</v>
      </c>
      <c r="M1114" t="s">
        <v>55</v>
      </c>
      <c r="N1114" t="s">
        <v>31</v>
      </c>
      <c r="O1114" t="s">
        <v>32</v>
      </c>
      <c r="P1114" t="s">
        <v>33</v>
      </c>
      <c r="Q1114" t="s">
        <v>34</v>
      </c>
      <c r="R1114">
        <v>9</v>
      </c>
      <c r="S1114" t="str">
        <f t="shared" si="122"/>
        <v>July</v>
      </c>
      <c r="T1114">
        <f t="shared" si="123"/>
        <v>2024</v>
      </c>
      <c r="U1114" s="3">
        <f t="shared" si="124"/>
        <v>0.31499999999999995</v>
      </c>
      <c r="V1114" s="3" t="str">
        <f t="shared" si="125"/>
        <v>Low Discount</v>
      </c>
      <c r="W1114" s="3">
        <f>AVERAGE(Table1[Gross Margin %])</f>
        <v>0.29963500000000659</v>
      </c>
      <c r="X1114" s="3"/>
    </row>
    <row r="1115" spans="1:24" x14ac:dyDescent="0.35">
      <c r="A1115" t="s">
        <v>2227</v>
      </c>
      <c r="B1115" t="s">
        <v>2228</v>
      </c>
      <c r="C1115">
        <v>1305.6500000000001</v>
      </c>
      <c r="D1115" t="s">
        <v>3872</v>
      </c>
      <c r="E1115">
        <f t="shared" si="119"/>
        <v>0.25</v>
      </c>
      <c r="F1115">
        <f t="shared" si="120"/>
        <v>342.73312500000003</v>
      </c>
      <c r="G1115" s="2">
        <v>45600</v>
      </c>
      <c r="H1115" s="2">
        <v>45600</v>
      </c>
      <c r="I1115" t="s">
        <v>42</v>
      </c>
      <c r="J1115" t="s">
        <v>49</v>
      </c>
      <c r="K1115" t="str">
        <f t="shared" si="121"/>
        <v>Low Risk</v>
      </c>
      <c r="L1115" t="s">
        <v>43</v>
      </c>
      <c r="M1115" t="s">
        <v>30</v>
      </c>
      <c r="N1115" t="s">
        <v>45</v>
      </c>
      <c r="O1115" t="s">
        <v>32</v>
      </c>
      <c r="P1115" t="s">
        <v>68</v>
      </c>
      <c r="Q1115" t="s">
        <v>69</v>
      </c>
      <c r="R1115">
        <v>8</v>
      </c>
      <c r="S1115" t="str">
        <f t="shared" si="122"/>
        <v>November</v>
      </c>
      <c r="T1115">
        <f t="shared" si="123"/>
        <v>2024</v>
      </c>
      <c r="U1115" s="3">
        <f t="shared" si="124"/>
        <v>0.26250000000000001</v>
      </c>
      <c r="V1115" s="3" t="str">
        <f t="shared" si="125"/>
        <v>High Discount</v>
      </c>
      <c r="W1115" s="3">
        <f>AVERAGE(Table1[Gross Margin %])</f>
        <v>0.29963500000000659</v>
      </c>
      <c r="X1115" s="3"/>
    </row>
    <row r="1116" spans="1:24" x14ac:dyDescent="0.35">
      <c r="A1116" t="s">
        <v>2229</v>
      </c>
      <c r="B1116" t="s">
        <v>1538</v>
      </c>
      <c r="C1116">
        <v>1136.46</v>
      </c>
      <c r="D1116" t="s">
        <v>3872</v>
      </c>
      <c r="E1116">
        <f t="shared" si="119"/>
        <v>0.15</v>
      </c>
      <c r="F1116">
        <f t="shared" si="120"/>
        <v>338.09684999999996</v>
      </c>
      <c r="G1116" s="2">
        <v>45536</v>
      </c>
      <c r="H1116" s="2">
        <v>45536</v>
      </c>
      <c r="I1116" t="s">
        <v>42</v>
      </c>
      <c r="J1116" t="s">
        <v>37</v>
      </c>
      <c r="K1116" t="str">
        <f t="shared" si="121"/>
        <v>Low Risk</v>
      </c>
      <c r="L1116" t="s">
        <v>60</v>
      </c>
      <c r="M1116" t="s">
        <v>21</v>
      </c>
      <c r="N1116" t="s">
        <v>22</v>
      </c>
      <c r="O1116" t="s">
        <v>23</v>
      </c>
      <c r="P1116" t="s">
        <v>24</v>
      </c>
      <c r="Q1116" t="s">
        <v>25</v>
      </c>
      <c r="R1116">
        <v>1</v>
      </c>
      <c r="S1116" t="str">
        <f t="shared" si="122"/>
        <v>September</v>
      </c>
      <c r="T1116">
        <f t="shared" si="123"/>
        <v>2024</v>
      </c>
      <c r="U1116" s="3">
        <f t="shared" si="124"/>
        <v>0.29749999999999993</v>
      </c>
      <c r="V1116" s="3" t="str">
        <f t="shared" si="125"/>
        <v>High Discount</v>
      </c>
      <c r="W1116" s="3">
        <f>AVERAGE(Table1[Gross Margin %])</f>
        <v>0.29963500000000659</v>
      </c>
      <c r="X1116" s="3"/>
    </row>
    <row r="1117" spans="1:24" x14ac:dyDescent="0.35">
      <c r="A1117" t="s">
        <v>2230</v>
      </c>
      <c r="B1117" t="s">
        <v>2231</v>
      </c>
      <c r="C1117">
        <v>126.18</v>
      </c>
      <c r="D1117" t="s">
        <v>3873</v>
      </c>
      <c r="E1117">
        <f t="shared" si="119"/>
        <v>0.1</v>
      </c>
      <c r="F1117">
        <f t="shared" si="120"/>
        <v>39.746700000000004</v>
      </c>
      <c r="G1117" s="2">
        <v>45765</v>
      </c>
      <c r="H1117" s="2">
        <v>45765</v>
      </c>
      <c r="I1117" t="s">
        <v>42</v>
      </c>
      <c r="J1117" t="s">
        <v>49</v>
      </c>
      <c r="K1117" t="str">
        <f t="shared" si="121"/>
        <v>Low Risk</v>
      </c>
      <c r="L1117" t="s">
        <v>38</v>
      </c>
      <c r="M1117" t="s">
        <v>55</v>
      </c>
      <c r="N1117" t="s">
        <v>31</v>
      </c>
      <c r="O1117" t="s">
        <v>32</v>
      </c>
      <c r="P1117" t="s">
        <v>72</v>
      </c>
      <c r="Q1117" t="s">
        <v>73</v>
      </c>
      <c r="R1117">
        <v>7</v>
      </c>
      <c r="S1117" t="str">
        <f t="shared" si="122"/>
        <v>April</v>
      </c>
      <c r="T1117">
        <f t="shared" si="123"/>
        <v>2025</v>
      </c>
      <c r="U1117" s="3">
        <f t="shared" si="124"/>
        <v>0.315</v>
      </c>
      <c r="V1117" s="3" t="str">
        <f t="shared" si="125"/>
        <v>Low Discount</v>
      </c>
      <c r="W1117" s="3">
        <f>AVERAGE(Table1[Gross Margin %])</f>
        <v>0.29963500000000659</v>
      </c>
      <c r="X1117" s="3"/>
    </row>
    <row r="1118" spans="1:24" x14ac:dyDescent="0.35">
      <c r="A1118" t="s">
        <v>2232</v>
      </c>
      <c r="B1118" t="s">
        <v>2233</v>
      </c>
      <c r="C1118">
        <v>1220.8</v>
      </c>
      <c r="D1118" t="s">
        <v>3872</v>
      </c>
      <c r="E1118">
        <f t="shared" si="119"/>
        <v>0.15</v>
      </c>
      <c r="F1118">
        <f t="shared" si="120"/>
        <v>363.18799999999999</v>
      </c>
      <c r="G1118" s="2">
        <v>45590</v>
      </c>
      <c r="H1118" s="2">
        <v>45590</v>
      </c>
      <c r="I1118" t="s">
        <v>28</v>
      </c>
      <c r="J1118" t="s">
        <v>37</v>
      </c>
      <c r="K1118" t="str">
        <f t="shared" si="121"/>
        <v>Low Risk</v>
      </c>
      <c r="L1118" t="s">
        <v>60</v>
      </c>
      <c r="M1118" t="s">
        <v>44</v>
      </c>
      <c r="N1118" t="s">
        <v>45</v>
      </c>
      <c r="O1118" t="s">
        <v>23</v>
      </c>
      <c r="P1118" t="s">
        <v>56</v>
      </c>
      <c r="Q1118" t="s">
        <v>57</v>
      </c>
      <c r="R1118">
        <v>5</v>
      </c>
      <c r="S1118" t="str">
        <f t="shared" si="122"/>
        <v>October</v>
      </c>
      <c r="T1118">
        <f t="shared" si="123"/>
        <v>2024</v>
      </c>
      <c r="U1118" s="3">
        <f t="shared" si="124"/>
        <v>0.29749999999999999</v>
      </c>
      <c r="V1118" s="3" t="str">
        <f t="shared" si="125"/>
        <v>High Discount</v>
      </c>
      <c r="W1118" s="3">
        <f>AVERAGE(Table1[Gross Margin %])</f>
        <v>0.29963500000000659</v>
      </c>
      <c r="X1118" s="3"/>
    </row>
    <row r="1119" spans="1:24" x14ac:dyDescent="0.35">
      <c r="A1119" t="s">
        <v>2234</v>
      </c>
      <c r="B1119" t="s">
        <v>2235</v>
      </c>
      <c r="C1119">
        <v>485.15</v>
      </c>
      <c r="D1119" t="s">
        <v>3873</v>
      </c>
      <c r="E1119">
        <f t="shared" si="119"/>
        <v>0.1</v>
      </c>
      <c r="F1119">
        <f t="shared" si="120"/>
        <v>152.82225</v>
      </c>
      <c r="G1119" s="2">
        <v>45682</v>
      </c>
      <c r="H1119" s="2">
        <v>45682</v>
      </c>
      <c r="I1119" t="s">
        <v>48</v>
      </c>
      <c r="J1119" t="s">
        <v>29</v>
      </c>
      <c r="K1119" t="str">
        <f t="shared" si="121"/>
        <v>Low Risk</v>
      </c>
      <c r="L1119" t="s">
        <v>60</v>
      </c>
      <c r="M1119" t="s">
        <v>44</v>
      </c>
      <c r="N1119" t="s">
        <v>22</v>
      </c>
      <c r="O1119" t="s">
        <v>61</v>
      </c>
      <c r="P1119" t="s">
        <v>62</v>
      </c>
      <c r="Q1119" t="s">
        <v>63</v>
      </c>
      <c r="R1119">
        <v>6</v>
      </c>
      <c r="S1119" t="str">
        <f t="shared" si="122"/>
        <v>January</v>
      </c>
      <c r="T1119">
        <f t="shared" si="123"/>
        <v>2025</v>
      </c>
      <c r="U1119" s="3">
        <f t="shared" si="124"/>
        <v>0.315</v>
      </c>
      <c r="V1119" s="3" t="str">
        <f t="shared" si="125"/>
        <v>Low Discount</v>
      </c>
      <c r="W1119" s="3">
        <f>AVERAGE(Table1[Gross Margin %])</f>
        <v>0.29963500000000659</v>
      </c>
      <c r="X1119" s="3"/>
    </row>
    <row r="1120" spans="1:24" x14ac:dyDescent="0.35">
      <c r="A1120" t="s">
        <v>2236</v>
      </c>
      <c r="B1120" t="s">
        <v>2237</v>
      </c>
      <c r="C1120">
        <v>289.55</v>
      </c>
      <c r="D1120" t="s">
        <v>3873</v>
      </c>
      <c r="E1120">
        <f t="shared" si="119"/>
        <v>0.15</v>
      </c>
      <c r="F1120">
        <f t="shared" si="120"/>
        <v>86.141125000000002</v>
      </c>
      <c r="G1120" s="2">
        <v>45577</v>
      </c>
      <c r="H1120" s="2">
        <v>45577</v>
      </c>
      <c r="I1120" t="s">
        <v>18</v>
      </c>
      <c r="J1120" t="s">
        <v>29</v>
      </c>
      <c r="K1120" t="str">
        <f t="shared" si="121"/>
        <v>Medium Risk</v>
      </c>
      <c r="L1120" t="s">
        <v>38</v>
      </c>
      <c r="M1120" t="s">
        <v>55</v>
      </c>
      <c r="N1120" t="s">
        <v>22</v>
      </c>
      <c r="O1120" t="s">
        <v>23</v>
      </c>
      <c r="P1120" t="s">
        <v>51</v>
      </c>
      <c r="Q1120" t="s">
        <v>52</v>
      </c>
      <c r="R1120">
        <v>2</v>
      </c>
      <c r="S1120" t="str">
        <f t="shared" si="122"/>
        <v>October</v>
      </c>
      <c r="T1120">
        <f t="shared" si="123"/>
        <v>2024</v>
      </c>
      <c r="U1120" s="3">
        <f t="shared" si="124"/>
        <v>0.29749999999999999</v>
      </c>
      <c r="V1120" s="3" t="str">
        <f t="shared" si="125"/>
        <v>High Discount</v>
      </c>
      <c r="W1120" s="3">
        <f>AVERAGE(Table1[Gross Margin %])</f>
        <v>0.29963500000000659</v>
      </c>
      <c r="X1120" s="3"/>
    </row>
    <row r="1121" spans="1:24" x14ac:dyDescent="0.35">
      <c r="A1121" t="s">
        <v>2238</v>
      </c>
      <c r="B1121" t="s">
        <v>1312</v>
      </c>
      <c r="C1121">
        <v>539.99</v>
      </c>
      <c r="D1121" t="s">
        <v>3874</v>
      </c>
      <c r="E1121">
        <f t="shared" si="119"/>
        <v>0.1</v>
      </c>
      <c r="F1121">
        <f t="shared" si="120"/>
        <v>170.09684999999999</v>
      </c>
      <c r="G1121" s="2">
        <v>45653</v>
      </c>
      <c r="H1121" s="2">
        <v>45653</v>
      </c>
      <c r="I1121" t="s">
        <v>86</v>
      </c>
      <c r="J1121" t="s">
        <v>29</v>
      </c>
      <c r="K1121" t="str">
        <f t="shared" si="121"/>
        <v>Low Risk</v>
      </c>
      <c r="L1121" t="s">
        <v>60</v>
      </c>
      <c r="M1121" t="s">
        <v>50</v>
      </c>
      <c r="N1121" t="s">
        <v>31</v>
      </c>
      <c r="O1121" t="s">
        <v>32</v>
      </c>
      <c r="P1121" t="s">
        <v>72</v>
      </c>
      <c r="Q1121" t="s">
        <v>73</v>
      </c>
      <c r="R1121">
        <v>7</v>
      </c>
      <c r="S1121" t="str">
        <f t="shared" si="122"/>
        <v>December</v>
      </c>
      <c r="T1121">
        <f t="shared" si="123"/>
        <v>2024</v>
      </c>
      <c r="U1121" s="3">
        <f t="shared" si="124"/>
        <v>0.315</v>
      </c>
      <c r="V1121" s="3" t="str">
        <f t="shared" si="125"/>
        <v>Low Discount</v>
      </c>
      <c r="W1121" s="3">
        <f>AVERAGE(Table1[Gross Margin %])</f>
        <v>0.29963500000000659</v>
      </c>
      <c r="X1121" s="3"/>
    </row>
    <row r="1122" spans="1:24" x14ac:dyDescent="0.35">
      <c r="A1122" t="s">
        <v>2239</v>
      </c>
      <c r="B1122" t="s">
        <v>2240</v>
      </c>
      <c r="C1122">
        <v>888.35</v>
      </c>
      <c r="D1122" t="s">
        <v>3874</v>
      </c>
      <c r="E1122">
        <f t="shared" si="119"/>
        <v>0.1</v>
      </c>
      <c r="F1122">
        <f t="shared" si="120"/>
        <v>279.83024999999998</v>
      </c>
      <c r="G1122" s="2">
        <v>45719</v>
      </c>
      <c r="H1122" s="2">
        <v>45719</v>
      </c>
      <c r="I1122" t="s">
        <v>28</v>
      </c>
      <c r="J1122" t="s">
        <v>19</v>
      </c>
      <c r="K1122" t="str">
        <f t="shared" si="121"/>
        <v>High Risk</v>
      </c>
      <c r="L1122" t="s">
        <v>20</v>
      </c>
      <c r="M1122" t="s">
        <v>21</v>
      </c>
      <c r="N1122" t="s">
        <v>22</v>
      </c>
      <c r="O1122" t="s">
        <v>61</v>
      </c>
      <c r="P1122" t="s">
        <v>62</v>
      </c>
      <c r="Q1122" t="s">
        <v>63</v>
      </c>
      <c r="R1122">
        <v>1</v>
      </c>
      <c r="S1122" t="str">
        <f t="shared" si="122"/>
        <v>March</v>
      </c>
      <c r="T1122">
        <f t="shared" si="123"/>
        <v>2025</v>
      </c>
      <c r="U1122" s="3">
        <f t="shared" si="124"/>
        <v>0.31499999999999995</v>
      </c>
      <c r="V1122" s="3" t="str">
        <f t="shared" si="125"/>
        <v>Low Discount</v>
      </c>
      <c r="W1122" s="3">
        <f>AVERAGE(Table1[Gross Margin %])</f>
        <v>0.29963500000000659</v>
      </c>
      <c r="X1122" s="3"/>
    </row>
    <row r="1123" spans="1:24" x14ac:dyDescent="0.35">
      <c r="A1123" t="s">
        <v>2241</v>
      </c>
      <c r="B1123" t="s">
        <v>2242</v>
      </c>
      <c r="C1123">
        <v>691.05</v>
      </c>
      <c r="D1123" t="s">
        <v>3874</v>
      </c>
      <c r="E1123">
        <f t="shared" si="119"/>
        <v>0.1</v>
      </c>
      <c r="F1123">
        <f t="shared" si="120"/>
        <v>217.68074999999996</v>
      </c>
      <c r="G1123" s="2">
        <v>45680</v>
      </c>
      <c r="H1123" s="2">
        <v>45680</v>
      </c>
      <c r="I1123" t="s">
        <v>28</v>
      </c>
      <c r="J1123" t="s">
        <v>29</v>
      </c>
      <c r="K1123" t="str">
        <f t="shared" si="121"/>
        <v>Low Risk</v>
      </c>
      <c r="L1123" t="s">
        <v>60</v>
      </c>
      <c r="M1123" t="s">
        <v>21</v>
      </c>
      <c r="N1123" t="s">
        <v>31</v>
      </c>
      <c r="O1123" t="s">
        <v>32</v>
      </c>
      <c r="P1123" t="s">
        <v>72</v>
      </c>
      <c r="Q1123" t="s">
        <v>73</v>
      </c>
      <c r="R1123">
        <v>6</v>
      </c>
      <c r="S1123" t="str">
        <f t="shared" si="122"/>
        <v>January</v>
      </c>
      <c r="T1123">
        <f t="shared" si="123"/>
        <v>2025</v>
      </c>
      <c r="U1123" s="3">
        <f t="shared" si="124"/>
        <v>0.31499999999999995</v>
      </c>
      <c r="V1123" s="3" t="str">
        <f t="shared" si="125"/>
        <v>Low Discount</v>
      </c>
      <c r="W1123" s="3">
        <f>AVERAGE(Table1[Gross Margin %])</f>
        <v>0.29963500000000659</v>
      </c>
      <c r="X1123" s="3"/>
    </row>
    <row r="1124" spans="1:24" x14ac:dyDescent="0.35">
      <c r="A1124" t="s">
        <v>2243</v>
      </c>
      <c r="B1124" t="s">
        <v>2244</v>
      </c>
      <c r="C1124">
        <v>201.69</v>
      </c>
      <c r="D1124" t="s">
        <v>3873</v>
      </c>
      <c r="E1124">
        <f t="shared" si="119"/>
        <v>0.1</v>
      </c>
      <c r="F1124">
        <f t="shared" si="120"/>
        <v>63.532349999999994</v>
      </c>
      <c r="G1124" s="2">
        <v>45437</v>
      </c>
      <c r="H1124" s="2">
        <v>45437</v>
      </c>
      <c r="I1124" t="s">
        <v>48</v>
      </c>
      <c r="J1124" t="s">
        <v>37</v>
      </c>
      <c r="K1124" t="str">
        <f t="shared" si="121"/>
        <v>Medium Risk</v>
      </c>
      <c r="L1124" t="s">
        <v>38</v>
      </c>
      <c r="M1124" t="s">
        <v>39</v>
      </c>
      <c r="N1124" t="s">
        <v>22</v>
      </c>
      <c r="O1124" t="s">
        <v>32</v>
      </c>
      <c r="P1124" t="s">
        <v>72</v>
      </c>
      <c r="Q1124" t="s">
        <v>73</v>
      </c>
      <c r="R1124">
        <v>6</v>
      </c>
      <c r="S1124" t="str">
        <f t="shared" si="122"/>
        <v>May</v>
      </c>
      <c r="T1124">
        <f t="shared" si="123"/>
        <v>2024</v>
      </c>
      <c r="U1124" s="3">
        <f t="shared" si="124"/>
        <v>0.31499999999999995</v>
      </c>
      <c r="V1124" s="3" t="str">
        <f t="shared" si="125"/>
        <v>Low Discount</v>
      </c>
      <c r="W1124" s="3">
        <f>AVERAGE(Table1[Gross Margin %])</f>
        <v>0.29963500000000659</v>
      </c>
      <c r="X1124" s="3"/>
    </row>
    <row r="1125" spans="1:24" x14ac:dyDescent="0.35">
      <c r="A1125" t="s">
        <v>2245</v>
      </c>
      <c r="B1125" t="s">
        <v>2246</v>
      </c>
      <c r="C1125">
        <v>480.95</v>
      </c>
      <c r="D1125" t="s">
        <v>3873</v>
      </c>
      <c r="E1125">
        <f t="shared" si="119"/>
        <v>0.1</v>
      </c>
      <c r="F1125">
        <f t="shared" si="120"/>
        <v>151.49924999999999</v>
      </c>
      <c r="G1125" s="2">
        <v>45453</v>
      </c>
      <c r="H1125" s="2">
        <v>45453</v>
      </c>
      <c r="I1125" t="s">
        <v>48</v>
      </c>
      <c r="J1125" t="s">
        <v>29</v>
      </c>
      <c r="K1125" t="str">
        <f t="shared" si="121"/>
        <v>Low Risk</v>
      </c>
      <c r="L1125" t="s">
        <v>43</v>
      </c>
      <c r="M1125" t="s">
        <v>55</v>
      </c>
      <c r="N1125" t="s">
        <v>31</v>
      </c>
      <c r="O1125" t="s">
        <v>32</v>
      </c>
      <c r="P1125" t="s">
        <v>68</v>
      </c>
      <c r="Q1125" t="s">
        <v>69</v>
      </c>
      <c r="R1125">
        <v>7</v>
      </c>
      <c r="S1125" t="str">
        <f t="shared" si="122"/>
        <v>June</v>
      </c>
      <c r="T1125">
        <f t="shared" si="123"/>
        <v>2024</v>
      </c>
      <c r="U1125" s="3">
        <f t="shared" si="124"/>
        <v>0.315</v>
      </c>
      <c r="V1125" s="3" t="str">
        <f t="shared" si="125"/>
        <v>Low Discount</v>
      </c>
      <c r="W1125" s="3">
        <f>AVERAGE(Table1[Gross Margin %])</f>
        <v>0.29963500000000659</v>
      </c>
      <c r="X1125" s="3"/>
    </row>
    <row r="1126" spans="1:24" x14ac:dyDescent="0.35">
      <c r="A1126" t="s">
        <v>2247</v>
      </c>
      <c r="B1126" t="s">
        <v>2248</v>
      </c>
      <c r="C1126">
        <v>1166.8</v>
      </c>
      <c r="D1126" t="s">
        <v>3872</v>
      </c>
      <c r="E1126">
        <f t="shared" si="119"/>
        <v>0.25</v>
      </c>
      <c r="F1126">
        <f t="shared" si="120"/>
        <v>306.28499999999997</v>
      </c>
      <c r="G1126" s="2">
        <v>45757</v>
      </c>
      <c r="H1126" s="2">
        <v>45757</v>
      </c>
      <c r="I1126" t="s">
        <v>18</v>
      </c>
      <c r="J1126" t="s">
        <v>19</v>
      </c>
      <c r="K1126" t="str">
        <f t="shared" si="121"/>
        <v>Medium Risk</v>
      </c>
      <c r="L1126" t="s">
        <v>38</v>
      </c>
      <c r="M1126" t="s">
        <v>50</v>
      </c>
      <c r="N1126" t="s">
        <v>22</v>
      </c>
      <c r="O1126" t="s">
        <v>32</v>
      </c>
      <c r="P1126" t="s">
        <v>72</v>
      </c>
      <c r="Q1126" t="s">
        <v>73</v>
      </c>
      <c r="R1126">
        <v>10</v>
      </c>
      <c r="S1126" t="str">
        <f t="shared" si="122"/>
        <v>April</v>
      </c>
      <c r="T1126">
        <f t="shared" si="123"/>
        <v>2025</v>
      </c>
      <c r="U1126" s="3">
        <f t="shared" si="124"/>
        <v>0.26249999999999996</v>
      </c>
      <c r="V1126" s="3" t="str">
        <f t="shared" si="125"/>
        <v>High Discount</v>
      </c>
      <c r="W1126" s="3">
        <f>AVERAGE(Table1[Gross Margin %])</f>
        <v>0.29963500000000659</v>
      </c>
      <c r="X1126" s="3"/>
    </row>
    <row r="1127" spans="1:24" x14ac:dyDescent="0.35">
      <c r="A1127" t="s">
        <v>2249</v>
      </c>
      <c r="B1127" t="s">
        <v>2250</v>
      </c>
      <c r="C1127">
        <v>751.15</v>
      </c>
      <c r="D1127" t="s">
        <v>3874</v>
      </c>
      <c r="E1127">
        <f t="shared" si="119"/>
        <v>0.1</v>
      </c>
      <c r="F1127">
        <f t="shared" si="120"/>
        <v>236.61224999999996</v>
      </c>
      <c r="G1127" s="2">
        <v>45596</v>
      </c>
      <c r="H1127" s="2">
        <v>45596</v>
      </c>
      <c r="I1127" t="s">
        <v>42</v>
      </c>
      <c r="J1127" t="s">
        <v>49</v>
      </c>
      <c r="K1127" t="str">
        <f t="shared" si="121"/>
        <v>Low Risk</v>
      </c>
      <c r="L1127" t="s">
        <v>60</v>
      </c>
      <c r="M1127" t="s">
        <v>39</v>
      </c>
      <c r="N1127" t="s">
        <v>45</v>
      </c>
      <c r="O1127" t="s">
        <v>61</v>
      </c>
      <c r="P1127" t="s">
        <v>62</v>
      </c>
      <c r="Q1127" t="s">
        <v>63</v>
      </c>
      <c r="R1127">
        <v>1</v>
      </c>
      <c r="S1127" t="str">
        <f t="shared" si="122"/>
        <v>October</v>
      </c>
      <c r="T1127">
        <f t="shared" si="123"/>
        <v>2024</v>
      </c>
      <c r="U1127" s="3">
        <f t="shared" si="124"/>
        <v>0.31499999999999995</v>
      </c>
      <c r="V1127" s="3" t="str">
        <f t="shared" si="125"/>
        <v>Low Discount</v>
      </c>
      <c r="W1127" s="3">
        <f>AVERAGE(Table1[Gross Margin %])</f>
        <v>0.29963500000000659</v>
      </c>
      <c r="X1127" s="3"/>
    </row>
    <row r="1128" spans="1:24" x14ac:dyDescent="0.35">
      <c r="A1128" t="s">
        <v>2251</v>
      </c>
      <c r="B1128" t="s">
        <v>2252</v>
      </c>
      <c r="C1128">
        <v>418.56</v>
      </c>
      <c r="D1128" t="s">
        <v>3873</v>
      </c>
      <c r="E1128">
        <f t="shared" si="119"/>
        <v>0.1</v>
      </c>
      <c r="F1128">
        <f t="shared" si="120"/>
        <v>131.84639999999999</v>
      </c>
      <c r="G1128" s="2">
        <v>45472</v>
      </c>
      <c r="H1128" s="2">
        <v>45472</v>
      </c>
      <c r="I1128" t="s">
        <v>48</v>
      </c>
      <c r="J1128" t="s">
        <v>49</v>
      </c>
      <c r="K1128" t="str">
        <f t="shared" si="121"/>
        <v>High Risk</v>
      </c>
      <c r="L1128" t="s">
        <v>20</v>
      </c>
      <c r="M1128" t="s">
        <v>50</v>
      </c>
      <c r="N1128" t="s">
        <v>45</v>
      </c>
      <c r="O1128" t="s">
        <v>32</v>
      </c>
      <c r="P1128" t="s">
        <v>72</v>
      </c>
      <c r="Q1128" t="s">
        <v>73</v>
      </c>
      <c r="R1128">
        <v>6</v>
      </c>
      <c r="S1128" t="str">
        <f t="shared" si="122"/>
        <v>June</v>
      </c>
      <c r="T1128">
        <f t="shared" si="123"/>
        <v>2024</v>
      </c>
      <c r="U1128" s="3">
        <f t="shared" si="124"/>
        <v>0.31499999999999995</v>
      </c>
      <c r="V1128" s="3" t="str">
        <f t="shared" si="125"/>
        <v>Low Discount</v>
      </c>
      <c r="W1128" s="3">
        <f>AVERAGE(Table1[Gross Margin %])</f>
        <v>0.29963500000000659</v>
      </c>
      <c r="X1128" s="3"/>
    </row>
    <row r="1129" spans="1:24" x14ac:dyDescent="0.35">
      <c r="A1129" t="s">
        <v>2253</v>
      </c>
      <c r="B1129" t="s">
        <v>2254</v>
      </c>
      <c r="C1129">
        <v>1086.93</v>
      </c>
      <c r="D1129" t="s">
        <v>3872</v>
      </c>
      <c r="E1129">
        <f t="shared" si="119"/>
        <v>0.25</v>
      </c>
      <c r="F1129">
        <f t="shared" si="120"/>
        <v>285.31912499999999</v>
      </c>
      <c r="G1129" s="2">
        <v>45558</v>
      </c>
      <c r="H1129" s="2">
        <v>45558</v>
      </c>
      <c r="I1129" t="s">
        <v>42</v>
      </c>
      <c r="J1129" t="s">
        <v>37</v>
      </c>
      <c r="K1129" t="str">
        <f t="shared" si="121"/>
        <v>Low Risk</v>
      </c>
      <c r="L1129" t="s">
        <v>38</v>
      </c>
      <c r="M1129" t="s">
        <v>21</v>
      </c>
      <c r="N1129" t="s">
        <v>22</v>
      </c>
      <c r="O1129" t="s">
        <v>32</v>
      </c>
      <c r="P1129" t="s">
        <v>72</v>
      </c>
      <c r="Q1129" t="s">
        <v>73</v>
      </c>
      <c r="R1129">
        <v>8</v>
      </c>
      <c r="S1129" t="str">
        <f t="shared" si="122"/>
        <v>September</v>
      </c>
      <c r="T1129">
        <f t="shared" si="123"/>
        <v>2024</v>
      </c>
      <c r="U1129" s="3">
        <f t="shared" si="124"/>
        <v>0.26249999999999996</v>
      </c>
      <c r="V1129" s="3" t="str">
        <f t="shared" si="125"/>
        <v>High Discount</v>
      </c>
      <c r="W1129" s="3">
        <f>AVERAGE(Table1[Gross Margin %])</f>
        <v>0.29963500000000659</v>
      </c>
      <c r="X1129" s="3"/>
    </row>
    <row r="1130" spans="1:24" x14ac:dyDescent="0.35">
      <c r="A1130" t="s">
        <v>2255</v>
      </c>
      <c r="B1130" t="s">
        <v>2256</v>
      </c>
      <c r="C1130">
        <v>666.15</v>
      </c>
      <c r="D1130" t="s">
        <v>3874</v>
      </c>
      <c r="E1130">
        <f t="shared" si="119"/>
        <v>0.15</v>
      </c>
      <c r="F1130">
        <f t="shared" si="120"/>
        <v>198.17962499999999</v>
      </c>
      <c r="G1130" s="2">
        <v>45507</v>
      </c>
      <c r="H1130" s="2">
        <v>45507</v>
      </c>
      <c r="I1130" t="s">
        <v>86</v>
      </c>
      <c r="J1130" t="s">
        <v>37</v>
      </c>
      <c r="K1130" t="str">
        <f t="shared" si="121"/>
        <v>High Risk</v>
      </c>
      <c r="L1130" t="s">
        <v>20</v>
      </c>
      <c r="M1130" t="s">
        <v>30</v>
      </c>
      <c r="N1130" t="s">
        <v>31</v>
      </c>
      <c r="O1130" t="s">
        <v>23</v>
      </c>
      <c r="P1130" t="s">
        <v>56</v>
      </c>
      <c r="Q1130" t="s">
        <v>57</v>
      </c>
      <c r="R1130">
        <v>1</v>
      </c>
      <c r="S1130" t="str">
        <f t="shared" si="122"/>
        <v>August</v>
      </c>
      <c r="T1130">
        <f t="shared" si="123"/>
        <v>2024</v>
      </c>
      <c r="U1130" s="3">
        <f t="shared" si="124"/>
        <v>0.29749999999999999</v>
      </c>
      <c r="V1130" s="3" t="str">
        <f t="shared" si="125"/>
        <v>High Discount</v>
      </c>
      <c r="W1130" s="3">
        <f>AVERAGE(Table1[Gross Margin %])</f>
        <v>0.29963500000000659</v>
      </c>
      <c r="X1130" s="3"/>
    </row>
    <row r="1131" spans="1:24" x14ac:dyDescent="0.35">
      <c r="A1131" t="s">
        <v>2257</v>
      </c>
      <c r="B1131" t="s">
        <v>2258</v>
      </c>
      <c r="C1131">
        <v>797.4</v>
      </c>
      <c r="D1131" t="s">
        <v>3874</v>
      </c>
      <c r="E1131">
        <f t="shared" si="119"/>
        <v>0.1</v>
      </c>
      <c r="F1131">
        <f t="shared" si="120"/>
        <v>251.18099999999998</v>
      </c>
      <c r="G1131" s="2">
        <v>45595</v>
      </c>
      <c r="H1131" s="2">
        <v>45595</v>
      </c>
      <c r="I1131" t="s">
        <v>86</v>
      </c>
      <c r="J1131" t="s">
        <v>37</v>
      </c>
      <c r="K1131" t="str">
        <f t="shared" si="121"/>
        <v>Medium Risk</v>
      </c>
      <c r="L1131" t="s">
        <v>38</v>
      </c>
      <c r="M1131" t="s">
        <v>50</v>
      </c>
      <c r="N1131" t="s">
        <v>45</v>
      </c>
      <c r="O1131" t="s">
        <v>32</v>
      </c>
      <c r="P1131" t="s">
        <v>33</v>
      </c>
      <c r="Q1131" t="s">
        <v>34</v>
      </c>
      <c r="R1131">
        <v>5</v>
      </c>
      <c r="S1131" t="str">
        <f t="shared" si="122"/>
        <v>October</v>
      </c>
      <c r="T1131">
        <f t="shared" si="123"/>
        <v>2024</v>
      </c>
      <c r="U1131" s="3">
        <f t="shared" si="124"/>
        <v>0.315</v>
      </c>
      <c r="V1131" s="3" t="str">
        <f t="shared" si="125"/>
        <v>Low Discount</v>
      </c>
      <c r="W1131" s="3">
        <f>AVERAGE(Table1[Gross Margin %])</f>
        <v>0.29963500000000659</v>
      </c>
      <c r="X1131" s="3"/>
    </row>
    <row r="1132" spans="1:24" x14ac:dyDescent="0.35">
      <c r="A1132" t="s">
        <v>2259</v>
      </c>
      <c r="B1132" t="s">
        <v>2260</v>
      </c>
      <c r="C1132">
        <v>709.63</v>
      </c>
      <c r="D1132" t="s">
        <v>3874</v>
      </c>
      <c r="E1132">
        <f t="shared" si="119"/>
        <v>0.15</v>
      </c>
      <c r="F1132">
        <f t="shared" si="120"/>
        <v>211.114925</v>
      </c>
      <c r="G1132" s="2">
        <v>45480</v>
      </c>
      <c r="H1132" s="2">
        <v>45480</v>
      </c>
      <c r="I1132" t="s">
        <v>48</v>
      </c>
      <c r="J1132" t="s">
        <v>29</v>
      </c>
      <c r="K1132" t="str">
        <f t="shared" si="121"/>
        <v>Medium Risk</v>
      </c>
      <c r="L1132" t="s">
        <v>38</v>
      </c>
      <c r="M1132" t="s">
        <v>30</v>
      </c>
      <c r="N1132" t="s">
        <v>45</v>
      </c>
      <c r="O1132" t="s">
        <v>23</v>
      </c>
      <c r="P1132" t="s">
        <v>51</v>
      </c>
      <c r="Q1132" t="s">
        <v>52</v>
      </c>
      <c r="R1132">
        <v>4</v>
      </c>
      <c r="S1132" t="str">
        <f t="shared" si="122"/>
        <v>July</v>
      </c>
      <c r="T1132">
        <f t="shared" si="123"/>
        <v>2024</v>
      </c>
      <c r="U1132" s="3">
        <f t="shared" si="124"/>
        <v>0.29749999999999999</v>
      </c>
      <c r="V1132" s="3" t="str">
        <f t="shared" si="125"/>
        <v>High Discount</v>
      </c>
      <c r="W1132" s="3">
        <f>AVERAGE(Table1[Gross Margin %])</f>
        <v>0.29963500000000659</v>
      </c>
      <c r="X1132" s="3"/>
    </row>
    <row r="1133" spans="1:24" x14ac:dyDescent="0.35">
      <c r="A1133" t="s">
        <v>2261</v>
      </c>
      <c r="B1133" t="s">
        <v>2262</v>
      </c>
      <c r="C1133">
        <v>771.54</v>
      </c>
      <c r="D1133" t="s">
        <v>3874</v>
      </c>
      <c r="E1133">
        <f t="shared" si="119"/>
        <v>0.1</v>
      </c>
      <c r="F1133">
        <f t="shared" si="120"/>
        <v>243.03509999999997</v>
      </c>
      <c r="G1133" s="2">
        <v>45657</v>
      </c>
      <c r="H1133" s="2">
        <v>45657</v>
      </c>
      <c r="I1133" t="s">
        <v>28</v>
      </c>
      <c r="J1133" t="s">
        <v>37</v>
      </c>
      <c r="K1133" t="str">
        <f t="shared" si="121"/>
        <v>Medium Risk</v>
      </c>
      <c r="L1133" t="s">
        <v>38</v>
      </c>
      <c r="M1133" t="s">
        <v>50</v>
      </c>
      <c r="N1133" t="s">
        <v>45</v>
      </c>
      <c r="O1133" t="s">
        <v>32</v>
      </c>
      <c r="P1133" t="s">
        <v>72</v>
      </c>
      <c r="Q1133" t="s">
        <v>73</v>
      </c>
      <c r="R1133">
        <v>1</v>
      </c>
      <c r="S1133" t="str">
        <f t="shared" si="122"/>
        <v>December</v>
      </c>
      <c r="T1133">
        <f t="shared" si="123"/>
        <v>2024</v>
      </c>
      <c r="U1133" s="3">
        <f t="shared" si="124"/>
        <v>0.315</v>
      </c>
      <c r="V1133" s="3" t="str">
        <f t="shared" si="125"/>
        <v>Low Discount</v>
      </c>
      <c r="W1133" s="3">
        <f>AVERAGE(Table1[Gross Margin %])</f>
        <v>0.29963500000000659</v>
      </c>
      <c r="X1133" s="3"/>
    </row>
    <row r="1134" spans="1:24" x14ac:dyDescent="0.35">
      <c r="A1134" t="s">
        <v>2263</v>
      </c>
      <c r="B1134" t="s">
        <v>1232</v>
      </c>
      <c r="C1134">
        <v>1174.1199999999999</v>
      </c>
      <c r="D1134" t="s">
        <v>3872</v>
      </c>
      <c r="E1134">
        <f t="shared" si="119"/>
        <v>0.15</v>
      </c>
      <c r="F1134">
        <f t="shared" si="120"/>
        <v>349.30069999999995</v>
      </c>
      <c r="G1134" s="2">
        <v>45661</v>
      </c>
      <c r="H1134" s="2">
        <v>45661</v>
      </c>
      <c r="I1134" t="s">
        <v>28</v>
      </c>
      <c r="J1134" t="s">
        <v>49</v>
      </c>
      <c r="K1134" t="str">
        <f t="shared" si="121"/>
        <v>Medium Risk</v>
      </c>
      <c r="L1134" t="s">
        <v>38</v>
      </c>
      <c r="M1134" t="s">
        <v>39</v>
      </c>
      <c r="N1134" t="s">
        <v>45</v>
      </c>
      <c r="O1134" t="s">
        <v>23</v>
      </c>
      <c r="P1134" t="s">
        <v>56</v>
      </c>
      <c r="Q1134" t="s">
        <v>57</v>
      </c>
      <c r="R1134">
        <v>4</v>
      </c>
      <c r="S1134" t="str">
        <f t="shared" si="122"/>
        <v>January</v>
      </c>
      <c r="T1134">
        <f t="shared" si="123"/>
        <v>2025</v>
      </c>
      <c r="U1134" s="3">
        <f t="shared" si="124"/>
        <v>0.29749999999999999</v>
      </c>
      <c r="V1134" s="3" t="str">
        <f t="shared" si="125"/>
        <v>High Discount</v>
      </c>
      <c r="W1134" s="3">
        <f>AVERAGE(Table1[Gross Margin %])</f>
        <v>0.29963500000000659</v>
      </c>
      <c r="X1134" s="3"/>
    </row>
    <row r="1135" spans="1:24" x14ac:dyDescent="0.35">
      <c r="A1135" t="s">
        <v>2264</v>
      </c>
      <c r="B1135" t="s">
        <v>2265</v>
      </c>
      <c r="C1135">
        <v>606.55999999999995</v>
      </c>
      <c r="D1135" t="s">
        <v>3874</v>
      </c>
      <c r="E1135">
        <f t="shared" si="119"/>
        <v>0.15</v>
      </c>
      <c r="F1135">
        <f t="shared" si="120"/>
        <v>180.45159999999996</v>
      </c>
      <c r="G1135" s="2">
        <v>45479</v>
      </c>
      <c r="H1135" s="2">
        <v>45479</v>
      </c>
      <c r="I1135" t="s">
        <v>86</v>
      </c>
      <c r="J1135" t="s">
        <v>37</v>
      </c>
      <c r="K1135" t="str">
        <f t="shared" si="121"/>
        <v>High Risk</v>
      </c>
      <c r="L1135" t="s">
        <v>20</v>
      </c>
      <c r="M1135" t="s">
        <v>39</v>
      </c>
      <c r="N1135" t="s">
        <v>45</v>
      </c>
      <c r="O1135" t="s">
        <v>23</v>
      </c>
      <c r="P1135" t="s">
        <v>24</v>
      </c>
      <c r="Q1135" t="s">
        <v>25</v>
      </c>
      <c r="R1135">
        <v>3</v>
      </c>
      <c r="S1135" t="str">
        <f t="shared" si="122"/>
        <v>July</v>
      </c>
      <c r="T1135">
        <f t="shared" si="123"/>
        <v>2024</v>
      </c>
      <c r="U1135" s="3">
        <f t="shared" si="124"/>
        <v>0.29749999999999993</v>
      </c>
      <c r="V1135" s="3" t="str">
        <f t="shared" si="125"/>
        <v>High Discount</v>
      </c>
      <c r="W1135" s="3">
        <f>AVERAGE(Table1[Gross Margin %])</f>
        <v>0.29963500000000659</v>
      </c>
      <c r="X1135" s="3"/>
    </row>
    <row r="1136" spans="1:24" x14ac:dyDescent="0.35">
      <c r="A1136" t="s">
        <v>2266</v>
      </c>
      <c r="B1136" t="s">
        <v>2267</v>
      </c>
      <c r="C1136">
        <v>642.95000000000005</v>
      </c>
      <c r="D1136" t="s">
        <v>3874</v>
      </c>
      <c r="E1136">
        <f t="shared" si="119"/>
        <v>0.15</v>
      </c>
      <c r="F1136">
        <f t="shared" si="120"/>
        <v>191.277625</v>
      </c>
      <c r="G1136" s="2">
        <v>45441</v>
      </c>
      <c r="H1136" s="2">
        <v>45441</v>
      </c>
      <c r="I1136" t="s">
        <v>28</v>
      </c>
      <c r="J1136" t="s">
        <v>29</v>
      </c>
      <c r="K1136" t="str">
        <f t="shared" si="121"/>
        <v>Medium Risk</v>
      </c>
      <c r="L1136" t="s">
        <v>38</v>
      </c>
      <c r="M1136" t="s">
        <v>30</v>
      </c>
      <c r="N1136" t="s">
        <v>45</v>
      </c>
      <c r="O1136" t="s">
        <v>23</v>
      </c>
      <c r="P1136" t="s">
        <v>56</v>
      </c>
      <c r="Q1136" t="s">
        <v>57</v>
      </c>
      <c r="R1136">
        <v>1</v>
      </c>
      <c r="S1136" t="str">
        <f t="shared" si="122"/>
        <v>May</v>
      </c>
      <c r="T1136">
        <f t="shared" si="123"/>
        <v>2024</v>
      </c>
      <c r="U1136" s="3">
        <f t="shared" si="124"/>
        <v>0.29749999999999999</v>
      </c>
      <c r="V1136" s="3" t="str">
        <f t="shared" si="125"/>
        <v>High Discount</v>
      </c>
      <c r="W1136" s="3">
        <f>AVERAGE(Table1[Gross Margin %])</f>
        <v>0.29963500000000659</v>
      </c>
      <c r="X1136" s="3"/>
    </row>
    <row r="1137" spans="1:24" x14ac:dyDescent="0.35">
      <c r="A1137" t="s">
        <v>2268</v>
      </c>
      <c r="B1137" t="s">
        <v>2269</v>
      </c>
      <c r="C1137">
        <v>269.75</v>
      </c>
      <c r="D1137" t="s">
        <v>3873</v>
      </c>
      <c r="E1137">
        <f t="shared" si="119"/>
        <v>0.1</v>
      </c>
      <c r="F1137">
        <f t="shared" si="120"/>
        <v>84.971249999999998</v>
      </c>
      <c r="G1137" s="2">
        <v>45622</v>
      </c>
      <c r="H1137" s="2">
        <v>45622</v>
      </c>
      <c r="I1137" t="s">
        <v>86</v>
      </c>
      <c r="J1137" t="s">
        <v>49</v>
      </c>
      <c r="K1137" t="str">
        <f t="shared" si="121"/>
        <v>High Risk</v>
      </c>
      <c r="L1137" t="s">
        <v>20</v>
      </c>
      <c r="M1137" t="s">
        <v>21</v>
      </c>
      <c r="N1137" t="s">
        <v>22</v>
      </c>
      <c r="O1137" t="s">
        <v>32</v>
      </c>
      <c r="P1137" t="s">
        <v>68</v>
      </c>
      <c r="Q1137" t="s">
        <v>69</v>
      </c>
      <c r="R1137">
        <v>3</v>
      </c>
      <c r="S1137" t="str">
        <f t="shared" si="122"/>
        <v>November</v>
      </c>
      <c r="T1137">
        <f t="shared" si="123"/>
        <v>2024</v>
      </c>
      <c r="U1137" s="3">
        <f t="shared" si="124"/>
        <v>0.315</v>
      </c>
      <c r="V1137" s="3" t="str">
        <f t="shared" si="125"/>
        <v>Low Discount</v>
      </c>
      <c r="W1137" s="3">
        <f>AVERAGE(Table1[Gross Margin %])</f>
        <v>0.29963500000000659</v>
      </c>
      <c r="X1137" s="3"/>
    </row>
    <row r="1138" spans="1:24" x14ac:dyDescent="0.35">
      <c r="A1138" t="s">
        <v>2270</v>
      </c>
      <c r="B1138" t="s">
        <v>2271</v>
      </c>
      <c r="C1138">
        <v>246.41</v>
      </c>
      <c r="D1138" t="s">
        <v>3873</v>
      </c>
      <c r="E1138">
        <f t="shared" si="119"/>
        <v>0.1</v>
      </c>
      <c r="F1138">
        <f t="shared" si="120"/>
        <v>77.619149999999991</v>
      </c>
      <c r="G1138" s="2">
        <v>45484</v>
      </c>
      <c r="H1138" s="2">
        <v>45484</v>
      </c>
      <c r="I1138" t="s">
        <v>42</v>
      </c>
      <c r="J1138" t="s">
        <v>37</v>
      </c>
      <c r="K1138" t="str">
        <f t="shared" si="121"/>
        <v>Low Risk</v>
      </c>
      <c r="L1138" t="s">
        <v>60</v>
      </c>
      <c r="M1138" t="s">
        <v>55</v>
      </c>
      <c r="N1138" t="s">
        <v>45</v>
      </c>
      <c r="O1138" t="s">
        <v>61</v>
      </c>
      <c r="P1138" t="s">
        <v>62</v>
      </c>
      <c r="Q1138" t="s">
        <v>63</v>
      </c>
      <c r="R1138">
        <v>1</v>
      </c>
      <c r="S1138" t="str">
        <f t="shared" si="122"/>
        <v>July</v>
      </c>
      <c r="T1138">
        <f t="shared" si="123"/>
        <v>2024</v>
      </c>
      <c r="U1138" s="3">
        <f t="shared" si="124"/>
        <v>0.31499999999999995</v>
      </c>
      <c r="V1138" s="3" t="str">
        <f t="shared" si="125"/>
        <v>Low Discount</v>
      </c>
      <c r="W1138" s="3">
        <f>AVERAGE(Table1[Gross Margin %])</f>
        <v>0.29963500000000659</v>
      </c>
      <c r="X1138" s="3"/>
    </row>
    <row r="1139" spans="1:24" x14ac:dyDescent="0.35">
      <c r="A1139" t="s">
        <v>2272</v>
      </c>
      <c r="B1139" t="s">
        <v>2273</v>
      </c>
      <c r="C1139">
        <v>392.33</v>
      </c>
      <c r="D1139" t="s">
        <v>3873</v>
      </c>
      <c r="E1139">
        <f t="shared" si="119"/>
        <v>0.1</v>
      </c>
      <c r="F1139">
        <f t="shared" si="120"/>
        <v>123.58394999999999</v>
      </c>
      <c r="G1139" s="2">
        <v>45497</v>
      </c>
      <c r="H1139" s="2">
        <v>45497</v>
      </c>
      <c r="I1139" t="s">
        <v>42</v>
      </c>
      <c r="J1139" t="s">
        <v>49</v>
      </c>
      <c r="K1139" t="str">
        <f t="shared" si="121"/>
        <v>Low Risk</v>
      </c>
      <c r="L1139" t="s">
        <v>38</v>
      </c>
      <c r="M1139" t="s">
        <v>55</v>
      </c>
      <c r="N1139" t="s">
        <v>22</v>
      </c>
      <c r="O1139" t="s">
        <v>32</v>
      </c>
      <c r="P1139" t="s">
        <v>33</v>
      </c>
      <c r="Q1139" t="s">
        <v>34</v>
      </c>
      <c r="R1139">
        <v>2</v>
      </c>
      <c r="S1139" t="str">
        <f t="shared" si="122"/>
        <v>July</v>
      </c>
      <c r="T1139">
        <f t="shared" si="123"/>
        <v>2024</v>
      </c>
      <c r="U1139" s="3">
        <f t="shared" si="124"/>
        <v>0.315</v>
      </c>
      <c r="V1139" s="3" t="str">
        <f t="shared" si="125"/>
        <v>Low Discount</v>
      </c>
      <c r="W1139" s="3">
        <f>AVERAGE(Table1[Gross Margin %])</f>
        <v>0.29963500000000659</v>
      </c>
      <c r="X1139" s="3"/>
    </row>
    <row r="1140" spans="1:24" x14ac:dyDescent="0.35">
      <c r="A1140" t="s">
        <v>2274</v>
      </c>
      <c r="B1140" t="s">
        <v>1415</v>
      </c>
      <c r="C1140">
        <v>1166.46</v>
      </c>
      <c r="D1140" t="s">
        <v>3872</v>
      </c>
      <c r="E1140">
        <f t="shared" si="119"/>
        <v>0.25</v>
      </c>
      <c r="F1140">
        <f t="shared" si="120"/>
        <v>306.19574999999998</v>
      </c>
      <c r="G1140" s="2">
        <v>45744</v>
      </c>
      <c r="H1140" s="2">
        <v>45744</v>
      </c>
      <c r="I1140" t="s">
        <v>18</v>
      </c>
      <c r="J1140" t="s">
        <v>49</v>
      </c>
      <c r="K1140" t="str">
        <f t="shared" si="121"/>
        <v>Low Risk</v>
      </c>
      <c r="L1140" t="s">
        <v>43</v>
      </c>
      <c r="M1140" t="s">
        <v>44</v>
      </c>
      <c r="N1140" t="s">
        <v>31</v>
      </c>
      <c r="O1140" t="s">
        <v>32</v>
      </c>
      <c r="P1140" t="s">
        <v>80</v>
      </c>
      <c r="Q1140" t="s">
        <v>81</v>
      </c>
      <c r="R1140">
        <v>5</v>
      </c>
      <c r="S1140" t="str">
        <f t="shared" si="122"/>
        <v>March</v>
      </c>
      <c r="T1140">
        <f t="shared" si="123"/>
        <v>2025</v>
      </c>
      <c r="U1140" s="3">
        <f t="shared" si="124"/>
        <v>0.26249999999999996</v>
      </c>
      <c r="V1140" s="3" t="str">
        <f t="shared" si="125"/>
        <v>High Discount</v>
      </c>
      <c r="W1140" s="3">
        <f>AVERAGE(Table1[Gross Margin %])</f>
        <v>0.29963500000000659</v>
      </c>
      <c r="X1140" s="3"/>
    </row>
    <row r="1141" spans="1:24" x14ac:dyDescent="0.35">
      <c r="A1141" t="s">
        <v>2275</v>
      </c>
      <c r="B1141" t="s">
        <v>2276</v>
      </c>
      <c r="C1141">
        <v>131.36000000000001</v>
      </c>
      <c r="D1141" t="s">
        <v>3873</v>
      </c>
      <c r="E1141">
        <f t="shared" si="119"/>
        <v>0.1</v>
      </c>
      <c r="F1141">
        <f t="shared" si="120"/>
        <v>41.378400000000006</v>
      </c>
      <c r="G1141" s="2">
        <v>45781</v>
      </c>
      <c r="H1141" s="2">
        <v>45781</v>
      </c>
      <c r="I1141" t="s">
        <v>86</v>
      </c>
      <c r="J1141" t="s">
        <v>37</v>
      </c>
      <c r="K1141" t="str">
        <f t="shared" si="121"/>
        <v>High Risk</v>
      </c>
      <c r="L1141" t="s">
        <v>20</v>
      </c>
      <c r="M1141" t="s">
        <v>30</v>
      </c>
      <c r="N1141" t="s">
        <v>22</v>
      </c>
      <c r="O1141" t="s">
        <v>32</v>
      </c>
      <c r="P1141" t="s">
        <v>80</v>
      </c>
      <c r="Q1141" t="s">
        <v>81</v>
      </c>
      <c r="R1141">
        <v>10</v>
      </c>
      <c r="S1141" t="str">
        <f t="shared" si="122"/>
        <v>May</v>
      </c>
      <c r="T1141">
        <f t="shared" si="123"/>
        <v>2025</v>
      </c>
      <c r="U1141" s="3">
        <f t="shared" si="124"/>
        <v>0.315</v>
      </c>
      <c r="V1141" s="3" t="str">
        <f t="shared" si="125"/>
        <v>Low Discount</v>
      </c>
      <c r="W1141" s="3">
        <f>AVERAGE(Table1[Gross Margin %])</f>
        <v>0.29963500000000659</v>
      </c>
      <c r="X1141" s="3"/>
    </row>
    <row r="1142" spans="1:24" x14ac:dyDescent="0.35">
      <c r="A1142" t="s">
        <v>2277</v>
      </c>
      <c r="B1142" t="s">
        <v>2278</v>
      </c>
      <c r="C1142">
        <v>1150.8599999999999</v>
      </c>
      <c r="D1142" t="s">
        <v>3872</v>
      </c>
      <c r="E1142">
        <f t="shared" si="119"/>
        <v>0.25</v>
      </c>
      <c r="F1142">
        <f t="shared" si="120"/>
        <v>302.10074999999995</v>
      </c>
      <c r="G1142" s="2">
        <v>45658</v>
      </c>
      <c r="H1142" s="2">
        <v>45658</v>
      </c>
      <c r="I1142" t="s">
        <v>48</v>
      </c>
      <c r="J1142" t="s">
        <v>49</v>
      </c>
      <c r="K1142" t="str">
        <f t="shared" si="121"/>
        <v>Low Risk</v>
      </c>
      <c r="L1142" t="s">
        <v>43</v>
      </c>
      <c r="M1142" t="s">
        <v>55</v>
      </c>
      <c r="N1142" t="s">
        <v>31</v>
      </c>
      <c r="O1142" t="s">
        <v>32</v>
      </c>
      <c r="P1142" t="s">
        <v>68</v>
      </c>
      <c r="Q1142" t="s">
        <v>69</v>
      </c>
      <c r="R1142">
        <v>2</v>
      </c>
      <c r="S1142" t="str">
        <f t="shared" si="122"/>
        <v>January</v>
      </c>
      <c r="T1142">
        <f t="shared" si="123"/>
        <v>2025</v>
      </c>
      <c r="U1142" s="3">
        <f t="shared" si="124"/>
        <v>0.26249999999999996</v>
      </c>
      <c r="V1142" s="3" t="str">
        <f t="shared" si="125"/>
        <v>High Discount</v>
      </c>
      <c r="W1142" s="3">
        <f>AVERAGE(Table1[Gross Margin %])</f>
        <v>0.29963500000000659</v>
      </c>
      <c r="X1142" s="3"/>
    </row>
    <row r="1143" spans="1:24" x14ac:dyDescent="0.35">
      <c r="A1143" t="s">
        <v>2279</v>
      </c>
      <c r="B1143" t="s">
        <v>2280</v>
      </c>
      <c r="C1143">
        <v>207.76</v>
      </c>
      <c r="D1143" t="s">
        <v>3873</v>
      </c>
      <c r="E1143">
        <f t="shared" si="119"/>
        <v>0.1</v>
      </c>
      <c r="F1143">
        <f t="shared" si="120"/>
        <v>65.444399999999987</v>
      </c>
      <c r="G1143" s="2">
        <v>45786</v>
      </c>
      <c r="H1143" s="2">
        <v>45786</v>
      </c>
      <c r="I1143" t="s">
        <v>28</v>
      </c>
      <c r="J1143" t="s">
        <v>37</v>
      </c>
      <c r="K1143" t="str">
        <f t="shared" si="121"/>
        <v>High Risk</v>
      </c>
      <c r="L1143" t="s">
        <v>20</v>
      </c>
      <c r="M1143" t="s">
        <v>21</v>
      </c>
      <c r="N1143" t="s">
        <v>22</v>
      </c>
      <c r="O1143" t="s">
        <v>32</v>
      </c>
      <c r="P1143" t="s">
        <v>80</v>
      </c>
      <c r="Q1143" t="s">
        <v>81</v>
      </c>
      <c r="R1143">
        <v>9</v>
      </c>
      <c r="S1143" t="str">
        <f t="shared" si="122"/>
        <v>May</v>
      </c>
      <c r="T1143">
        <f t="shared" si="123"/>
        <v>2025</v>
      </c>
      <c r="U1143" s="3">
        <f t="shared" si="124"/>
        <v>0.31499999999999995</v>
      </c>
      <c r="V1143" s="3" t="str">
        <f t="shared" si="125"/>
        <v>Low Discount</v>
      </c>
      <c r="W1143" s="3">
        <f>AVERAGE(Table1[Gross Margin %])</f>
        <v>0.29963500000000659</v>
      </c>
      <c r="X1143" s="3"/>
    </row>
    <row r="1144" spans="1:24" x14ac:dyDescent="0.35">
      <c r="A1144" t="s">
        <v>2281</v>
      </c>
      <c r="B1144" t="s">
        <v>2282</v>
      </c>
      <c r="C1144">
        <v>646.70000000000005</v>
      </c>
      <c r="D1144" t="s">
        <v>3874</v>
      </c>
      <c r="E1144">
        <f t="shared" si="119"/>
        <v>0.1</v>
      </c>
      <c r="F1144">
        <f t="shared" si="120"/>
        <v>203.71050000000002</v>
      </c>
      <c r="G1144" s="2">
        <v>45777</v>
      </c>
      <c r="H1144" s="2">
        <v>45777</v>
      </c>
      <c r="I1144" t="s">
        <v>28</v>
      </c>
      <c r="J1144" t="s">
        <v>19</v>
      </c>
      <c r="K1144" t="str">
        <f t="shared" si="121"/>
        <v>Low Risk</v>
      </c>
      <c r="L1144" t="s">
        <v>43</v>
      </c>
      <c r="M1144" t="s">
        <v>21</v>
      </c>
      <c r="N1144" t="s">
        <v>45</v>
      </c>
      <c r="O1144" t="s">
        <v>32</v>
      </c>
      <c r="P1144" t="s">
        <v>33</v>
      </c>
      <c r="Q1144" t="s">
        <v>34</v>
      </c>
      <c r="R1144">
        <v>8</v>
      </c>
      <c r="S1144" t="str">
        <f t="shared" si="122"/>
        <v>April</v>
      </c>
      <c r="T1144">
        <f t="shared" si="123"/>
        <v>2025</v>
      </c>
      <c r="U1144" s="3">
        <f t="shared" si="124"/>
        <v>0.315</v>
      </c>
      <c r="V1144" s="3" t="str">
        <f t="shared" si="125"/>
        <v>Low Discount</v>
      </c>
      <c r="W1144" s="3">
        <f>AVERAGE(Table1[Gross Margin %])</f>
        <v>0.29963500000000659</v>
      </c>
      <c r="X1144" s="3"/>
    </row>
    <row r="1145" spans="1:24" x14ac:dyDescent="0.35">
      <c r="A1145" t="s">
        <v>2283</v>
      </c>
      <c r="B1145" t="s">
        <v>2284</v>
      </c>
      <c r="C1145">
        <v>1038.69</v>
      </c>
      <c r="D1145" t="s">
        <v>3872</v>
      </c>
      <c r="E1145">
        <f t="shared" si="119"/>
        <v>0.15</v>
      </c>
      <c r="F1145">
        <f t="shared" si="120"/>
        <v>309.01027499999998</v>
      </c>
      <c r="G1145" s="2">
        <v>45462</v>
      </c>
      <c r="H1145" s="2">
        <v>45462</v>
      </c>
      <c r="I1145" t="s">
        <v>18</v>
      </c>
      <c r="J1145" t="s">
        <v>37</v>
      </c>
      <c r="K1145" t="str">
        <f t="shared" si="121"/>
        <v>Medium Risk</v>
      </c>
      <c r="L1145" t="s">
        <v>38</v>
      </c>
      <c r="M1145" t="s">
        <v>50</v>
      </c>
      <c r="N1145" t="s">
        <v>45</v>
      </c>
      <c r="O1145" t="s">
        <v>23</v>
      </c>
      <c r="P1145" t="s">
        <v>56</v>
      </c>
      <c r="Q1145" t="s">
        <v>57</v>
      </c>
      <c r="R1145">
        <v>7</v>
      </c>
      <c r="S1145" t="str">
        <f t="shared" si="122"/>
        <v>June</v>
      </c>
      <c r="T1145">
        <f t="shared" si="123"/>
        <v>2024</v>
      </c>
      <c r="U1145" s="3">
        <f t="shared" si="124"/>
        <v>0.29749999999999999</v>
      </c>
      <c r="V1145" s="3" t="str">
        <f t="shared" si="125"/>
        <v>High Discount</v>
      </c>
      <c r="W1145" s="3">
        <f>AVERAGE(Table1[Gross Margin %])</f>
        <v>0.29963500000000659</v>
      </c>
      <c r="X1145" s="3"/>
    </row>
    <row r="1146" spans="1:24" x14ac:dyDescent="0.35">
      <c r="A1146" t="s">
        <v>2285</v>
      </c>
      <c r="B1146" t="s">
        <v>2286</v>
      </c>
      <c r="C1146">
        <v>1450.01</v>
      </c>
      <c r="D1146" t="s">
        <v>3872</v>
      </c>
      <c r="E1146">
        <f t="shared" si="119"/>
        <v>0.25</v>
      </c>
      <c r="F1146">
        <f t="shared" si="120"/>
        <v>380.62762499999997</v>
      </c>
      <c r="G1146" s="2">
        <v>45720</v>
      </c>
      <c r="H1146" s="2">
        <v>45720</v>
      </c>
      <c r="I1146" t="s">
        <v>28</v>
      </c>
      <c r="J1146" t="s">
        <v>49</v>
      </c>
      <c r="K1146" t="str">
        <f t="shared" si="121"/>
        <v>Low Risk</v>
      </c>
      <c r="L1146" t="s">
        <v>60</v>
      </c>
      <c r="M1146" t="s">
        <v>21</v>
      </c>
      <c r="N1146" t="s">
        <v>45</v>
      </c>
      <c r="O1146" t="s">
        <v>32</v>
      </c>
      <c r="P1146" t="s">
        <v>68</v>
      </c>
      <c r="Q1146" t="s">
        <v>69</v>
      </c>
      <c r="R1146">
        <v>8</v>
      </c>
      <c r="S1146" t="str">
        <f t="shared" si="122"/>
        <v>March</v>
      </c>
      <c r="T1146">
        <f t="shared" si="123"/>
        <v>2025</v>
      </c>
      <c r="U1146" s="3">
        <f t="shared" si="124"/>
        <v>0.26249999999999996</v>
      </c>
      <c r="V1146" s="3" t="str">
        <f t="shared" si="125"/>
        <v>High Discount</v>
      </c>
      <c r="W1146" s="3">
        <f>AVERAGE(Table1[Gross Margin %])</f>
        <v>0.29963500000000659</v>
      </c>
      <c r="X1146" s="3"/>
    </row>
    <row r="1147" spans="1:24" x14ac:dyDescent="0.35">
      <c r="A1147" t="s">
        <v>2287</v>
      </c>
      <c r="B1147" t="s">
        <v>2288</v>
      </c>
      <c r="C1147">
        <v>366.09</v>
      </c>
      <c r="D1147" t="s">
        <v>3873</v>
      </c>
      <c r="E1147">
        <f t="shared" si="119"/>
        <v>0.1</v>
      </c>
      <c r="F1147">
        <f t="shared" si="120"/>
        <v>115.31835</v>
      </c>
      <c r="G1147" s="2">
        <v>45609</v>
      </c>
      <c r="H1147" s="2">
        <v>45609</v>
      </c>
      <c r="I1147" t="s">
        <v>48</v>
      </c>
      <c r="J1147" t="s">
        <v>49</v>
      </c>
      <c r="K1147" t="str">
        <f t="shared" si="121"/>
        <v>Low Risk</v>
      </c>
      <c r="L1147" t="s">
        <v>60</v>
      </c>
      <c r="M1147" t="s">
        <v>39</v>
      </c>
      <c r="N1147" t="s">
        <v>31</v>
      </c>
      <c r="O1147" t="s">
        <v>32</v>
      </c>
      <c r="P1147" t="s">
        <v>68</v>
      </c>
      <c r="Q1147" t="s">
        <v>69</v>
      </c>
      <c r="R1147">
        <v>2</v>
      </c>
      <c r="S1147" t="str">
        <f t="shared" si="122"/>
        <v>November</v>
      </c>
      <c r="T1147">
        <f t="shared" si="123"/>
        <v>2024</v>
      </c>
      <c r="U1147" s="3">
        <f t="shared" si="124"/>
        <v>0.315</v>
      </c>
      <c r="V1147" s="3" t="str">
        <f t="shared" si="125"/>
        <v>Low Discount</v>
      </c>
      <c r="W1147" s="3">
        <f>AVERAGE(Table1[Gross Margin %])</f>
        <v>0.29963500000000659</v>
      </c>
      <c r="X1147" s="3"/>
    </row>
    <row r="1148" spans="1:24" x14ac:dyDescent="0.35">
      <c r="A1148" t="s">
        <v>2289</v>
      </c>
      <c r="B1148" t="s">
        <v>2290</v>
      </c>
      <c r="C1148">
        <v>309.68</v>
      </c>
      <c r="D1148" t="s">
        <v>3873</v>
      </c>
      <c r="E1148">
        <f t="shared" si="119"/>
        <v>0.1</v>
      </c>
      <c r="F1148">
        <f t="shared" si="120"/>
        <v>97.549199999999985</v>
      </c>
      <c r="G1148" s="2">
        <v>45548</v>
      </c>
      <c r="H1148" s="2">
        <v>45548</v>
      </c>
      <c r="I1148" t="s">
        <v>86</v>
      </c>
      <c r="J1148" t="s">
        <v>29</v>
      </c>
      <c r="K1148" t="str">
        <f t="shared" si="121"/>
        <v>High Risk</v>
      </c>
      <c r="L1148" t="s">
        <v>20</v>
      </c>
      <c r="M1148" t="s">
        <v>55</v>
      </c>
      <c r="N1148" t="s">
        <v>31</v>
      </c>
      <c r="O1148" t="s">
        <v>32</v>
      </c>
      <c r="P1148" t="s">
        <v>33</v>
      </c>
      <c r="Q1148" t="s">
        <v>34</v>
      </c>
      <c r="R1148">
        <v>10</v>
      </c>
      <c r="S1148" t="str">
        <f t="shared" si="122"/>
        <v>September</v>
      </c>
      <c r="T1148">
        <f t="shared" si="123"/>
        <v>2024</v>
      </c>
      <c r="U1148" s="3">
        <f t="shared" si="124"/>
        <v>0.31499999999999995</v>
      </c>
      <c r="V1148" s="3" t="str">
        <f t="shared" si="125"/>
        <v>Low Discount</v>
      </c>
      <c r="W1148" s="3">
        <f>AVERAGE(Table1[Gross Margin %])</f>
        <v>0.29963500000000659</v>
      </c>
      <c r="X1148" s="3"/>
    </row>
    <row r="1149" spans="1:24" x14ac:dyDescent="0.35">
      <c r="A1149" t="s">
        <v>2291</v>
      </c>
      <c r="B1149" t="s">
        <v>2038</v>
      </c>
      <c r="C1149">
        <v>940.2</v>
      </c>
      <c r="D1149" t="s">
        <v>3874</v>
      </c>
      <c r="E1149">
        <f t="shared" si="119"/>
        <v>0.15</v>
      </c>
      <c r="F1149">
        <f t="shared" si="120"/>
        <v>279.70949999999999</v>
      </c>
      <c r="G1149" s="2">
        <v>45583</v>
      </c>
      <c r="H1149" s="2">
        <v>45583</v>
      </c>
      <c r="I1149" t="s">
        <v>28</v>
      </c>
      <c r="J1149" t="s">
        <v>29</v>
      </c>
      <c r="K1149" t="str">
        <f t="shared" si="121"/>
        <v>High Risk</v>
      </c>
      <c r="L1149" t="s">
        <v>20</v>
      </c>
      <c r="M1149" t="s">
        <v>44</v>
      </c>
      <c r="N1149" t="s">
        <v>31</v>
      </c>
      <c r="O1149" t="s">
        <v>23</v>
      </c>
      <c r="P1149" t="s">
        <v>51</v>
      </c>
      <c r="Q1149" t="s">
        <v>52</v>
      </c>
      <c r="R1149">
        <v>5</v>
      </c>
      <c r="S1149" t="str">
        <f t="shared" si="122"/>
        <v>October</v>
      </c>
      <c r="T1149">
        <f t="shared" si="123"/>
        <v>2024</v>
      </c>
      <c r="U1149" s="3">
        <f t="shared" si="124"/>
        <v>0.29749999999999999</v>
      </c>
      <c r="V1149" s="3" t="str">
        <f t="shared" si="125"/>
        <v>High Discount</v>
      </c>
      <c r="W1149" s="3">
        <f>AVERAGE(Table1[Gross Margin %])</f>
        <v>0.29963500000000659</v>
      </c>
      <c r="X1149" s="3"/>
    </row>
    <row r="1150" spans="1:24" x14ac:dyDescent="0.35">
      <c r="A1150" t="s">
        <v>2292</v>
      </c>
      <c r="B1150" t="s">
        <v>2293</v>
      </c>
      <c r="C1150">
        <v>1129.28</v>
      </c>
      <c r="D1150" t="s">
        <v>3872</v>
      </c>
      <c r="E1150">
        <f t="shared" si="119"/>
        <v>0.25</v>
      </c>
      <c r="F1150">
        <f t="shared" si="120"/>
        <v>296.43599999999998</v>
      </c>
      <c r="G1150" s="2">
        <v>45631</v>
      </c>
      <c r="H1150" s="2">
        <v>45631</v>
      </c>
      <c r="I1150" t="s">
        <v>18</v>
      </c>
      <c r="J1150" t="s">
        <v>37</v>
      </c>
      <c r="K1150" t="str">
        <f t="shared" si="121"/>
        <v>Medium Risk</v>
      </c>
      <c r="L1150" t="s">
        <v>38</v>
      </c>
      <c r="M1150" t="s">
        <v>44</v>
      </c>
      <c r="N1150" t="s">
        <v>45</v>
      </c>
      <c r="O1150" t="s">
        <v>32</v>
      </c>
      <c r="P1150" t="s">
        <v>80</v>
      </c>
      <c r="Q1150" t="s">
        <v>81</v>
      </c>
      <c r="R1150">
        <v>1</v>
      </c>
      <c r="S1150" t="str">
        <f t="shared" si="122"/>
        <v>December</v>
      </c>
      <c r="T1150">
        <f t="shared" si="123"/>
        <v>2024</v>
      </c>
      <c r="U1150" s="3">
        <f t="shared" si="124"/>
        <v>0.26250000000000001</v>
      </c>
      <c r="V1150" s="3" t="str">
        <f t="shared" si="125"/>
        <v>High Discount</v>
      </c>
      <c r="W1150" s="3">
        <f>AVERAGE(Table1[Gross Margin %])</f>
        <v>0.29963500000000659</v>
      </c>
      <c r="X1150" s="3"/>
    </row>
    <row r="1151" spans="1:24" x14ac:dyDescent="0.35">
      <c r="A1151" t="s">
        <v>2294</v>
      </c>
      <c r="B1151" t="s">
        <v>2295</v>
      </c>
      <c r="C1151">
        <v>1082</v>
      </c>
      <c r="D1151" t="s">
        <v>3872</v>
      </c>
      <c r="E1151">
        <f t="shared" si="119"/>
        <v>0.1</v>
      </c>
      <c r="F1151">
        <f t="shared" si="120"/>
        <v>340.83</v>
      </c>
      <c r="G1151" s="2">
        <v>45564</v>
      </c>
      <c r="H1151" s="2">
        <v>45564</v>
      </c>
      <c r="I1151" t="s">
        <v>86</v>
      </c>
      <c r="J1151" t="s">
        <v>19</v>
      </c>
      <c r="K1151" t="str">
        <f t="shared" si="121"/>
        <v>Low Risk</v>
      </c>
      <c r="L1151" t="s">
        <v>43</v>
      </c>
      <c r="M1151" t="s">
        <v>50</v>
      </c>
      <c r="N1151" t="s">
        <v>45</v>
      </c>
      <c r="O1151" t="s">
        <v>61</v>
      </c>
      <c r="P1151" t="s">
        <v>62</v>
      </c>
      <c r="Q1151" t="s">
        <v>63</v>
      </c>
      <c r="R1151">
        <v>1</v>
      </c>
      <c r="S1151" t="str">
        <f t="shared" si="122"/>
        <v>September</v>
      </c>
      <c r="T1151">
        <f t="shared" si="123"/>
        <v>2024</v>
      </c>
      <c r="U1151" s="3">
        <f t="shared" si="124"/>
        <v>0.315</v>
      </c>
      <c r="V1151" s="3" t="str">
        <f t="shared" si="125"/>
        <v>Low Discount</v>
      </c>
      <c r="W1151" s="3">
        <f>AVERAGE(Table1[Gross Margin %])</f>
        <v>0.29963500000000659</v>
      </c>
      <c r="X1151" s="3"/>
    </row>
    <row r="1152" spans="1:24" x14ac:dyDescent="0.35">
      <c r="A1152" t="s">
        <v>2296</v>
      </c>
      <c r="B1152" t="s">
        <v>2297</v>
      </c>
      <c r="C1152">
        <v>760.6</v>
      </c>
      <c r="D1152" t="s">
        <v>3874</v>
      </c>
      <c r="E1152">
        <f t="shared" si="119"/>
        <v>0.15</v>
      </c>
      <c r="F1152">
        <f t="shared" si="120"/>
        <v>226.27849999999998</v>
      </c>
      <c r="G1152" s="2">
        <v>45622</v>
      </c>
      <c r="H1152" s="2">
        <v>45622</v>
      </c>
      <c r="I1152" t="s">
        <v>86</v>
      </c>
      <c r="J1152" t="s">
        <v>49</v>
      </c>
      <c r="K1152" t="str">
        <f t="shared" si="121"/>
        <v>Low Risk</v>
      </c>
      <c r="L1152" t="s">
        <v>60</v>
      </c>
      <c r="M1152" t="s">
        <v>55</v>
      </c>
      <c r="N1152" t="s">
        <v>45</v>
      </c>
      <c r="O1152" t="s">
        <v>23</v>
      </c>
      <c r="P1152" t="s">
        <v>24</v>
      </c>
      <c r="Q1152" t="s">
        <v>25</v>
      </c>
      <c r="R1152">
        <v>6</v>
      </c>
      <c r="S1152" t="str">
        <f t="shared" si="122"/>
        <v>November</v>
      </c>
      <c r="T1152">
        <f t="shared" si="123"/>
        <v>2024</v>
      </c>
      <c r="U1152" s="3">
        <f t="shared" si="124"/>
        <v>0.29749999999999999</v>
      </c>
      <c r="V1152" s="3" t="str">
        <f t="shared" si="125"/>
        <v>High Discount</v>
      </c>
      <c r="W1152" s="3">
        <f>AVERAGE(Table1[Gross Margin %])</f>
        <v>0.29963500000000659</v>
      </c>
      <c r="X1152" s="3"/>
    </row>
    <row r="1153" spans="1:24" x14ac:dyDescent="0.35">
      <c r="A1153" t="s">
        <v>2298</v>
      </c>
      <c r="B1153" t="s">
        <v>2299</v>
      </c>
      <c r="C1153">
        <v>466.54</v>
      </c>
      <c r="D1153" t="s">
        <v>3873</v>
      </c>
      <c r="E1153">
        <f t="shared" si="119"/>
        <v>0.15</v>
      </c>
      <c r="F1153">
        <f t="shared" si="120"/>
        <v>138.79564999999999</v>
      </c>
      <c r="G1153" s="2">
        <v>45454</v>
      </c>
      <c r="H1153" s="2">
        <v>45454</v>
      </c>
      <c r="I1153" t="s">
        <v>18</v>
      </c>
      <c r="J1153" t="s">
        <v>29</v>
      </c>
      <c r="K1153" t="str">
        <f t="shared" si="121"/>
        <v>High Risk</v>
      </c>
      <c r="L1153" t="s">
        <v>20</v>
      </c>
      <c r="M1153" t="s">
        <v>55</v>
      </c>
      <c r="N1153" t="s">
        <v>31</v>
      </c>
      <c r="O1153" t="s">
        <v>23</v>
      </c>
      <c r="P1153" t="s">
        <v>51</v>
      </c>
      <c r="Q1153" t="s">
        <v>52</v>
      </c>
      <c r="R1153">
        <v>9</v>
      </c>
      <c r="S1153" t="str">
        <f t="shared" si="122"/>
        <v>June</v>
      </c>
      <c r="T1153">
        <f t="shared" si="123"/>
        <v>2024</v>
      </c>
      <c r="U1153" s="3">
        <f t="shared" si="124"/>
        <v>0.29749999999999999</v>
      </c>
      <c r="V1153" s="3" t="str">
        <f t="shared" si="125"/>
        <v>High Discount</v>
      </c>
      <c r="W1153" s="3">
        <f>AVERAGE(Table1[Gross Margin %])</f>
        <v>0.29963500000000659</v>
      </c>
      <c r="X1153" s="3"/>
    </row>
    <row r="1154" spans="1:24" x14ac:dyDescent="0.35">
      <c r="A1154" t="s">
        <v>2300</v>
      </c>
      <c r="B1154" t="s">
        <v>2301</v>
      </c>
      <c r="C1154">
        <v>1030.58</v>
      </c>
      <c r="D1154" t="s">
        <v>3872</v>
      </c>
      <c r="E1154">
        <f t="shared" si="119"/>
        <v>0.15</v>
      </c>
      <c r="F1154">
        <f t="shared" si="120"/>
        <v>306.59754999999996</v>
      </c>
      <c r="G1154" s="2">
        <v>45715</v>
      </c>
      <c r="H1154" s="2">
        <v>45715</v>
      </c>
      <c r="I1154" t="s">
        <v>42</v>
      </c>
      <c r="J1154" t="s">
        <v>37</v>
      </c>
      <c r="K1154" t="str">
        <f t="shared" si="121"/>
        <v>Low Risk</v>
      </c>
      <c r="L1154" t="s">
        <v>38</v>
      </c>
      <c r="M1154" t="s">
        <v>21</v>
      </c>
      <c r="N1154" t="s">
        <v>22</v>
      </c>
      <c r="O1154" t="s">
        <v>23</v>
      </c>
      <c r="P1154" t="s">
        <v>56</v>
      </c>
      <c r="Q1154" t="s">
        <v>57</v>
      </c>
      <c r="R1154">
        <v>7</v>
      </c>
      <c r="S1154" t="str">
        <f t="shared" si="122"/>
        <v>February</v>
      </c>
      <c r="T1154">
        <f t="shared" si="123"/>
        <v>2025</v>
      </c>
      <c r="U1154" s="3">
        <f t="shared" si="124"/>
        <v>0.29749999999999999</v>
      </c>
      <c r="V1154" s="3" t="str">
        <f t="shared" si="125"/>
        <v>High Discount</v>
      </c>
      <c r="W1154" s="3">
        <f>AVERAGE(Table1[Gross Margin %])</f>
        <v>0.29963500000000659</v>
      </c>
      <c r="X1154" s="3"/>
    </row>
    <row r="1155" spans="1:24" x14ac:dyDescent="0.35">
      <c r="A1155" t="s">
        <v>2302</v>
      </c>
      <c r="B1155" t="s">
        <v>2303</v>
      </c>
      <c r="C1155">
        <v>260.85000000000002</v>
      </c>
      <c r="D1155" t="s">
        <v>3873</v>
      </c>
      <c r="E1155">
        <f t="shared" ref="E1155:E1218" si="126">IF(AND(O1155="Technology", C1155&gt;1000), 0.25, IF(O1155="Furniture", 0.15, 0.1))</f>
        <v>0.1</v>
      </c>
      <c r="F1155">
        <f t="shared" ref="F1155:F1218" si="127">(C1155 - (C1155 * E1155)) * 0.35</f>
        <v>82.167749999999998</v>
      </c>
      <c r="G1155" s="2">
        <v>45717</v>
      </c>
      <c r="H1155" s="2">
        <v>45717</v>
      </c>
      <c r="I1155" t="s">
        <v>28</v>
      </c>
      <c r="J1155" t="s">
        <v>49</v>
      </c>
      <c r="K1155" t="str">
        <f t="shared" ref="K1155:K1218" si="128">IF(L1155="Cancelled", "High Risk", IF(AND(L1155="In Transit", I1155&lt;&gt;"Jumia Express"), "Medium Risk", "Low Risk"))</f>
        <v>Low Risk</v>
      </c>
      <c r="L1155" t="s">
        <v>60</v>
      </c>
      <c r="M1155" t="s">
        <v>55</v>
      </c>
      <c r="N1155" t="s">
        <v>31</v>
      </c>
      <c r="O1155" t="s">
        <v>32</v>
      </c>
      <c r="P1155" t="s">
        <v>33</v>
      </c>
      <c r="Q1155" t="s">
        <v>34</v>
      </c>
      <c r="R1155">
        <v>10</v>
      </c>
      <c r="S1155" t="str">
        <f t="shared" ref="S1155:S1218" si="129">TEXT(G1155, "mmmm")</f>
        <v>March</v>
      </c>
      <c r="T1155">
        <f t="shared" ref="T1155:T1218" si="130">YEAR(G1155)</f>
        <v>2025</v>
      </c>
      <c r="U1155" s="3">
        <f t="shared" ref="U1155:U1218" si="131">F1155/C1155</f>
        <v>0.31499999999999995</v>
      </c>
      <c r="V1155" s="3" t="str">
        <f t="shared" ref="V1155:V1218" si="132">IF(E1155=0, "No Discount", IF(E1155&lt;=0.1, "Low Discount", "High Discount"))</f>
        <v>Low Discount</v>
      </c>
      <c r="W1155" s="3">
        <f>AVERAGE(Table1[Gross Margin %])</f>
        <v>0.29963500000000659</v>
      </c>
      <c r="X1155" s="3"/>
    </row>
    <row r="1156" spans="1:24" x14ac:dyDescent="0.35">
      <c r="A1156" t="s">
        <v>2304</v>
      </c>
      <c r="B1156" t="s">
        <v>2305</v>
      </c>
      <c r="C1156">
        <v>340.9</v>
      </c>
      <c r="D1156" t="s">
        <v>3873</v>
      </c>
      <c r="E1156">
        <f t="shared" si="126"/>
        <v>0.15</v>
      </c>
      <c r="F1156">
        <f t="shared" si="127"/>
        <v>101.41774999999998</v>
      </c>
      <c r="G1156" s="2">
        <v>45444</v>
      </c>
      <c r="H1156" s="2">
        <v>45444</v>
      </c>
      <c r="I1156" t="s">
        <v>18</v>
      </c>
      <c r="J1156" t="s">
        <v>37</v>
      </c>
      <c r="K1156" t="str">
        <f t="shared" si="128"/>
        <v>Low Risk</v>
      </c>
      <c r="L1156" t="s">
        <v>43</v>
      </c>
      <c r="M1156" t="s">
        <v>50</v>
      </c>
      <c r="N1156" t="s">
        <v>45</v>
      </c>
      <c r="O1156" t="s">
        <v>23</v>
      </c>
      <c r="P1156" t="s">
        <v>56</v>
      </c>
      <c r="Q1156" t="s">
        <v>57</v>
      </c>
      <c r="R1156">
        <v>5</v>
      </c>
      <c r="S1156" t="str">
        <f t="shared" si="129"/>
        <v>June</v>
      </c>
      <c r="T1156">
        <f t="shared" si="130"/>
        <v>2024</v>
      </c>
      <c r="U1156" s="3">
        <f t="shared" si="131"/>
        <v>0.29749999999999999</v>
      </c>
      <c r="V1156" s="3" t="str">
        <f t="shared" si="132"/>
        <v>High Discount</v>
      </c>
      <c r="W1156" s="3">
        <f>AVERAGE(Table1[Gross Margin %])</f>
        <v>0.29963500000000659</v>
      </c>
      <c r="X1156" s="3"/>
    </row>
    <row r="1157" spans="1:24" x14ac:dyDescent="0.35">
      <c r="A1157" t="s">
        <v>2306</v>
      </c>
      <c r="B1157" t="s">
        <v>2307</v>
      </c>
      <c r="C1157">
        <v>436.12</v>
      </c>
      <c r="D1157" t="s">
        <v>3873</v>
      </c>
      <c r="E1157">
        <f t="shared" si="126"/>
        <v>0.1</v>
      </c>
      <c r="F1157">
        <f t="shared" si="127"/>
        <v>137.37779999999998</v>
      </c>
      <c r="G1157" s="2">
        <v>45631</v>
      </c>
      <c r="H1157" s="2">
        <v>45631</v>
      </c>
      <c r="I1157" t="s">
        <v>42</v>
      </c>
      <c r="J1157" t="s">
        <v>19</v>
      </c>
      <c r="K1157" t="str">
        <f t="shared" si="128"/>
        <v>Low Risk</v>
      </c>
      <c r="L1157" t="s">
        <v>43</v>
      </c>
      <c r="M1157" t="s">
        <v>39</v>
      </c>
      <c r="N1157" t="s">
        <v>45</v>
      </c>
      <c r="O1157" t="s">
        <v>32</v>
      </c>
      <c r="P1157" t="s">
        <v>68</v>
      </c>
      <c r="Q1157" t="s">
        <v>69</v>
      </c>
      <c r="R1157">
        <v>8</v>
      </c>
      <c r="S1157" t="str">
        <f t="shared" si="129"/>
        <v>December</v>
      </c>
      <c r="T1157">
        <f t="shared" si="130"/>
        <v>2024</v>
      </c>
      <c r="U1157" s="3">
        <f t="shared" si="131"/>
        <v>0.31499999999999995</v>
      </c>
      <c r="V1157" s="3" t="str">
        <f t="shared" si="132"/>
        <v>Low Discount</v>
      </c>
      <c r="W1157" s="3">
        <f>AVERAGE(Table1[Gross Margin %])</f>
        <v>0.29963500000000659</v>
      </c>
      <c r="X1157" s="3"/>
    </row>
    <row r="1158" spans="1:24" x14ac:dyDescent="0.35">
      <c r="A1158" t="s">
        <v>2308</v>
      </c>
      <c r="B1158" t="s">
        <v>2309</v>
      </c>
      <c r="C1158">
        <v>550.99</v>
      </c>
      <c r="D1158" t="s">
        <v>3874</v>
      </c>
      <c r="E1158">
        <f t="shared" si="126"/>
        <v>0.1</v>
      </c>
      <c r="F1158">
        <f t="shared" si="127"/>
        <v>173.56184999999999</v>
      </c>
      <c r="G1158" s="2">
        <v>45741</v>
      </c>
      <c r="H1158" s="2">
        <v>45741</v>
      </c>
      <c r="I1158" t="s">
        <v>28</v>
      </c>
      <c r="J1158" t="s">
        <v>29</v>
      </c>
      <c r="K1158" t="str">
        <f t="shared" si="128"/>
        <v>Low Risk</v>
      </c>
      <c r="L1158" t="s">
        <v>60</v>
      </c>
      <c r="M1158" t="s">
        <v>39</v>
      </c>
      <c r="N1158" t="s">
        <v>22</v>
      </c>
      <c r="O1158" t="s">
        <v>32</v>
      </c>
      <c r="P1158" t="s">
        <v>68</v>
      </c>
      <c r="Q1158" t="s">
        <v>69</v>
      </c>
      <c r="R1158">
        <v>7</v>
      </c>
      <c r="S1158" t="str">
        <f t="shared" si="129"/>
        <v>March</v>
      </c>
      <c r="T1158">
        <f t="shared" si="130"/>
        <v>2025</v>
      </c>
      <c r="U1158" s="3">
        <f t="shared" si="131"/>
        <v>0.315</v>
      </c>
      <c r="V1158" s="3" t="str">
        <f t="shared" si="132"/>
        <v>Low Discount</v>
      </c>
      <c r="W1158" s="3">
        <f>AVERAGE(Table1[Gross Margin %])</f>
        <v>0.29963500000000659</v>
      </c>
      <c r="X1158" s="3"/>
    </row>
    <row r="1159" spans="1:24" x14ac:dyDescent="0.35">
      <c r="A1159" t="s">
        <v>2310</v>
      </c>
      <c r="B1159" t="s">
        <v>2311</v>
      </c>
      <c r="C1159">
        <v>513.92999999999995</v>
      </c>
      <c r="D1159" t="s">
        <v>3874</v>
      </c>
      <c r="E1159">
        <f t="shared" si="126"/>
        <v>0.1</v>
      </c>
      <c r="F1159">
        <f t="shared" si="127"/>
        <v>161.88794999999996</v>
      </c>
      <c r="G1159" s="2">
        <v>45786</v>
      </c>
      <c r="H1159" s="2">
        <v>45786</v>
      </c>
      <c r="I1159" t="s">
        <v>28</v>
      </c>
      <c r="J1159" t="s">
        <v>19</v>
      </c>
      <c r="K1159" t="str">
        <f t="shared" si="128"/>
        <v>High Risk</v>
      </c>
      <c r="L1159" t="s">
        <v>20</v>
      </c>
      <c r="M1159" t="s">
        <v>50</v>
      </c>
      <c r="N1159" t="s">
        <v>45</v>
      </c>
      <c r="O1159" t="s">
        <v>32</v>
      </c>
      <c r="P1159" t="s">
        <v>68</v>
      </c>
      <c r="Q1159" t="s">
        <v>69</v>
      </c>
      <c r="R1159">
        <v>7</v>
      </c>
      <c r="S1159" t="str">
        <f t="shared" si="129"/>
        <v>May</v>
      </c>
      <c r="T1159">
        <f t="shared" si="130"/>
        <v>2025</v>
      </c>
      <c r="U1159" s="3">
        <f t="shared" si="131"/>
        <v>0.31499999999999995</v>
      </c>
      <c r="V1159" s="3" t="str">
        <f t="shared" si="132"/>
        <v>Low Discount</v>
      </c>
      <c r="W1159" s="3">
        <f>AVERAGE(Table1[Gross Margin %])</f>
        <v>0.29963500000000659</v>
      </c>
      <c r="X1159" s="3"/>
    </row>
    <row r="1160" spans="1:24" x14ac:dyDescent="0.35">
      <c r="A1160" t="s">
        <v>2312</v>
      </c>
      <c r="B1160" t="s">
        <v>2313</v>
      </c>
      <c r="C1160">
        <v>540.34</v>
      </c>
      <c r="D1160" t="s">
        <v>3874</v>
      </c>
      <c r="E1160">
        <f t="shared" si="126"/>
        <v>0.15</v>
      </c>
      <c r="F1160">
        <f t="shared" si="127"/>
        <v>160.75115</v>
      </c>
      <c r="G1160" s="2">
        <v>45434</v>
      </c>
      <c r="H1160" s="2">
        <v>45434</v>
      </c>
      <c r="I1160" t="s">
        <v>42</v>
      </c>
      <c r="J1160" t="s">
        <v>29</v>
      </c>
      <c r="K1160" t="str">
        <f t="shared" si="128"/>
        <v>High Risk</v>
      </c>
      <c r="L1160" t="s">
        <v>20</v>
      </c>
      <c r="M1160" t="s">
        <v>44</v>
      </c>
      <c r="N1160" t="s">
        <v>22</v>
      </c>
      <c r="O1160" t="s">
        <v>23</v>
      </c>
      <c r="P1160" t="s">
        <v>51</v>
      </c>
      <c r="Q1160" t="s">
        <v>52</v>
      </c>
      <c r="R1160">
        <v>10</v>
      </c>
      <c r="S1160" t="str">
        <f t="shared" si="129"/>
        <v>May</v>
      </c>
      <c r="T1160">
        <f t="shared" si="130"/>
        <v>2024</v>
      </c>
      <c r="U1160" s="3">
        <f t="shared" si="131"/>
        <v>0.29749999999999999</v>
      </c>
      <c r="V1160" s="3" t="str">
        <f t="shared" si="132"/>
        <v>High Discount</v>
      </c>
      <c r="W1160" s="3">
        <f>AVERAGE(Table1[Gross Margin %])</f>
        <v>0.29963500000000659</v>
      </c>
      <c r="X1160" s="3"/>
    </row>
    <row r="1161" spans="1:24" x14ac:dyDescent="0.35">
      <c r="A1161" t="s">
        <v>2314</v>
      </c>
      <c r="B1161" t="s">
        <v>2315</v>
      </c>
      <c r="C1161">
        <v>1184.08</v>
      </c>
      <c r="D1161" t="s">
        <v>3872</v>
      </c>
      <c r="E1161">
        <f t="shared" si="126"/>
        <v>0.15</v>
      </c>
      <c r="F1161">
        <f t="shared" si="127"/>
        <v>352.26379999999995</v>
      </c>
      <c r="G1161" s="2">
        <v>45622</v>
      </c>
      <c r="H1161" s="2">
        <v>45622</v>
      </c>
      <c r="I1161" t="s">
        <v>48</v>
      </c>
      <c r="J1161" t="s">
        <v>19</v>
      </c>
      <c r="K1161" t="str">
        <f t="shared" si="128"/>
        <v>Medium Risk</v>
      </c>
      <c r="L1161" t="s">
        <v>38</v>
      </c>
      <c r="M1161" t="s">
        <v>50</v>
      </c>
      <c r="N1161" t="s">
        <v>22</v>
      </c>
      <c r="O1161" t="s">
        <v>23</v>
      </c>
      <c r="P1161" t="s">
        <v>51</v>
      </c>
      <c r="Q1161" t="s">
        <v>52</v>
      </c>
      <c r="R1161">
        <v>9</v>
      </c>
      <c r="S1161" t="str">
        <f t="shared" si="129"/>
        <v>November</v>
      </c>
      <c r="T1161">
        <f t="shared" si="130"/>
        <v>2024</v>
      </c>
      <c r="U1161" s="3">
        <f t="shared" si="131"/>
        <v>0.29749999999999999</v>
      </c>
      <c r="V1161" s="3" t="str">
        <f t="shared" si="132"/>
        <v>High Discount</v>
      </c>
      <c r="W1161" s="3">
        <f>AVERAGE(Table1[Gross Margin %])</f>
        <v>0.29963500000000659</v>
      </c>
      <c r="X1161" s="3"/>
    </row>
    <row r="1162" spans="1:24" x14ac:dyDescent="0.35">
      <c r="A1162" t="s">
        <v>2316</v>
      </c>
      <c r="B1162" t="s">
        <v>2317</v>
      </c>
      <c r="C1162">
        <v>1457.39</v>
      </c>
      <c r="D1162" t="s">
        <v>3872</v>
      </c>
      <c r="E1162">
        <f t="shared" si="126"/>
        <v>0.25</v>
      </c>
      <c r="F1162">
        <f t="shared" si="127"/>
        <v>382.56487499999997</v>
      </c>
      <c r="G1162" s="2">
        <v>45528</v>
      </c>
      <c r="H1162" s="2">
        <v>45528</v>
      </c>
      <c r="I1162" t="s">
        <v>18</v>
      </c>
      <c r="J1162" t="s">
        <v>29</v>
      </c>
      <c r="K1162" t="str">
        <f t="shared" si="128"/>
        <v>Low Risk</v>
      </c>
      <c r="L1162" t="s">
        <v>43</v>
      </c>
      <c r="M1162" t="s">
        <v>55</v>
      </c>
      <c r="N1162" t="s">
        <v>22</v>
      </c>
      <c r="O1162" t="s">
        <v>32</v>
      </c>
      <c r="P1162" t="s">
        <v>68</v>
      </c>
      <c r="Q1162" t="s">
        <v>69</v>
      </c>
      <c r="R1162">
        <v>4</v>
      </c>
      <c r="S1162" t="str">
        <f t="shared" si="129"/>
        <v>August</v>
      </c>
      <c r="T1162">
        <f t="shared" si="130"/>
        <v>2024</v>
      </c>
      <c r="U1162" s="3">
        <f t="shared" si="131"/>
        <v>0.26249999999999996</v>
      </c>
      <c r="V1162" s="3" t="str">
        <f t="shared" si="132"/>
        <v>High Discount</v>
      </c>
      <c r="W1162" s="3">
        <f>AVERAGE(Table1[Gross Margin %])</f>
        <v>0.29963500000000659</v>
      </c>
      <c r="X1162" s="3"/>
    </row>
    <row r="1163" spans="1:24" x14ac:dyDescent="0.35">
      <c r="A1163" t="s">
        <v>2318</v>
      </c>
      <c r="B1163" t="s">
        <v>2319</v>
      </c>
      <c r="C1163">
        <v>699.12</v>
      </c>
      <c r="D1163" t="s">
        <v>3874</v>
      </c>
      <c r="E1163">
        <f t="shared" si="126"/>
        <v>0.1</v>
      </c>
      <c r="F1163">
        <f t="shared" si="127"/>
        <v>220.22279999999998</v>
      </c>
      <c r="G1163" s="2">
        <v>45489</v>
      </c>
      <c r="H1163" s="2">
        <v>45489</v>
      </c>
      <c r="I1163" t="s">
        <v>86</v>
      </c>
      <c r="J1163" t="s">
        <v>19</v>
      </c>
      <c r="K1163" t="str">
        <f t="shared" si="128"/>
        <v>High Risk</v>
      </c>
      <c r="L1163" t="s">
        <v>20</v>
      </c>
      <c r="M1163" t="s">
        <v>21</v>
      </c>
      <c r="N1163" t="s">
        <v>45</v>
      </c>
      <c r="O1163" t="s">
        <v>32</v>
      </c>
      <c r="P1163" t="s">
        <v>68</v>
      </c>
      <c r="Q1163" t="s">
        <v>69</v>
      </c>
      <c r="R1163">
        <v>7</v>
      </c>
      <c r="S1163" t="str">
        <f t="shared" si="129"/>
        <v>July</v>
      </c>
      <c r="T1163">
        <f t="shared" si="130"/>
        <v>2024</v>
      </c>
      <c r="U1163" s="3">
        <f t="shared" si="131"/>
        <v>0.31499999999999995</v>
      </c>
      <c r="V1163" s="3" t="str">
        <f t="shared" si="132"/>
        <v>Low Discount</v>
      </c>
      <c r="W1163" s="3">
        <f>AVERAGE(Table1[Gross Margin %])</f>
        <v>0.29963500000000659</v>
      </c>
      <c r="X1163" s="3"/>
    </row>
    <row r="1164" spans="1:24" x14ac:dyDescent="0.35">
      <c r="A1164" t="s">
        <v>2320</v>
      </c>
      <c r="B1164" t="s">
        <v>2321</v>
      </c>
      <c r="C1164">
        <v>1359.09</v>
      </c>
      <c r="D1164" t="s">
        <v>3872</v>
      </c>
      <c r="E1164">
        <f t="shared" si="126"/>
        <v>0.15</v>
      </c>
      <c r="F1164">
        <f t="shared" si="127"/>
        <v>404.329275</v>
      </c>
      <c r="G1164" s="2">
        <v>45614</v>
      </c>
      <c r="H1164" s="2">
        <v>45614</v>
      </c>
      <c r="I1164" t="s">
        <v>28</v>
      </c>
      <c r="J1164" t="s">
        <v>37</v>
      </c>
      <c r="K1164" t="str">
        <f t="shared" si="128"/>
        <v>Low Risk</v>
      </c>
      <c r="L1164" t="s">
        <v>60</v>
      </c>
      <c r="M1164" t="s">
        <v>44</v>
      </c>
      <c r="N1164" t="s">
        <v>31</v>
      </c>
      <c r="O1164" t="s">
        <v>23</v>
      </c>
      <c r="P1164" t="s">
        <v>56</v>
      </c>
      <c r="Q1164" t="s">
        <v>57</v>
      </c>
      <c r="R1164">
        <v>9</v>
      </c>
      <c r="S1164" t="str">
        <f t="shared" si="129"/>
        <v>November</v>
      </c>
      <c r="T1164">
        <f t="shared" si="130"/>
        <v>2024</v>
      </c>
      <c r="U1164" s="3">
        <f t="shared" si="131"/>
        <v>0.29750000000000004</v>
      </c>
      <c r="V1164" s="3" t="str">
        <f t="shared" si="132"/>
        <v>High Discount</v>
      </c>
      <c r="W1164" s="3">
        <f>AVERAGE(Table1[Gross Margin %])</f>
        <v>0.29963500000000659</v>
      </c>
      <c r="X1164" s="3"/>
    </row>
    <row r="1165" spans="1:24" x14ac:dyDescent="0.35">
      <c r="A1165" t="s">
        <v>2322</v>
      </c>
      <c r="B1165" t="s">
        <v>2323</v>
      </c>
      <c r="C1165">
        <v>401.57</v>
      </c>
      <c r="D1165" t="s">
        <v>3873</v>
      </c>
      <c r="E1165">
        <f t="shared" si="126"/>
        <v>0.1</v>
      </c>
      <c r="F1165">
        <f t="shared" si="127"/>
        <v>126.49454999999999</v>
      </c>
      <c r="G1165" s="2">
        <v>45451</v>
      </c>
      <c r="H1165" s="2">
        <v>45451</v>
      </c>
      <c r="I1165" t="s">
        <v>18</v>
      </c>
      <c r="J1165" t="s">
        <v>19</v>
      </c>
      <c r="K1165" t="str">
        <f t="shared" si="128"/>
        <v>Low Risk</v>
      </c>
      <c r="L1165" t="s">
        <v>60</v>
      </c>
      <c r="M1165" t="s">
        <v>44</v>
      </c>
      <c r="N1165" t="s">
        <v>45</v>
      </c>
      <c r="O1165" t="s">
        <v>61</v>
      </c>
      <c r="P1165" t="s">
        <v>62</v>
      </c>
      <c r="Q1165" t="s">
        <v>63</v>
      </c>
      <c r="R1165">
        <v>4</v>
      </c>
      <c r="S1165" t="str">
        <f t="shared" si="129"/>
        <v>June</v>
      </c>
      <c r="T1165">
        <f t="shared" si="130"/>
        <v>2024</v>
      </c>
      <c r="U1165" s="3">
        <f t="shared" si="131"/>
        <v>0.315</v>
      </c>
      <c r="V1165" s="3" t="str">
        <f t="shared" si="132"/>
        <v>Low Discount</v>
      </c>
      <c r="W1165" s="3">
        <f>AVERAGE(Table1[Gross Margin %])</f>
        <v>0.29963500000000659</v>
      </c>
      <c r="X1165" s="3"/>
    </row>
    <row r="1166" spans="1:24" x14ac:dyDescent="0.35">
      <c r="A1166" t="s">
        <v>2324</v>
      </c>
      <c r="B1166" t="s">
        <v>2325</v>
      </c>
      <c r="C1166">
        <v>1016.47</v>
      </c>
      <c r="D1166" t="s">
        <v>3872</v>
      </c>
      <c r="E1166">
        <f t="shared" si="126"/>
        <v>0.25</v>
      </c>
      <c r="F1166">
        <f t="shared" si="127"/>
        <v>266.823375</v>
      </c>
      <c r="G1166" s="2">
        <v>45577</v>
      </c>
      <c r="H1166" s="2">
        <v>45577</v>
      </c>
      <c r="I1166" t="s">
        <v>18</v>
      </c>
      <c r="J1166" t="s">
        <v>49</v>
      </c>
      <c r="K1166" t="str">
        <f t="shared" si="128"/>
        <v>Low Risk</v>
      </c>
      <c r="L1166" t="s">
        <v>60</v>
      </c>
      <c r="M1166" t="s">
        <v>44</v>
      </c>
      <c r="N1166" t="s">
        <v>22</v>
      </c>
      <c r="O1166" t="s">
        <v>32</v>
      </c>
      <c r="P1166" t="s">
        <v>72</v>
      </c>
      <c r="Q1166" t="s">
        <v>73</v>
      </c>
      <c r="R1166">
        <v>10</v>
      </c>
      <c r="S1166" t="str">
        <f t="shared" si="129"/>
        <v>October</v>
      </c>
      <c r="T1166">
        <f t="shared" si="130"/>
        <v>2024</v>
      </c>
      <c r="U1166" s="3">
        <f t="shared" si="131"/>
        <v>0.26250000000000001</v>
      </c>
      <c r="V1166" s="3" t="str">
        <f t="shared" si="132"/>
        <v>High Discount</v>
      </c>
      <c r="W1166" s="3">
        <f>AVERAGE(Table1[Gross Margin %])</f>
        <v>0.29963500000000659</v>
      </c>
      <c r="X1166" s="3"/>
    </row>
    <row r="1167" spans="1:24" x14ac:dyDescent="0.35">
      <c r="A1167" t="s">
        <v>2326</v>
      </c>
      <c r="B1167" t="s">
        <v>2327</v>
      </c>
      <c r="C1167">
        <v>641.91999999999996</v>
      </c>
      <c r="D1167" t="s">
        <v>3874</v>
      </c>
      <c r="E1167">
        <f t="shared" si="126"/>
        <v>0.15</v>
      </c>
      <c r="F1167">
        <f t="shared" si="127"/>
        <v>190.97119999999998</v>
      </c>
      <c r="G1167" s="2">
        <v>45534</v>
      </c>
      <c r="H1167" s="2">
        <v>45534</v>
      </c>
      <c r="I1167" t="s">
        <v>48</v>
      </c>
      <c r="J1167" t="s">
        <v>29</v>
      </c>
      <c r="K1167" t="str">
        <f t="shared" si="128"/>
        <v>High Risk</v>
      </c>
      <c r="L1167" t="s">
        <v>20</v>
      </c>
      <c r="M1167" t="s">
        <v>30</v>
      </c>
      <c r="N1167" t="s">
        <v>31</v>
      </c>
      <c r="O1167" t="s">
        <v>23</v>
      </c>
      <c r="P1167" t="s">
        <v>24</v>
      </c>
      <c r="Q1167" t="s">
        <v>25</v>
      </c>
      <c r="R1167">
        <v>5</v>
      </c>
      <c r="S1167" t="str">
        <f t="shared" si="129"/>
        <v>August</v>
      </c>
      <c r="T1167">
        <f t="shared" si="130"/>
        <v>2024</v>
      </c>
      <c r="U1167" s="3">
        <f t="shared" si="131"/>
        <v>0.29749999999999999</v>
      </c>
      <c r="V1167" s="3" t="str">
        <f t="shared" si="132"/>
        <v>High Discount</v>
      </c>
      <c r="W1167" s="3">
        <f>AVERAGE(Table1[Gross Margin %])</f>
        <v>0.29963500000000659</v>
      </c>
      <c r="X1167" s="3"/>
    </row>
    <row r="1168" spans="1:24" x14ac:dyDescent="0.35">
      <c r="A1168" t="s">
        <v>2328</v>
      </c>
      <c r="B1168" t="s">
        <v>2329</v>
      </c>
      <c r="C1168">
        <v>697.14</v>
      </c>
      <c r="D1168" t="s">
        <v>3874</v>
      </c>
      <c r="E1168">
        <f t="shared" si="126"/>
        <v>0.1</v>
      </c>
      <c r="F1168">
        <f t="shared" si="127"/>
        <v>219.59909999999996</v>
      </c>
      <c r="G1168" s="2">
        <v>45471</v>
      </c>
      <c r="H1168" s="2">
        <v>45471</v>
      </c>
      <c r="I1168" t="s">
        <v>28</v>
      </c>
      <c r="J1168" t="s">
        <v>37</v>
      </c>
      <c r="K1168" t="str">
        <f t="shared" si="128"/>
        <v>Medium Risk</v>
      </c>
      <c r="L1168" t="s">
        <v>38</v>
      </c>
      <c r="M1168" t="s">
        <v>39</v>
      </c>
      <c r="N1168" t="s">
        <v>31</v>
      </c>
      <c r="O1168" t="s">
        <v>32</v>
      </c>
      <c r="P1168" t="s">
        <v>68</v>
      </c>
      <c r="Q1168" t="s">
        <v>69</v>
      </c>
      <c r="R1168">
        <v>9</v>
      </c>
      <c r="S1168" t="str">
        <f t="shared" si="129"/>
        <v>June</v>
      </c>
      <c r="T1168">
        <f t="shared" si="130"/>
        <v>2024</v>
      </c>
      <c r="U1168" s="3">
        <f t="shared" si="131"/>
        <v>0.31499999999999995</v>
      </c>
      <c r="V1168" s="3" t="str">
        <f t="shared" si="132"/>
        <v>Low Discount</v>
      </c>
      <c r="W1168" s="3">
        <f>AVERAGE(Table1[Gross Margin %])</f>
        <v>0.29963500000000659</v>
      </c>
      <c r="X1168" s="3"/>
    </row>
    <row r="1169" spans="1:24" x14ac:dyDescent="0.35">
      <c r="A1169" t="s">
        <v>2330</v>
      </c>
      <c r="B1169" t="s">
        <v>2331</v>
      </c>
      <c r="C1169">
        <v>517.24</v>
      </c>
      <c r="D1169" t="s">
        <v>3874</v>
      </c>
      <c r="E1169">
        <f t="shared" si="126"/>
        <v>0.15</v>
      </c>
      <c r="F1169">
        <f t="shared" si="127"/>
        <v>153.87889999999999</v>
      </c>
      <c r="G1169" s="2">
        <v>45489</v>
      </c>
      <c r="H1169" s="2">
        <v>45489</v>
      </c>
      <c r="I1169" t="s">
        <v>18</v>
      </c>
      <c r="J1169" t="s">
        <v>37</v>
      </c>
      <c r="K1169" t="str">
        <f t="shared" si="128"/>
        <v>Medium Risk</v>
      </c>
      <c r="L1169" t="s">
        <v>38</v>
      </c>
      <c r="M1169" t="s">
        <v>44</v>
      </c>
      <c r="N1169" t="s">
        <v>45</v>
      </c>
      <c r="O1169" t="s">
        <v>23</v>
      </c>
      <c r="P1169" t="s">
        <v>51</v>
      </c>
      <c r="Q1169" t="s">
        <v>52</v>
      </c>
      <c r="R1169">
        <v>7</v>
      </c>
      <c r="S1169" t="str">
        <f t="shared" si="129"/>
        <v>July</v>
      </c>
      <c r="T1169">
        <f t="shared" si="130"/>
        <v>2024</v>
      </c>
      <c r="U1169" s="3">
        <f t="shared" si="131"/>
        <v>0.29749999999999999</v>
      </c>
      <c r="V1169" s="3" t="str">
        <f t="shared" si="132"/>
        <v>High Discount</v>
      </c>
      <c r="W1169" s="3">
        <f>AVERAGE(Table1[Gross Margin %])</f>
        <v>0.29963500000000659</v>
      </c>
      <c r="X1169" s="3"/>
    </row>
    <row r="1170" spans="1:24" x14ac:dyDescent="0.35">
      <c r="A1170" t="s">
        <v>2332</v>
      </c>
      <c r="B1170" t="s">
        <v>2333</v>
      </c>
      <c r="C1170">
        <v>271.67</v>
      </c>
      <c r="D1170" t="s">
        <v>3873</v>
      </c>
      <c r="E1170">
        <f t="shared" si="126"/>
        <v>0.15</v>
      </c>
      <c r="F1170">
        <f t="shared" si="127"/>
        <v>80.821825000000004</v>
      </c>
      <c r="G1170" s="2">
        <v>45495</v>
      </c>
      <c r="H1170" s="2">
        <v>45495</v>
      </c>
      <c r="I1170" t="s">
        <v>28</v>
      </c>
      <c r="J1170" t="s">
        <v>37</v>
      </c>
      <c r="K1170" t="str">
        <f t="shared" si="128"/>
        <v>Low Risk</v>
      </c>
      <c r="L1170" t="s">
        <v>43</v>
      </c>
      <c r="M1170" t="s">
        <v>39</v>
      </c>
      <c r="N1170" t="s">
        <v>45</v>
      </c>
      <c r="O1170" t="s">
        <v>23</v>
      </c>
      <c r="P1170" t="s">
        <v>56</v>
      </c>
      <c r="Q1170" t="s">
        <v>57</v>
      </c>
      <c r="R1170">
        <v>4</v>
      </c>
      <c r="S1170" t="str">
        <f t="shared" si="129"/>
        <v>July</v>
      </c>
      <c r="T1170">
        <f t="shared" si="130"/>
        <v>2024</v>
      </c>
      <c r="U1170" s="3">
        <f t="shared" si="131"/>
        <v>0.29749999999999999</v>
      </c>
      <c r="V1170" s="3" t="str">
        <f t="shared" si="132"/>
        <v>High Discount</v>
      </c>
      <c r="W1170" s="3">
        <f>AVERAGE(Table1[Gross Margin %])</f>
        <v>0.29963500000000659</v>
      </c>
      <c r="X1170" s="3"/>
    </row>
    <row r="1171" spans="1:24" x14ac:dyDescent="0.35">
      <c r="A1171" t="s">
        <v>2334</v>
      </c>
      <c r="B1171" t="s">
        <v>2335</v>
      </c>
      <c r="C1171">
        <v>397.13</v>
      </c>
      <c r="D1171" t="s">
        <v>3873</v>
      </c>
      <c r="E1171">
        <f t="shared" si="126"/>
        <v>0.1</v>
      </c>
      <c r="F1171">
        <f t="shared" si="127"/>
        <v>125.09594999999999</v>
      </c>
      <c r="G1171" s="2">
        <v>45467</v>
      </c>
      <c r="H1171" s="2">
        <v>45467</v>
      </c>
      <c r="I1171" t="s">
        <v>42</v>
      </c>
      <c r="J1171" t="s">
        <v>37</v>
      </c>
      <c r="K1171" t="str">
        <f t="shared" si="128"/>
        <v>Low Risk</v>
      </c>
      <c r="L1171" t="s">
        <v>38</v>
      </c>
      <c r="M1171" t="s">
        <v>50</v>
      </c>
      <c r="N1171" t="s">
        <v>22</v>
      </c>
      <c r="O1171" t="s">
        <v>61</v>
      </c>
      <c r="P1171" t="s">
        <v>62</v>
      </c>
      <c r="Q1171" t="s">
        <v>63</v>
      </c>
      <c r="R1171">
        <v>5</v>
      </c>
      <c r="S1171" t="str">
        <f t="shared" si="129"/>
        <v>June</v>
      </c>
      <c r="T1171">
        <f t="shared" si="130"/>
        <v>2024</v>
      </c>
      <c r="U1171" s="3">
        <f t="shared" si="131"/>
        <v>0.31499999999999995</v>
      </c>
      <c r="V1171" s="3" t="str">
        <f t="shared" si="132"/>
        <v>Low Discount</v>
      </c>
      <c r="W1171" s="3">
        <f>AVERAGE(Table1[Gross Margin %])</f>
        <v>0.29963500000000659</v>
      </c>
      <c r="X1171" s="3"/>
    </row>
    <row r="1172" spans="1:24" x14ac:dyDescent="0.35">
      <c r="A1172" t="s">
        <v>2336</v>
      </c>
      <c r="B1172" t="s">
        <v>404</v>
      </c>
      <c r="C1172">
        <v>1296</v>
      </c>
      <c r="D1172" t="s">
        <v>3872</v>
      </c>
      <c r="E1172">
        <f t="shared" si="126"/>
        <v>0.15</v>
      </c>
      <c r="F1172">
        <f t="shared" si="127"/>
        <v>385.55999999999995</v>
      </c>
      <c r="G1172" s="2">
        <v>45653</v>
      </c>
      <c r="H1172" s="2">
        <v>45653</v>
      </c>
      <c r="I1172" t="s">
        <v>48</v>
      </c>
      <c r="J1172" t="s">
        <v>19</v>
      </c>
      <c r="K1172" t="str">
        <f t="shared" si="128"/>
        <v>Low Risk</v>
      </c>
      <c r="L1172" t="s">
        <v>43</v>
      </c>
      <c r="M1172" t="s">
        <v>21</v>
      </c>
      <c r="N1172" t="s">
        <v>31</v>
      </c>
      <c r="O1172" t="s">
        <v>23</v>
      </c>
      <c r="P1172" t="s">
        <v>24</v>
      </c>
      <c r="Q1172" t="s">
        <v>25</v>
      </c>
      <c r="R1172">
        <v>7</v>
      </c>
      <c r="S1172" t="str">
        <f t="shared" si="129"/>
        <v>December</v>
      </c>
      <c r="T1172">
        <f t="shared" si="130"/>
        <v>2024</v>
      </c>
      <c r="U1172" s="3">
        <f t="shared" si="131"/>
        <v>0.29749999999999993</v>
      </c>
      <c r="V1172" s="3" t="str">
        <f t="shared" si="132"/>
        <v>High Discount</v>
      </c>
      <c r="W1172" s="3">
        <f>AVERAGE(Table1[Gross Margin %])</f>
        <v>0.29963500000000659</v>
      </c>
      <c r="X1172" s="3"/>
    </row>
    <row r="1173" spans="1:24" x14ac:dyDescent="0.35">
      <c r="A1173" t="s">
        <v>2337</v>
      </c>
      <c r="B1173" t="s">
        <v>2338</v>
      </c>
      <c r="C1173">
        <v>1403.19</v>
      </c>
      <c r="D1173" t="s">
        <v>3872</v>
      </c>
      <c r="E1173">
        <f t="shared" si="126"/>
        <v>0.25</v>
      </c>
      <c r="F1173">
        <f t="shared" si="127"/>
        <v>368.33737499999995</v>
      </c>
      <c r="G1173" s="2">
        <v>45595</v>
      </c>
      <c r="H1173" s="2">
        <v>45595</v>
      </c>
      <c r="I1173" t="s">
        <v>42</v>
      </c>
      <c r="J1173" t="s">
        <v>49</v>
      </c>
      <c r="K1173" t="str">
        <f t="shared" si="128"/>
        <v>High Risk</v>
      </c>
      <c r="L1173" t="s">
        <v>20</v>
      </c>
      <c r="M1173" t="s">
        <v>44</v>
      </c>
      <c r="N1173" t="s">
        <v>31</v>
      </c>
      <c r="O1173" t="s">
        <v>32</v>
      </c>
      <c r="P1173" t="s">
        <v>72</v>
      </c>
      <c r="Q1173" t="s">
        <v>73</v>
      </c>
      <c r="R1173">
        <v>5</v>
      </c>
      <c r="S1173" t="str">
        <f t="shared" si="129"/>
        <v>October</v>
      </c>
      <c r="T1173">
        <f t="shared" si="130"/>
        <v>2024</v>
      </c>
      <c r="U1173" s="3">
        <f t="shared" si="131"/>
        <v>0.26249999999999996</v>
      </c>
      <c r="V1173" s="3" t="str">
        <f t="shared" si="132"/>
        <v>High Discount</v>
      </c>
      <c r="W1173" s="3">
        <f>AVERAGE(Table1[Gross Margin %])</f>
        <v>0.29963500000000659</v>
      </c>
      <c r="X1173" s="3"/>
    </row>
    <row r="1174" spans="1:24" x14ac:dyDescent="0.35">
      <c r="A1174" t="s">
        <v>2339</v>
      </c>
      <c r="B1174" t="s">
        <v>2340</v>
      </c>
      <c r="C1174">
        <v>396.42</v>
      </c>
      <c r="D1174" t="s">
        <v>3873</v>
      </c>
      <c r="E1174">
        <f t="shared" si="126"/>
        <v>0.1</v>
      </c>
      <c r="F1174">
        <f t="shared" si="127"/>
        <v>124.8723</v>
      </c>
      <c r="G1174" s="2">
        <v>45588</v>
      </c>
      <c r="H1174" s="2">
        <v>45588</v>
      </c>
      <c r="I1174" t="s">
        <v>42</v>
      </c>
      <c r="J1174" t="s">
        <v>49</v>
      </c>
      <c r="K1174" t="str">
        <f t="shared" si="128"/>
        <v>Low Risk</v>
      </c>
      <c r="L1174" t="s">
        <v>38</v>
      </c>
      <c r="M1174" t="s">
        <v>50</v>
      </c>
      <c r="N1174" t="s">
        <v>45</v>
      </c>
      <c r="O1174" t="s">
        <v>61</v>
      </c>
      <c r="P1174" t="s">
        <v>62</v>
      </c>
      <c r="Q1174" t="s">
        <v>63</v>
      </c>
      <c r="R1174">
        <v>3</v>
      </c>
      <c r="S1174" t="str">
        <f t="shared" si="129"/>
        <v>October</v>
      </c>
      <c r="T1174">
        <f t="shared" si="130"/>
        <v>2024</v>
      </c>
      <c r="U1174" s="3">
        <f t="shared" si="131"/>
        <v>0.315</v>
      </c>
      <c r="V1174" s="3" t="str">
        <f t="shared" si="132"/>
        <v>Low Discount</v>
      </c>
      <c r="W1174" s="3">
        <f>AVERAGE(Table1[Gross Margin %])</f>
        <v>0.29963500000000659</v>
      </c>
      <c r="X1174" s="3"/>
    </row>
    <row r="1175" spans="1:24" x14ac:dyDescent="0.35">
      <c r="A1175" t="s">
        <v>2341</v>
      </c>
      <c r="B1175" t="s">
        <v>2342</v>
      </c>
      <c r="C1175">
        <v>115.8</v>
      </c>
      <c r="D1175" t="s">
        <v>3873</v>
      </c>
      <c r="E1175">
        <f t="shared" si="126"/>
        <v>0.15</v>
      </c>
      <c r="F1175">
        <f t="shared" si="127"/>
        <v>34.450499999999998</v>
      </c>
      <c r="G1175" s="2">
        <v>45794</v>
      </c>
      <c r="H1175" s="2">
        <v>45794</v>
      </c>
      <c r="I1175" t="s">
        <v>86</v>
      </c>
      <c r="J1175" t="s">
        <v>19</v>
      </c>
      <c r="K1175" t="str">
        <f t="shared" si="128"/>
        <v>Low Risk</v>
      </c>
      <c r="L1175" t="s">
        <v>43</v>
      </c>
      <c r="M1175" t="s">
        <v>50</v>
      </c>
      <c r="N1175" t="s">
        <v>31</v>
      </c>
      <c r="O1175" t="s">
        <v>23</v>
      </c>
      <c r="P1175" t="s">
        <v>24</v>
      </c>
      <c r="Q1175" t="s">
        <v>25</v>
      </c>
      <c r="R1175">
        <v>9</v>
      </c>
      <c r="S1175" t="str">
        <f t="shared" si="129"/>
        <v>May</v>
      </c>
      <c r="T1175">
        <f t="shared" si="130"/>
        <v>2025</v>
      </c>
      <c r="U1175" s="3">
        <f t="shared" si="131"/>
        <v>0.29749999999999999</v>
      </c>
      <c r="V1175" s="3" t="str">
        <f t="shared" si="132"/>
        <v>High Discount</v>
      </c>
      <c r="W1175" s="3">
        <f>AVERAGE(Table1[Gross Margin %])</f>
        <v>0.29963500000000659</v>
      </c>
      <c r="X1175" s="3"/>
    </row>
    <row r="1176" spans="1:24" x14ac:dyDescent="0.35">
      <c r="A1176" t="s">
        <v>2343</v>
      </c>
      <c r="B1176" t="s">
        <v>2344</v>
      </c>
      <c r="C1176">
        <v>631.66999999999996</v>
      </c>
      <c r="D1176" t="s">
        <v>3874</v>
      </c>
      <c r="E1176">
        <f t="shared" si="126"/>
        <v>0.1</v>
      </c>
      <c r="F1176">
        <f t="shared" si="127"/>
        <v>198.97604999999996</v>
      </c>
      <c r="G1176" s="2">
        <v>45510</v>
      </c>
      <c r="H1176" s="2">
        <v>45510</v>
      </c>
      <c r="I1176" t="s">
        <v>86</v>
      </c>
      <c r="J1176" t="s">
        <v>29</v>
      </c>
      <c r="K1176" t="str">
        <f t="shared" si="128"/>
        <v>Medium Risk</v>
      </c>
      <c r="L1176" t="s">
        <v>38</v>
      </c>
      <c r="M1176" t="s">
        <v>50</v>
      </c>
      <c r="N1176" t="s">
        <v>31</v>
      </c>
      <c r="O1176" t="s">
        <v>32</v>
      </c>
      <c r="P1176" t="s">
        <v>33</v>
      </c>
      <c r="Q1176" t="s">
        <v>34</v>
      </c>
      <c r="R1176">
        <v>4</v>
      </c>
      <c r="S1176" t="str">
        <f t="shared" si="129"/>
        <v>August</v>
      </c>
      <c r="T1176">
        <f t="shared" si="130"/>
        <v>2024</v>
      </c>
      <c r="U1176" s="3">
        <f t="shared" si="131"/>
        <v>0.31499999999999995</v>
      </c>
      <c r="V1176" s="3" t="str">
        <f t="shared" si="132"/>
        <v>Low Discount</v>
      </c>
      <c r="W1176" s="3">
        <f>AVERAGE(Table1[Gross Margin %])</f>
        <v>0.29963500000000659</v>
      </c>
      <c r="X1176" s="3"/>
    </row>
    <row r="1177" spans="1:24" x14ac:dyDescent="0.35">
      <c r="A1177" t="s">
        <v>2345</v>
      </c>
      <c r="B1177" t="s">
        <v>2346</v>
      </c>
      <c r="C1177">
        <v>889.4</v>
      </c>
      <c r="D1177" t="s">
        <v>3874</v>
      </c>
      <c r="E1177">
        <f t="shared" si="126"/>
        <v>0.1</v>
      </c>
      <c r="F1177">
        <f t="shared" si="127"/>
        <v>280.161</v>
      </c>
      <c r="G1177" s="2">
        <v>45754</v>
      </c>
      <c r="H1177" s="2">
        <v>45754</v>
      </c>
      <c r="I1177" t="s">
        <v>18</v>
      </c>
      <c r="J1177" t="s">
        <v>37</v>
      </c>
      <c r="K1177" t="str">
        <f t="shared" si="128"/>
        <v>Low Risk</v>
      </c>
      <c r="L1177" t="s">
        <v>43</v>
      </c>
      <c r="M1177" t="s">
        <v>55</v>
      </c>
      <c r="N1177" t="s">
        <v>45</v>
      </c>
      <c r="O1177" t="s">
        <v>61</v>
      </c>
      <c r="P1177" t="s">
        <v>62</v>
      </c>
      <c r="Q1177" t="s">
        <v>63</v>
      </c>
      <c r="R1177">
        <v>2</v>
      </c>
      <c r="S1177" t="str">
        <f t="shared" si="129"/>
        <v>April</v>
      </c>
      <c r="T1177">
        <f t="shared" si="130"/>
        <v>2025</v>
      </c>
      <c r="U1177" s="3">
        <f t="shared" si="131"/>
        <v>0.315</v>
      </c>
      <c r="V1177" s="3" t="str">
        <f t="shared" si="132"/>
        <v>Low Discount</v>
      </c>
      <c r="W1177" s="3">
        <f>AVERAGE(Table1[Gross Margin %])</f>
        <v>0.29963500000000659</v>
      </c>
      <c r="X1177" s="3"/>
    </row>
    <row r="1178" spans="1:24" x14ac:dyDescent="0.35">
      <c r="A1178" t="s">
        <v>2347</v>
      </c>
      <c r="B1178" t="s">
        <v>2348</v>
      </c>
      <c r="C1178">
        <v>1103.54</v>
      </c>
      <c r="D1178" t="s">
        <v>3872</v>
      </c>
      <c r="E1178">
        <f t="shared" si="126"/>
        <v>0.15</v>
      </c>
      <c r="F1178">
        <f t="shared" si="127"/>
        <v>328.30314999999996</v>
      </c>
      <c r="G1178" s="2">
        <v>45530</v>
      </c>
      <c r="H1178" s="2">
        <v>45530</v>
      </c>
      <c r="I1178" t="s">
        <v>18</v>
      </c>
      <c r="J1178" t="s">
        <v>19</v>
      </c>
      <c r="K1178" t="str">
        <f t="shared" si="128"/>
        <v>Low Risk</v>
      </c>
      <c r="L1178" t="s">
        <v>43</v>
      </c>
      <c r="M1178" t="s">
        <v>55</v>
      </c>
      <c r="N1178" t="s">
        <v>22</v>
      </c>
      <c r="O1178" t="s">
        <v>23</v>
      </c>
      <c r="P1178" t="s">
        <v>56</v>
      </c>
      <c r="Q1178" t="s">
        <v>57</v>
      </c>
      <c r="R1178">
        <v>8</v>
      </c>
      <c r="S1178" t="str">
        <f t="shared" si="129"/>
        <v>August</v>
      </c>
      <c r="T1178">
        <f t="shared" si="130"/>
        <v>2024</v>
      </c>
      <c r="U1178" s="3">
        <f t="shared" si="131"/>
        <v>0.29749999999999999</v>
      </c>
      <c r="V1178" s="3" t="str">
        <f t="shared" si="132"/>
        <v>High Discount</v>
      </c>
      <c r="W1178" s="3">
        <f>AVERAGE(Table1[Gross Margin %])</f>
        <v>0.29963500000000659</v>
      </c>
      <c r="X1178" s="3"/>
    </row>
    <row r="1179" spans="1:24" x14ac:dyDescent="0.35">
      <c r="A1179" t="s">
        <v>2349</v>
      </c>
      <c r="B1179" t="s">
        <v>2350</v>
      </c>
      <c r="C1179">
        <v>241.06</v>
      </c>
      <c r="D1179" t="s">
        <v>3873</v>
      </c>
      <c r="E1179">
        <f t="shared" si="126"/>
        <v>0.1</v>
      </c>
      <c r="F1179">
        <f t="shared" si="127"/>
        <v>75.933899999999994</v>
      </c>
      <c r="G1179" s="2">
        <v>45782</v>
      </c>
      <c r="H1179" s="2">
        <v>45782</v>
      </c>
      <c r="I1179" t="s">
        <v>86</v>
      </c>
      <c r="J1179" t="s">
        <v>37</v>
      </c>
      <c r="K1179" t="str">
        <f t="shared" si="128"/>
        <v>High Risk</v>
      </c>
      <c r="L1179" t="s">
        <v>20</v>
      </c>
      <c r="M1179" t="s">
        <v>30</v>
      </c>
      <c r="N1179" t="s">
        <v>45</v>
      </c>
      <c r="O1179" t="s">
        <v>32</v>
      </c>
      <c r="P1179" t="s">
        <v>80</v>
      </c>
      <c r="Q1179" t="s">
        <v>81</v>
      </c>
      <c r="R1179">
        <v>6</v>
      </c>
      <c r="S1179" t="str">
        <f t="shared" si="129"/>
        <v>May</v>
      </c>
      <c r="T1179">
        <f t="shared" si="130"/>
        <v>2025</v>
      </c>
      <c r="U1179" s="3">
        <f t="shared" si="131"/>
        <v>0.31499999999999995</v>
      </c>
      <c r="V1179" s="3" t="str">
        <f t="shared" si="132"/>
        <v>Low Discount</v>
      </c>
      <c r="W1179" s="3">
        <f>AVERAGE(Table1[Gross Margin %])</f>
        <v>0.29963500000000659</v>
      </c>
      <c r="X1179" s="3"/>
    </row>
    <row r="1180" spans="1:24" x14ac:dyDescent="0.35">
      <c r="A1180" t="s">
        <v>2351</v>
      </c>
      <c r="B1180" t="s">
        <v>2352</v>
      </c>
      <c r="C1180">
        <v>694.5</v>
      </c>
      <c r="D1180" t="s">
        <v>3874</v>
      </c>
      <c r="E1180">
        <f t="shared" si="126"/>
        <v>0.1</v>
      </c>
      <c r="F1180">
        <f t="shared" si="127"/>
        <v>218.76749999999998</v>
      </c>
      <c r="G1180" s="2">
        <v>45461</v>
      </c>
      <c r="H1180" s="2">
        <v>45461</v>
      </c>
      <c r="I1180" t="s">
        <v>48</v>
      </c>
      <c r="J1180" t="s">
        <v>49</v>
      </c>
      <c r="K1180" t="str">
        <f t="shared" si="128"/>
        <v>High Risk</v>
      </c>
      <c r="L1180" t="s">
        <v>20</v>
      </c>
      <c r="M1180" t="s">
        <v>39</v>
      </c>
      <c r="N1180" t="s">
        <v>22</v>
      </c>
      <c r="O1180" t="s">
        <v>61</v>
      </c>
      <c r="P1180" t="s">
        <v>62</v>
      </c>
      <c r="Q1180" t="s">
        <v>63</v>
      </c>
      <c r="R1180">
        <v>3</v>
      </c>
      <c r="S1180" t="str">
        <f t="shared" si="129"/>
        <v>June</v>
      </c>
      <c r="T1180">
        <f t="shared" si="130"/>
        <v>2024</v>
      </c>
      <c r="U1180" s="3">
        <f t="shared" si="131"/>
        <v>0.315</v>
      </c>
      <c r="V1180" s="3" t="str">
        <f t="shared" si="132"/>
        <v>Low Discount</v>
      </c>
      <c r="W1180" s="3">
        <f>AVERAGE(Table1[Gross Margin %])</f>
        <v>0.29963500000000659</v>
      </c>
      <c r="X1180" s="3"/>
    </row>
    <row r="1181" spans="1:24" x14ac:dyDescent="0.35">
      <c r="A1181" t="s">
        <v>2353</v>
      </c>
      <c r="B1181" t="s">
        <v>2354</v>
      </c>
      <c r="C1181">
        <v>509.43</v>
      </c>
      <c r="D1181" t="s">
        <v>3874</v>
      </c>
      <c r="E1181">
        <f t="shared" si="126"/>
        <v>0.1</v>
      </c>
      <c r="F1181">
        <f t="shared" si="127"/>
        <v>160.47045</v>
      </c>
      <c r="G1181" s="2">
        <v>45635</v>
      </c>
      <c r="H1181" s="2">
        <v>45635</v>
      </c>
      <c r="I1181" t="s">
        <v>18</v>
      </c>
      <c r="J1181" t="s">
        <v>37</v>
      </c>
      <c r="K1181" t="str">
        <f t="shared" si="128"/>
        <v>Low Risk</v>
      </c>
      <c r="L1181" t="s">
        <v>60</v>
      </c>
      <c r="M1181" t="s">
        <v>21</v>
      </c>
      <c r="N1181" t="s">
        <v>45</v>
      </c>
      <c r="O1181" t="s">
        <v>32</v>
      </c>
      <c r="P1181" t="s">
        <v>72</v>
      </c>
      <c r="Q1181" t="s">
        <v>73</v>
      </c>
      <c r="R1181">
        <v>2</v>
      </c>
      <c r="S1181" t="str">
        <f t="shared" si="129"/>
        <v>December</v>
      </c>
      <c r="T1181">
        <f t="shared" si="130"/>
        <v>2024</v>
      </c>
      <c r="U1181" s="3">
        <f t="shared" si="131"/>
        <v>0.315</v>
      </c>
      <c r="V1181" s="3" t="str">
        <f t="shared" si="132"/>
        <v>Low Discount</v>
      </c>
      <c r="W1181" s="3">
        <f>AVERAGE(Table1[Gross Margin %])</f>
        <v>0.29963500000000659</v>
      </c>
      <c r="X1181" s="3"/>
    </row>
    <row r="1182" spans="1:24" x14ac:dyDescent="0.35">
      <c r="A1182" t="s">
        <v>2355</v>
      </c>
      <c r="B1182" t="s">
        <v>2356</v>
      </c>
      <c r="C1182">
        <v>982.61</v>
      </c>
      <c r="D1182" t="s">
        <v>3874</v>
      </c>
      <c r="E1182">
        <f t="shared" si="126"/>
        <v>0.1</v>
      </c>
      <c r="F1182">
        <f t="shared" si="127"/>
        <v>309.52215000000001</v>
      </c>
      <c r="G1182" s="2">
        <v>45677</v>
      </c>
      <c r="H1182" s="2">
        <v>45677</v>
      </c>
      <c r="I1182" t="s">
        <v>42</v>
      </c>
      <c r="J1182" t="s">
        <v>19</v>
      </c>
      <c r="K1182" t="str">
        <f t="shared" si="128"/>
        <v>High Risk</v>
      </c>
      <c r="L1182" t="s">
        <v>20</v>
      </c>
      <c r="M1182" t="s">
        <v>21</v>
      </c>
      <c r="N1182" t="s">
        <v>22</v>
      </c>
      <c r="O1182" t="s">
        <v>32</v>
      </c>
      <c r="P1182" t="s">
        <v>80</v>
      </c>
      <c r="Q1182" t="s">
        <v>81</v>
      </c>
      <c r="R1182">
        <v>5</v>
      </c>
      <c r="S1182" t="str">
        <f t="shared" si="129"/>
        <v>January</v>
      </c>
      <c r="T1182">
        <f t="shared" si="130"/>
        <v>2025</v>
      </c>
      <c r="U1182" s="3">
        <f t="shared" si="131"/>
        <v>0.315</v>
      </c>
      <c r="V1182" s="3" t="str">
        <f t="shared" si="132"/>
        <v>Low Discount</v>
      </c>
      <c r="W1182" s="3">
        <f>AVERAGE(Table1[Gross Margin %])</f>
        <v>0.29963500000000659</v>
      </c>
      <c r="X1182" s="3"/>
    </row>
    <row r="1183" spans="1:24" x14ac:dyDescent="0.35">
      <c r="A1183" t="s">
        <v>2357</v>
      </c>
      <c r="B1183" t="s">
        <v>2358</v>
      </c>
      <c r="C1183">
        <v>964.68</v>
      </c>
      <c r="D1183" t="s">
        <v>3874</v>
      </c>
      <c r="E1183">
        <f t="shared" si="126"/>
        <v>0.1</v>
      </c>
      <c r="F1183">
        <f t="shared" si="127"/>
        <v>303.87419999999997</v>
      </c>
      <c r="G1183" s="2">
        <v>45652</v>
      </c>
      <c r="H1183" s="2">
        <v>45652</v>
      </c>
      <c r="I1183" t="s">
        <v>18</v>
      </c>
      <c r="J1183" t="s">
        <v>49</v>
      </c>
      <c r="K1183" t="str">
        <f t="shared" si="128"/>
        <v>Low Risk</v>
      </c>
      <c r="L1183" t="s">
        <v>43</v>
      </c>
      <c r="M1183" t="s">
        <v>55</v>
      </c>
      <c r="N1183" t="s">
        <v>45</v>
      </c>
      <c r="O1183" t="s">
        <v>32</v>
      </c>
      <c r="P1183" t="s">
        <v>33</v>
      </c>
      <c r="Q1183" t="s">
        <v>34</v>
      </c>
      <c r="R1183">
        <v>10</v>
      </c>
      <c r="S1183" t="str">
        <f t="shared" si="129"/>
        <v>December</v>
      </c>
      <c r="T1183">
        <f t="shared" si="130"/>
        <v>2024</v>
      </c>
      <c r="U1183" s="3">
        <f t="shared" si="131"/>
        <v>0.315</v>
      </c>
      <c r="V1183" s="3" t="str">
        <f t="shared" si="132"/>
        <v>Low Discount</v>
      </c>
      <c r="W1183" s="3">
        <f>AVERAGE(Table1[Gross Margin %])</f>
        <v>0.29963500000000659</v>
      </c>
      <c r="X1183" s="3"/>
    </row>
    <row r="1184" spans="1:24" x14ac:dyDescent="0.35">
      <c r="A1184" t="s">
        <v>2359</v>
      </c>
      <c r="B1184" t="s">
        <v>2360</v>
      </c>
      <c r="C1184">
        <v>1251.46</v>
      </c>
      <c r="D1184" t="s">
        <v>3872</v>
      </c>
      <c r="E1184">
        <f t="shared" si="126"/>
        <v>0.15</v>
      </c>
      <c r="F1184">
        <f t="shared" si="127"/>
        <v>372.30934999999999</v>
      </c>
      <c r="G1184" s="2">
        <v>45607</v>
      </c>
      <c r="H1184" s="2">
        <v>45607</v>
      </c>
      <c r="I1184" t="s">
        <v>86</v>
      </c>
      <c r="J1184" t="s">
        <v>37</v>
      </c>
      <c r="K1184" t="str">
        <f t="shared" si="128"/>
        <v>Low Risk</v>
      </c>
      <c r="L1184" t="s">
        <v>60</v>
      </c>
      <c r="M1184" t="s">
        <v>55</v>
      </c>
      <c r="N1184" t="s">
        <v>45</v>
      </c>
      <c r="O1184" t="s">
        <v>23</v>
      </c>
      <c r="P1184" t="s">
        <v>51</v>
      </c>
      <c r="Q1184" t="s">
        <v>52</v>
      </c>
      <c r="R1184">
        <v>9</v>
      </c>
      <c r="S1184" t="str">
        <f t="shared" si="129"/>
        <v>November</v>
      </c>
      <c r="T1184">
        <f t="shared" si="130"/>
        <v>2024</v>
      </c>
      <c r="U1184" s="3">
        <f t="shared" si="131"/>
        <v>0.29749999999999999</v>
      </c>
      <c r="V1184" s="3" t="str">
        <f t="shared" si="132"/>
        <v>High Discount</v>
      </c>
      <c r="W1184" s="3">
        <f>AVERAGE(Table1[Gross Margin %])</f>
        <v>0.29963500000000659</v>
      </c>
      <c r="X1184" s="3"/>
    </row>
    <row r="1185" spans="1:24" x14ac:dyDescent="0.35">
      <c r="A1185" t="s">
        <v>2361</v>
      </c>
      <c r="B1185" t="s">
        <v>2362</v>
      </c>
      <c r="C1185">
        <v>1480.61</v>
      </c>
      <c r="D1185" t="s">
        <v>3872</v>
      </c>
      <c r="E1185">
        <f t="shared" si="126"/>
        <v>0.25</v>
      </c>
      <c r="F1185">
        <f t="shared" si="127"/>
        <v>388.66012499999999</v>
      </c>
      <c r="G1185" s="2">
        <v>45651</v>
      </c>
      <c r="H1185" s="2">
        <v>45651</v>
      </c>
      <c r="I1185" t="s">
        <v>48</v>
      </c>
      <c r="J1185" t="s">
        <v>49</v>
      </c>
      <c r="K1185" t="str">
        <f t="shared" si="128"/>
        <v>Low Risk</v>
      </c>
      <c r="L1185" t="s">
        <v>60</v>
      </c>
      <c r="M1185" t="s">
        <v>30</v>
      </c>
      <c r="N1185" t="s">
        <v>22</v>
      </c>
      <c r="O1185" t="s">
        <v>32</v>
      </c>
      <c r="P1185" t="s">
        <v>33</v>
      </c>
      <c r="Q1185" t="s">
        <v>34</v>
      </c>
      <c r="R1185">
        <v>4</v>
      </c>
      <c r="S1185" t="str">
        <f t="shared" si="129"/>
        <v>December</v>
      </c>
      <c r="T1185">
        <f t="shared" si="130"/>
        <v>2024</v>
      </c>
      <c r="U1185" s="3">
        <f t="shared" si="131"/>
        <v>0.26250000000000001</v>
      </c>
      <c r="V1185" s="3" t="str">
        <f t="shared" si="132"/>
        <v>High Discount</v>
      </c>
      <c r="W1185" s="3">
        <f>AVERAGE(Table1[Gross Margin %])</f>
        <v>0.29963500000000659</v>
      </c>
      <c r="X1185" s="3"/>
    </row>
    <row r="1186" spans="1:24" x14ac:dyDescent="0.35">
      <c r="A1186" t="s">
        <v>2363</v>
      </c>
      <c r="B1186" t="s">
        <v>2364</v>
      </c>
      <c r="C1186">
        <v>1086.5999999999999</v>
      </c>
      <c r="D1186" t="s">
        <v>3872</v>
      </c>
      <c r="E1186">
        <f t="shared" si="126"/>
        <v>0.15</v>
      </c>
      <c r="F1186">
        <f t="shared" si="127"/>
        <v>323.26349999999996</v>
      </c>
      <c r="G1186" s="2">
        <v>45612</v>
      </c>
      <c r="H1186" s="2">
        <v>45612</v>
      </c>
      <c r="I1186" t="s">
        <v>48</v>
      </c>
      <c r="J1186" t="s">
        <v>19</v>
      </c>
      <c r="K1186" t="str">
        <f t="shared" si="128"/>
        <v>Low Risk</v>
      </c>
      <c r="L1186" t="s">
        <v>43</v>
      </c>
      <c r="M1186" t="s">
        <v>30</v>
      </c>
      <c r="N1186" t="s">
        <v>45</v>
      </c>
      <c r="O1186" t="s">
        <v>23</v>
      </c>
      <c r="P1186" t="s">
        <v>56</v>
      </c>
      <c r="Q1186" t="s">
        <v>57</v>
      </c>
      <c r="R1186">
        <v>5</v>
      </c>
      <c r="S1186" t="str">
        <f t="shared" si="129"/>
        <v>November</v>
      </c>
      <c r="T1186">
        <f t="shared" si="130"/>
        <v>2024</v>
      </c>
      <c r="U1186" s="3">
        <f t="shared" si="131"/>
        <v>0.29749999999999999</v>
      </c>
      <c r="V1186" s="3" t="str">
        <f t="shared" si="132"/>
        <v>High Discount</v>
      </c>
      <c r="W1186" s="3">
        <f>AVERAGE(Table1[Gross Margin %])</f>
        <v>0.29963500000000659</v>
      </c>
      <c r="X1186" s="3"/>
    </row>
    <row r="1187" spans="1:24" x14ac:dyDescent="0.35">
      <c r="A1187" t="s">
        <v>2365</v>
      </c>
      <c r="B1187" t="s">
        <v>1591</v>
      </c>
      <c r="C1187">
        <v>1447.35</v>
      </c>
      <c r="D1187" t="s">
        <v>3872</v>
      </c>
      <c r="E1187">
        <f t="shared" si="126"/>
        <v>0.25</v>
      </c>
      <c r="F1187">
        <f t="shared" si="127"/>
        <v>379.92937499999994</v>
      </c>
      <c r="G1187" s="2">
        <v>45613</v>
      </c>
      <c r="H1187" s="2">
        <v>45613</v>
      </c>
      <c r="I1187" t="s">
        <v>42</v>
      </c>
      <c r="J1187" t="s">
        <v>37</v>
      </c>
      <c r="K1187" t="str">
        <f t="shared" si="128"/>
        <v>Low Risk</v>
      </c>
      <c r="L1187" t="s">
        <v>38</v>
      </c>
      <c r="M1187" t="s">
        <v>21</v>
      </c>
      <c r="N1187" t="s">
        <v>31</v>
      </c>
      <c r="O1187" t="s">
        <v>32</v>
      </c>
      <c r="P1187" t="s">
        <v>33</v>
      </c>
      <c r="Q1187" t="s">
        <v>34</v>
      </c>
      <c r="R1187">
        <v>9</v>
      </c>
      <c r="S1187" t="str">
        <f t="shared" si="129"/>
        <v>November</v>
      </c>
      <c r="T1187">
        <f t="shared" si="130"/>
        <v>2024</v>
      </c>
      <c r="U1187" s="3">
        <f t="shared" si="131"/>
        <v>0.26249999999999996</v>
      </c>
      <c r="V1187" s="3" t="str">
        <f t="shared" si="132"/>
        <v>High Discount</v>
      </c>
      <c r="W1187" s="3">
        <f>AVERAGE(Table1[Gross Margin %])</f>
        <v>0.29963500000000659</v>
      </c>
      <c r="X1187" s="3"/>
    </row>
    <row r="1188" spans="1:24" x14ac:dyDescent="0.35">
      <c r="A1188" t="s">
        <v>2366</v>
      </c>
      <c r="B1188" t="s">
        <v>2367</v>
      </c>
      <c r="C1188">
        <v>807.76</v>
      </c>
      <c r="D1188" t="s">
        <v>3874</v>
      </c>
      <c r="E1188">
        <f t="shared" si="126"/>
        <v>0.1</v>
      </c>
      <c r="F1188">
        <f t="shared" si="127"/>
        <v>254.44439999999994</v>
      </c>
      <c r="G1188" s="2">
        <v>45557</v>
      </c>
      <c r="H1188" s="2">
        <v>45557</v>
      </c>
      <c r="I1188" t="s">
        <v>42</v>
      </c>
      <c r="J1188" t="s">
        <v>49</v>
      </c>
      <c r="K1188" t="str">
        <f t="shared" si="128"/>
        <v>Low Risk</v>
      </c>
      <c r="L1188" t="s">
        <v>43</v>
      </c>
      <c r="M1188" t="s">
        <v>44</v>
      </c>
      <c r="N1188" t="s">
        <v>45</v>
      </c>
      <c r="O1188" t="s">
        <v>32</v>
      </c>
      <c r="P1188" t="s">
        <v>33</v>
      </c>
      <c r="Q1188" t="s">
        <v>34</v>
      </c>
      <c r="R1188">
        <v>6</v>
      </c>
      <c r="S1188" t="str">
        <f t="shared" si="129"/>
        <v>September</v>
      </c>
      <c r="T1188">
        <f t="shared" si="130"/>
        <v>2024</v>
      </c>
      <c r="U1188" s="3">
        <f t="shared" si="131"/>
        <v>0.31499999999999995</v>
      </c>
      <c r="V1188" s="3" t="str">
        <f t="shared" si="132"/>
        <v>Low Discount</v>
      </c>
      <c r="W1188" s="3">
        <f>AVERAGE(Table1[Gross Margin %])</f>
        <v>0.29963500000000659</v>
      </c>
      <c r="X1188" s="3"/>
    </row>
    <row r="1189" spans="1:24" x14ac:dyDescent="0.35">
      <c r="A1189" t="s">
        <v>2368</v>
      </c>
      <c r="B1189" t="s">
        <v>2369</v>
      </c>
      <c r="C1189">
        <v>1346.07</v>
      </c>
      <c r="D1189" t="s">
        <v>3872</v>
      </c>
      <c r="E1189">
        <f t="shared" si="126"/>
        <v>0.1</v>
      </c>
      <c r="F1189">
        <f t="shared" si="127"/>
        <v>424.01204999999999</v>
      </c>
      <c r="G1189" s="2">
        <v>45500</v>
      </c>
      <c r="H1189" s="2">
        <v>45500</v>
      </c>
      <c r="I1189" t="s">
        <v>42</v>
      </c>
      <c r="J1189" t="s">
        <v>19</v>
      </c>
      <c r="K1189" t="str">
        <f t="shared" si="128"/>
        <v>High Risk</v>
      </c>
      <c r="L1189" t="s">
        <v>20</v>
      </c>
      <c r="M1189" t="s">
        <v>50</v>
      </c>
      <c r="N1189" t="s">
        <v>22</v>
      </c>
      <c r="O1189" t="s">
        <v>61</v>
      </c>
      <c r="P1189" t="s">
        <v>62</v>
      </c>
      <c r="Q1189" t="s">
        <v>63</v>
      </c>
      <c r="R1189">
        <v>6</v>
      </c>
      <c r="S1189" t="str">
        <f t="shared" si="129"/>
        <v>July</v>
      </c>
      <c r="T1189">
        <f t="shared" si="130"/>
        <v>2024</v>
      </c>
      <c r="U1189" s="3">
        <f t="shared" si="131"/>
        <v>0.315</v>
      </c>
      <c r="V1189" s="3" t="str">
        <f t="shared" si="132"/>
        <v>Low Discount</v>
      </c>
      <c r="W1189" s="3">
        <f>AVERAGE(Table1[Gross Margin %])</f>
        <v>0.29963500000000659</v>
      </c>
      <c r="X1189" s="3"/>
    </row>
    <row r="1190" spans="1:24" x14ac:dyDescent="0.35">
      <c r="A1190" t="s">
        <v>2370</v>
      </c>
      <c r="B1190" t="s">
        <v>2371</v>
      </c>
      <c r="C1190">
        <v>282.12</v>
      </c>
      <c r="D1190" t="s">
        <v>3873</v>
      </c>
      <c r="E1190">
        <f t="shared" si="126"/>
        <v>0.1</v>
      </c>
      <c r="F1190">
        <f t="shared" si="127"/>
        <v>88.867800000000003</v>
      </c>
      <c r="G1190" s="2">
        <v>45504</v>
      </c>
      <c r="H1190" s="2">
        <v>45504</v>
      </c>
      <c r="I1190" t="s">
        <v>28</v>
      </c>
      <c r="J1190" t="s">
        <v>37</v>
      </c>
      <c r="K1190" t="str">
        <f t="shared" si="128"/>
        <v>Low Risk</v>
      </c>
      <c r="L1190" t="s">
        <v>60</v>
      </c>
      <c r="M1190" t="s">
        <v>55</v>
      </c>
      <c r="N1190" t="s">
        <v>45</v>
      </c>
      <c r="O1190" t="s">
        <v>32</v>
      </c>
      <c r="P1190" t="s">
        <v>72</v>
      </c>
      <c r="Q1190" t="s">
        <v>73</v>
      </c>
      <c r="R1190">
        <v>10</v>
      </c>
      <c r="S1190" t="str">
        <f t="shared" si="129"/>
        <v>July</v>
      </c>
      <c r="T1190">
        <f t="shared" si="130"/>
        <v>2024</v>
      </c>
      <c r="U1190" s="3">
        <f t="shared" si="131"/>
        <v>0.315</v>
      </c>
      <c r="V1190" s="3" t="str">
        <f t="shared" si="132"/>
        <v>Low Discount</v>
      </c>
      <c r="W1190" s="3">
        <f>AVERAGE(Table1[Gross Margin %])</f>
        <v>0.29963500000000659</v>
      </c>
      <c r="X1190" s="3"/>
    </row>
    <row r="1191" spans="1:24" x14ac:dyDescent="0.35">
      <c r="A1191" t="s">
        <v>2372</v>
      </c>
      <c r="B1191" t="s">
        <v>1754</v>
      </c>
      <c r="C1191">
        <v>576.64</v>
      </c>
      <c r="D1191" t="s">
        <v>3874</v>
      </c>
      <c r="E1191">
        <f t="shared" si="126"/>
        <v>0.15</v>
      </c>
      <c r="F1191">
        <f t="shared" si="127"/>
        <v>171.5504</v>
      </c>
      <c r="G1191" s="2">
        <v>45765</v>
      </c>
      <c r="H1191" s="2">
        <v>45765</v>
      </c>
      <c r="I1191" t="s">
        <v>48</v>
      </c>
      <c r="J1191" t="s">
        <v>37</v>
      </c>
      <c r="K1191" t="str">
        <f t="shared" si="128"/>
        <v>Medium Risk</v>
      </c>
      <c r="L1191" t="s">
        <v>38</v>
      </c>
      <c r="M1191" t="s">
        <v>30</v>
      </c>
      <c r="N1191" t="s">
        <v>31</v>
      </c>
      <c r="O1191" t="s">
        <v>23</v>
      </c>
      <c r="P1191" t="s">
        <v>24</v>
      </c>
      <c r="Q1191" t="s">
        <v>25</v>
      </c>
      <c r="R1191">
        <v>6</v>
      </c>
      <c r="S1191" t="str">
        <f t="shared" si="129"/>
        <v>April</v>
      </c>
      <c r="T1191">
        <f t="shared" si="130"/>
        <v>2025</v>
      </c>
      <c r="U1191" s="3">
        <f t="shared" si="131"/>
        <v>0.29749999999999999</v>
      </c>
      <c r="V1191" s="3" t="str">
        <f t="shared" si="132"/>
        <v>High Discount</v>
      </c>
      <c r="W1191" s="3">
        <f>AVERAGE(Table1[Gross Margin %])</f>
        <v>0.29963500000000659</v>
      </c>
      <c r="X1191" s="3"/>
    </row>
    <row r="1192" spans="1:24" x14ac:dyDescent="0.35">
      <c r="A1192" t="s">
        <v>2373</v>
      </c>
      <c r="B1192" t="s">
        <v>2374</v>
      </c>
      <c r="C1192">
        <v>81</v>
      </c>
      <c r="D1192" t="s">
        <v>3873</v>
      </c>
      <c r="E1192">
        <f t="shared" si="126"/>
        <v>0.15</v>
      </c>
      <c r="F1192">
        <f t="shared" si="127"/>
        <v>24.097499999999997</v>
      </c>
      <c r="G1192" s="2">
        <v>45783</v>
      </c>
      <c r="H1192" s="2">
        <v>45783</v>
      </c>
      <c r="I1192" t="s">
        <v>86</v>
      </c>
      <c r="J1192" t="s">
        <v>19</v>
      </c>
      <c r="K1192" t="str">
        <f t="shared" si="128"/>
        <v>Low Risk</v>
      </c>
      <c r="L1192" t="s">
        <v>43</v>
      </c>
      <c r="M1192" t="s">
        <v>21</v>
      </c>
      <c r="N1192" t="s">
        <v>31</v>
      </c>
      <c r="O1192" t="s">
        <v>23</v>
      </c>
      <c r="P1192" t="s">
        <v>56</v>
      </c>
      <c r="Q1192" t="s">
        <v>57</v>
      </c>
      <c r="R1192">
        <v>6</v>
      </c>
      <c r="S1192" t="str">
        <f t="shared" si="129"/>
        <v>May</v>
      </c>
      <c r="T1192">
        <f t="shared" si="130"/>
        <v>2025</v>
      </c>
      <c r="U1192" s="3">
        <f t="shared" si="131"/>
        <v>0.29749999999999993</v>
      </c>
      <c r="V1192" s="3" t="str">
        <f t="shared" si="132"/>
        <v>High Discount</v>
      </c>
      <c r="W1192" s="3">
        <f>AVERAGE(Table1[Gross Margin %])</f>
        <v>0.29963500000000659</v>
      </c>
      <c r="X1192" s="3"/>
    </row>
    <row r="1193" spans="1:24" x14ac:dyDescent="0.35">
      <c r="A1193" t="s">
        <v>2375</v>
      </c>
      <c r="B1193" t="s">
        <v>2376</v>
      </c>
      <c r="C1193">
        <v>1240.8699999999999</v>
      </c>
      <c r="D1193" t="s">
        <v>3872</v>
      </c>
      <c r="E1193">
        <f t="shared" si="126"/>
        <v>0.15</v>
      </c>
      <c r="F1193">
        <f t="shared" si="127"/>
        <v>369.15882499999992</v>
      </c>
      <c r="G1193" s="2">
        <v>45579</v>
      </c>
      <c r="H1193" s="2">
        <v>45579</v>
      </c>
      <c r="I1193" t="s">
        <v>86</v>
      </c>
      <c r="J1193" t="s">
        <v>29</v>
      </c>
      <c r="K1193" t="str">
        <f t="shared" si="128"/>
        <v>Low Risk</v>
      </c>
      <c r="L1193" t="s">
        <v>43</v>
      </c>
      <c r="M1193" t="s">
        <v>39</v>
      </c>
      <c r="N1193" t="s">
        <v>45</v>
      </c>
      <c r="O1193" t="s">
        <v>23</v>
      </c>
      <c r="P1193" t="s">
        <v>56</v>
      </c>
      <c r="Q1193" t="s">
        <v>57</v>
      </c>
      <c r="R1193">
        <v>3</v>
      </c>
      <c r="S1193" t="str">
        <f t="shared" si="129"/>
        <v>October</v>
      </c>
      <c r="T1193">
        <f t="shared" si="130"/>
        <v>2024</v>
      </c>
      <c r="U1193" s="3">
        <f t="shared" si="131"/>
        <v>0.29749999999999999</v>
      </c>
      <c r="V1193" s="3" t="str">
        <f t="shared" si="132"/>
        <v>High Discount</v>
      </c>
      <c r="W1193" s="3">
        <f>AVERAGE(Table1[Gross Margin %])</f>
        <v>0.29963500000000659</v>
      </c>
      <c r="X1193" s="3"/>
    </row>
    <row r="1194" spans="1:24" x14ac:dyDescent="0.35">
      <c r="A1194" t="s">
        <v>2377</v>
      </c>
      <c r="B1194" t="s">
        <v>2378</v>
      </c>
      <c r="C1194">
        <v>742.55</v>
      </c>
      <c r="D1194" t="s">
        <v>3874</v>
      </c>
      <c r="E1194">
        <f t="shared" si="126"/>
        <v>0.1</v>
      </c>
      <c r="F1194">
        <f t="shared" si="127"/>
        <v>233.90324999999996</v>
      </c>
      <c r="G1194" s="2">
        <v>45546</v>
      </c>
      <c r="H1194" s="2">
        <v>45546</v>
      </c>
      <c r="I1194" t="s">
        <v>18</v>
      </c>
      <c r="J1194" t="s">
        <v>49</v>
      </c>
      <c r="K1194" t="str">
        <f t="shared" si="128"/>
        <v>High Risk</v>
      </c>
      <c r="L1194" t="s">
        <v>20</v>
      </c>
      <c r="M1194" t="s">
        <v>39</v>
      </c>
      <c r="N1194" t="s">
        <v>45</v>
      </c>
      <c r="O1194" t="s">
        <v>32</v>
      </c>
      <c r="P1194" t="s">
        <v>33</v>
      </c>
      <c r="Q1194" t="s">
        <v>34</v>
      </c>
      <c r="R1194">
        <v>6</v>
      </c>
      <c r="S1194" t="str">
        <f t="shared" si="129"/>
        <v>September</v>
      </c>
      <c r="T1194">
        <f t="shared" si="130"/>
        <v>2024</v>
      </c>
      <c r="U1194" s="3">
        <f t="shared" si="131"/>
        <v>0.31499999999999995</v>
      </c>
      <c r="V1194" s="3" t="str">
        <f t="shared" si="132"/>
        <v>Low Discount</v>
      </c>
      <c r="W1194" s="3">
        <f>AVERAGE(Table1[Gross Margin %])</f>
        <v>0.29963500000000659</v>
      </c>
      <c r="X1194" s="3"/>
    </row>
    <row r="1195" spans="1:24" x14ac:dyDescent="0.35">
      <c r="A1195" t="s">
        <v>2379</v>
      </c>
      <c r="B1195" t="s">
        <v>1513</v>
      </c>
      <c r="C1195">
        <v>214.67</v>
      </c>
      <c r="D1195" t="s">
        <v>3873</v>
      </c>
      <c r="E1195">
        <f t="shared" si="126"/>
        <v>0.1</v>
      </c>
      <c r="F1195">
        <f t="shared" si="127"/>
        <v>67.621049999999983</v>
      </c>
      <c r="G1195" s="2">
        <v>45786</v>
      </c>
      <c r="H1195" s="2">
        <v>45786</v>
      </c>
      <c r="I1195" t="s">
        <v>48</v>
      </c>
      <c r="J1195" t="s">
        <v>49</v>
      </c>
      <c r="K1195" t="str">
        <f t="shared" si="128"/>
        <v>Low Risk</v>
      </c>
      <c r="L1195" t="s">
        <v>43</v>
      </c>
      <c r="M1195" t="s">
        <v>39</v>
      </c>
      <c r="N1195" t="s">
        <v>45</v>
      </c>
      <c r="O1195" t="s">
        <v>32</v>
      </c>
      <c r="P1195" t="s">
        <v>72</v>
      </c>
      <c r="Q1195" t="s">
        <v>73</v>
      </c>
      <c r="R1195">
        <v>9</v>
      </c>
      <c r="S1195" t="str">
        <f t="shared" si="129"/>
        <v>May</v>
      </c>
      <c r="T1195">
        <f t="shared" si="130"/>
        <v>2025</v>
      </c>
      <c r="U1195" s="3">
        <f t="shared" si="131"/>
        <v>0.31499999999999995</v>
      </c>
      <c r="V1195" s="3" t="str">
        <f t="shared" si="132"/>
        <v>Low Discount</v>
      </c>
      <c r="W1195" s="3">
        <f>AVERAGE(Table1[Gross Margin %])</f>
        <v>0.29963500000000659</v>
      </c>
      <c r="X1195" s="3"/>
    </row>
    <row r="1196" spans="1:24" x14ac:dyDescent="0.35">
      <c r="A1196" t="s">
        <v>2380</v>
      </c>
      <c r="B1196" t="s">
        <v>2381</v>
      </c>
      <c r="C1196">
        <v>28.11</v>
      </c>
      <c r="D1196" t="s">
        <v>3873</v>
      </c>
      <c r="E1196">
        <f t="shared" si="126"/>
        <v>0.15</v>
      </c>
      <c r="F1196">
        <f t="shared" si="127"/>
        <v>8.3627249999999993</v>
      </c>
      <c r="G1196" s="2">
        <v>45546</v>
      </c>
      <c r="H1196" s="2">
        <v>45546</v>
      </c>
      <c r="I1196" t="s">
        <v>42</v>
      </c>
      <c r="J1196" t="s">
        <v>49</v>
      </c>
      <c r="K1196" t="str">
        <f t="shared" si="128"/>
        <v>Low Risk</v>
      </c>
      <c r="L1196" t="s">
        <v>60</v>
      </c>
      <c r="M1196" t="s">
        <v>21</v>
      </c>
      <c r="N1196" t="s">
        <v>31</v>
      </c>
      <c r="O1196" t="s">
        <v>23</v>
      </c>
      <c r="P1196" t="s">
        <v>51</v>
      </c>
      <c r="Q1196" t="s">
        <v>52</v>
      </c>
      <c r="R1196">
        <v>10</v>
      </c>
      <c r="S1196" t="str">
        <f t="shared" si="129"/>
        <v>September</v>
      </c>
      <c r="T1196">
        <f t="shared" si="130"/>
        <v>2024</v>
      </c>
      <c r="U1196" s="3">
        <f t="shared" si="131"/>
        <v>0.29749999999999999</v>
      </c>
      <c r="V1196" s="3" t="str">
        <f t="shared" si="132"/>
        <v>High Discount</v>
      </c>
      <c r="W1196" s="3">
        <f>AVERAGE(Table1[Gross Margin %])</f>
        <v>0.29963500000000659</v>
      </c>
      <c r="X1196" s="3"/>
    </row>
    <row r="1197" spans="1:24" x14ac:dyDescent="0.35">
      <c r="A1197" t="s">
        <v>2382</v>
      </c>
      <c r="B1197" t="s">
        <v>2383</v>
      </c>
      <c r="C1197">
        <v>1466.53</v>
      </c>
      <c r="D1197" t="s">
        <v>3872</v>
      </c>
      <c r="E1197">
        <f t="shared" si="126"/>
        <v>0.15</v>
      </c>
      <c r="F1197">
        <f t="shared" si="127"/>
        <v>436.29267499999997</v>
      </c>
      <c r="G1197" s="2">
        <v>45545</v>
      </c>
      <c r="H1197" s="2">
        <v>45545</v>
      </c>
      <c r="I1197" t="s">
        <v>86</v>
      </c>
      <c r="J1197" t="s">
        <v>49</v>
      </c>
      <c r="K1197" t="str">
        <f t="shared" si="128"/>
        <v>Low Risk</v>
      </c>
      <c r="L1197" t="s">
        <v>43</v>
      </c>
      <c r="M1197" t="s">
        <v>21</v>
      </c>
      <c r="N1197" t="s">
        <v>31</v>
      </c>
      <c r="O1197" t="s">
        <v>23</v>
      </c>
      <c r="P1197" t="s">
        <v>24</v>
      </c>
      <c r="Q1197" t="s">
        <v>25</v>
      </c>
      <c r="R1197">
        <v>5</v>
      </c>
      <c r="S1197" t="str">
        <f t="shared" si="129"/>
        <v>September</v>
      </c>
      <c r="T1197">
        <f t="shared" si="130"/>
        <v>2024</v>
      </c>
      <c r="U1197" s="3">
        <f t="shared" si="131"/>
        <v>0.29749999999999999</v>
      </c>
      <c r="V1197" s="3" t="str">
        <f t="shared" si="132"/>
        <v>High Discount</v>
      </c>
      <c r="W1197" s="3">
        <f>AVERAGE(Table1[Gross Margin %])</f>
        <v>0.29963500000000659</v>
      </c>
      <c r="X1197" s="3"/>
    </row>
    <row r="1198" spans="1:24" x14ac:dyDescent="0.35">
      <c r="A1198" t="s">
        <v>2384</v>
      </c>
      <c r="B1198" t="s">
        <v>2385</v>
      </c>
      <c r="C1198">
        <v>406.76</v>
      </c>
      <c r="D1198" t="s">
        <v>3873</v>
      </c>
      <c r="E1198">
        <f t="shared" si="126"/>
        <v>0.15</v>
      </c>
      <c r="F1198">
        <f t="shared" si="127"/>
        <v>121.01109999999998</v>
      </c>
      <c r="G1198" s="2">
        <v>45698</v>
      </c>
      <c r="H1198" s="2">
        <v>45698</v>
      </c>
      <c r="I1198" t="s">
        <v>42</v>
      </c>
      <c r="J1198" t="s">
        <v>37</v>
      </c>
      <c r="K1198" t="str">
        <f t="shared" si="128"/>
        <v>High Risk</v>
      </c>
      <c r="L1198" t="s">
        <v>20</v>
      </c>
      <c r="M1198" t="s">
        <v>50</v>
      </c>
      <c r="N1198" t="s">
        <v>45</v>
      </c>
      <c r="O1198" t="s">
        <v>23</v>
      </c>
      <c r="P1198" t="s">
        <v>51</v>
      </c>
      <c r="Q1198" t="s">
        <v>52</v>
      </c>
      <c r="R1198">
        <v>4</v>
      </c>
      <c r="S1198" t="str">
        <f t="shared" si="129"/>
        <v>February</v>
      </c>
      <c r="T1198">
        <f t="shared" si="130"/>
        <v>2025</v>
      </c>
      <c r="U1198" s="3">
        <f t="shared" si="131"/>
        <v>0.29749999999999999</v>
      </c>
      <c r="V1198" s="3" t="str">
        <f t="shared" si="132"/>
        <v>High Discount</v>
      </c>
      <c r="W1198" s="3">
        <f>AVERAGE(Table1[Gross Margin %])</f>
        <v>0.29963500000000659</v>
      </c>
      <c r="X1198" s="3"/>
    </row>
    <row r="1199" spans="1:24" x14ac:dyDescent="0.35">
      <c r="A1199" t="s">
        <v>2386</v>
      </c>
      <c r="B1199" t="s">
        <v>2387</v>
      </c>
      <c r="C1199">
        <v>459.17</v>
      </c>
      <c r="D1199" t="s">
        <v>3873</v>
      </c>
      <c r="E1199">
        <f t="shared" si="126"/>
        <v>0.1</v>
      </c>
      <c r="F1199">
        <f t="shared" si="127"/>
        <v>144.63855000000001</v>
      </c>
      <c r="G1199" s="2">
        <v>45599</v>
      </c>
      <c r="H1199" s="2">
        <v>45599</v>
      </c>
      <c r="I1199" t="s">
        <v>48</v>
      </c>
      <c r="J1199" t="s">
        <v>19</v>
      </c>
      <c r="K1199" t="str">
        <f t="shared" si="128"/>
        <v>Medium Risk</v>
      </c>
      <c r="L1199" t="s">
        <v>38</v>
      </c>
      <c r="M1199" t="s">
        <v>30</v>
      </c>
      <c r="N1199" t="s">
        <v>22</v>
      </c>
      <c r="O1199" t="s">
        <v>32</v>
      </c>
      <c r="P1199" t="s">
        <v>72</v>
      </c>
      <c r="Q1199" t="s">
        <v>73</v>
      </c>
      <c r="R1199">
        <v>8</v>
      </c>
      <c r="S1199" t="str">
        <f t="shared" si="129"/>
        <v>November</v>
      </c>
      <c r="T1199">
        <f t="shared" si="130"/>
        <v>2024</v>
      </c>
      <c r="U1199" s="3">
        <f t="shared" si="131"/>
        <v>0.315</v>
      </c>
      <c r="V1199" s="3" t="str">
        <f t="shared" si="132"/>
        <v>Low Discount</v>
      </c>
      <c r="W1199" s="3">
        <f>AVERAGE(Table1[Gross Margin %])</f>
        <v>0.29963500000000659</v>
      </c>
      <c r="X1199" s="3"/>
    </row>
    <row r="1200" spans="1:24" x14ac:dyDescent="0.35">
      <c r="A1200" t="s">
        <v>2388</v>
      </c>
      <c r="B1200" t="s">
        <v>500</v>
      </c>
      <c r="C1200">
        <v>916.8</v>
      </c>
      <c r="D1200" t="s">
        <v>3874</v>
      </c>
      <c r="E1200">
        <f t="shared" si="126"/>
        <v>0.15</v>
      </c>
      <c r="F1200">
        <f t="shared" si="127"/>
        <v>272.74799999999999</v>
      </c>
      <c r="G1200" s="2">
        <v>45676</v>
      </c>
      <c r="H1200" s="2">
        <v>45676</v>
      </c>
      <c r="I1200" t="s">
        <v>86</v>
      </c>
      <c r="J1200" t="s">
        <v>49</v>
      </c>
      <c r="K1200" t="str">
        <f t="shared" si="128"/>
        <v>Low Risk</v>
      </c>
      <c r="L1200" t="s">
        <v>43</v>
      </c>
      <c r="M1200" t="s">
        <v>55</v>
      </c>
      <c r="N1200" t="s">
        <v>22</v>
      </c>
      <c r="O1200" t="s">
        <v>23</v>
      </c>
      <c r="P1200" t="s">
        <v>56</v>
      </c>
      <c r="Q1200" t="s">
        <v>57</v>
      </c>
      <c r="R1200">
        <v>8</v>
      </c>
      <c r="S1200" t="str">
        <f t="shared" si="129"/>
        <v>January</v>
      </c>
      <c r="T1200">
        <f t="shared" si="130"/>
        <v>2025</v>
      </c>
      <c r="U1200" s="3">
        <f t="shared" si="131"/>
        <v>0.29749999999999999</v>
      </c>
      <c r="V1200" s="3" t="str">
        <f t="shared" si="132"/>
        <v>High Discount</v>
      </c>
      <c r="W1200" s="3">
        <f>AVERAGE(Table1[Gross Margin %])</f>
        <v>0.29963500000000659</v>
      </c>
      <c r="X1200" s="3"/>
    </row>
    <row r="1201" spans="1:24" x14ac:dyDescent="0.35">
      <c r="A1201" t="s">
        <v>2389</v>
      </c>
      <c r="B1201" t="s">
        <v>2390</v>
      </c>
      <c r="C1201">
        <v>867.98</v>
      </c>
      <c r="D1201" t="s">
        <v>3874</v>
      </c>
      <c r="E1201">
        <f t="shared" si="126"/>
        <v>0.15</v>
      </c>
      <c r="F1201">
        <f t="shared" si="127"/>
        <v>258.22404999999998</v>
      </c>
      <c r="G1201" s="2">
        <v>45599</v>
      </c>
      <c r="H1201" s="2">
        <v>45599</v>
      </c>
      <c r="I1201" t="s">
        <v>86</v>
      </c>
      <c r="J1201" t="s">
        <v>37</v>
      </c>
      <c r="K1201" t="str">
        <f t="shared" si="128"/>
        <v>Low Risk</v>
      </c>
      <c r="L1201" t="s">
        <v>43</v>
      </c>
      <c r="M1201" t="s">
        <v>30</v>
      </c>
      <c r="N1201" t="s">
        <v>31</v>
      </c>
      <c r="O1201" t="s">
        <v>23</v>
      </c>
      <c r="P1201" t="s">
        <v>51</v>
      </c>
      <c r="Q1201" t="s">
        <v>52</v>
      </c>
      <c r="R1201">
        <v>7</v>
      </c>
      <c r="S1201" t="str">
        <f t="shared" si="129"/>
        <v>November</v>
      </c>
      <c r="T1201">
        <f t="shared" si="130"/>
        <v>2024</v>
      </c>
      <c r="U1201" s="3">
        <f t="shared" si="131"/>
        <v>0.29749999999999999</v>
      </c>
      <c r="V1201" s="3" t="str">
        <f t="shared" si="132"/>
        <v>High Discount</v>
      </c>
      <c r="W1201" s="3">
        <f>AVERAGE(Table1[Gross Margin %])</f>
        <v>0.29963500000000659</v>
      </c>
      <c r="X1201" s="3"/>
    </row>
    <row r="1202" spans="1:24" x14ac:dyDescent="0.35">
      <c r="A1202" t="s">
        <v>2391</v>
      </c>
      <c r="B1202" t="s">
        <v>2392</v>
      </c>
      <c r="C1202">
        <v>658.04</v>
      </c>
      <c r="D1202" t="s">
        <v>3874</v>
      </c>
      <c r="E1202">
        <f t="shared" si="126"/>
        <v>0.1</v>
      </c>
      <c r="F1202">
        <f t="shared" si="127"/>
        <v>207.28259999999997</v>
      </c>
      <c r="G1202" s="2">
        <v>45704</v>
      </c>
      <c r="H1202" s="2">
        <v>45704</v>
      </c>
      <c r="I1202" t="s">
        <v>28</v>
      </c>
      <c r="J1202" t="s">
        <v>29</v>
      </c>
      <c r="K1202" t="str">
        <f t="shared" si="128"/>
        <v>Low Risk</v>
      </c>
      <c r="L1202" t="s">
        <v>60</v>
      </c>
      <c r="M1202" t="s">
        <v>55</v>
      </c>
      <c r="N1202" t="s">
        <v>22</v>
      </c>
      <c r="O1202" t="s">
        <v>32</v>
      </c>
      <c r="P1202" t="s">
        <v>80</v>
      </c>
      <c r="Q1202" t="s">
        <v>81</v>
      </c>
      <c r="R1202">
        <v>5</v>
      </c>
      <c r="S1202" t="str">
        <f t="shared" si="129"/>
        <v>February</v>
      </c>
      <c r="T1202">
        <f t="shared" si="130"/>
        <v>2025</v>
      </c>
      <c r="U1202" s="3">
        <f t="shared" si="131"/>
        <v>0.315</v>
      </c>
      <c r="V1202" s="3" t="str">
        <f t="shared" si="132"/>
        <v>Low Discount</v>
      </c>
      <c r="W1202" s="3">
        <f>AVERAGE(Table1[Gross Margin %])</f>
        <v>0.29963500000000659</v>
      </c>
      <c r="X1202" s="3"/>
    </row>
    <row r="1203" spans="1:24" x14ac:dyDescent="0.35">
      <c r="A1203" t="s">
        <v>2393</v>
      </c>
      <c r="B1203" t="s">
        <v>2394</v>
      </c>
      <c r="C1203">
        <v>1392.68</v>
      </c>
      <c r="D1203" t="s">
        <v>3872</v>
      </c>
      <c r="E1203">
        <f t="shared" si="126"/>
        <v>0.25</v>
      </c>
      <c r="F1203">
        <f t="shared" si="127"/>
        <v>365.57849999999996</v>
      </c>
      <c r="G1203" s="2">
        <v>45451</v>
      </c>
      <c r="H1203" s="2">
        <v>45451</v>
      </c>
      <c r="I1203" t="s">
        <v>86</v>
      </c>
      <c r="J1203" t="s">
        <v>29</v>
      </c>
      <c r="K1203" t="str">
        <f t="shared" si="128"/>
        <v>Low Risk</v>
      </c>
      <c r="L1203" t="s">
        <v>60</v>
      </c>
      <c r="M1203" t="s">
        <v>21</v>
      </c>
      <c r="N1203" t="s">
        <v>31</v>
      </c>
      <c r="O1203" t="s">
        <v>32</v>
      </c>
      <c r="P1203" t="s">
        <v>72</v>
      </c>
      <c r="Q1203" t="s">
        <v>73</v>
      </c>
      <c r="R1203">
        <v>2</v>
      </c>
      <c r="S1203" t="str">
        <f t="shared" si="129"/>
        <v>June</v>
      </c>
      <c r="T1203">
        <f t="shared" si="130"/>
        <v>2024</v>
      </c>
      <c r="U1203" s="3">
        <f t="shared" si="131"/>
        <v>0.26249999999999996</v>
      </c>
      <c r="V1203" s="3" t="str">
        <f t="shared" si="132"/>
        <v>High Discount</v>
      </c>
      <c r="W1203" s="3">
        <f>AVERAGE(Table1[Gross Margin %])</f>
        <v>0.29963500000000659</v>
      </c>
      <c r="X1203" s="3"/>
    </row>
    <row r="1204" spans="1:24" x14ac:dyDescent="0.35">
      <c r="A1204" t="s">
        <v>2395</v>
      </c>
      <c r="B1204" t="s">
        <v>2396</v>
      </c>
      <c r="C1204">
        <v>1477.48</v>
      </c>
      <c r="D1204" t="s">
        <v>3872</v>
      </c>
      <c r="E1204">
        <f t="shared" si="126"/>
        <v>0.25</v>
      </c>
      <c r="F1204">
        <f t="shared" si="127"/>
        <v>387.83850000000001</v>
      </c>
      <c r="G1204" s="2">
        <v>45610</v>
      </c>
      <c r="H1204" s="2">
        <v>45610</v>
      </c>
      <c r="I1204" t="s">
        <v>28</v>
      </c>
      <c r="J1204" t="s">
        <v>49</v>
      </c>
      <c r="K1204" t="str">
        <f t="shared" si="128"/>
        <v>High Risk</v>
      </c>
      <c r="L1204" t="s">
        <v>20</v>
      </c>
      <c r="M1204" t="s">
        <v>44</v>
      </c>
      <c r="N1204" t="s">
        <v>31</v>
      </c>
      <c r="O1204" t="s">
        <v>32</v>
      </c>
      <c r="P1204" t="s">
        <v>68</v>
      </c>
      <c r="Q1204" t="s">
        <v>69</v>
      </c>
      <c r="R1204">
        <v>7</v>
      </c>
      <c r="S1204" t="str">
        <f t="shared" si="129"/>
        <v>November</v>
      </c>
      <c r="T1204">
        <f t="shared" si="130"/>
        <v>2024</v>
      </c>
      <c r="U1204" s="3">
        <f t="shared" si="131"/>
        <v>0.26250000000000001</v>
      </c>
      <c r="V1204" s="3" t="str">
        <f t="shared" si="132"/>
        <v>High Discount</v>
      </c>
      <c r="W1204" s="3">
        <f>AVERAGE(Table1[Gross Margin %])</f>
        <v>0.29963500000000659</v>
      </c>
      <c r="X1204" s="3"/>
    </row>
    <row r="1205" spans="1:24" x14ac:dyDescent="0.35">
      <c r="A1205" t="s">
        <v>2397</v>
      </c>
      <c r="B1205" t="s">
        <v>2398</v>
      </c>
      <c r="C1205">
        <v>951.85</v>
      </c>
      <c r="D1205" t="s">
        <v>3874</v>
      </c>
      <c r="E1205">
        <f t="shared" si="126"/>
        <v>0.1</v>
      </c>
      <c r="F1205">
        <f t="shared" si="127"/>
        <v>299.83274999999998</v>
      </c>
      <c r="G1205" s="2">
        <v>45650</v>
      </c>
      <c r="H1205" s="2">
        <v>45650</v>
      </c>
      <c r="I1205" t="s">
        <v>28</v>
      </c>
      <c r="J1205" t="s">
        <v>49</v>
      </c>
      <c r="K1205" t="str">
        <f t="shared" si="128"/>
        <v>Low Risk</v>
      </c>
      <c r="L1205" t="s">
        <v>43</v>
      </c>
      <c r="M1205" t="s">
        <v>21</v>
      </c>
      <c r="N1205" t="s">
        <v>45</v>
      </c>
      <c r="O1205" t="s">
        <v>32</v>
      </c>
      <c r="P1205" t="s">
        <v>80</v>
      </c>
      <c r="Q1205" t="s">
        <v>81</v>
      </c>
      <c r="R1205">
        <v>8</v>
      </c>
      <c r="S1205" t="str">
        <f t="shared" si="129"/>
        <v>December</v>
      </c>
      <c r="T1205">
        <f t="shared" si="130"/>
        <v>2024</v>
      </c>
      <c r="U1205" s="3">
        <f t="shared" si="131"/>
        <v>0.31499999999999995</v>
      </c>
      <c r="V1205" s="3" t="str">
        <f t="shared" si="132"/>
        <v>Low Discount</v>
      </c>
      <c r="W1205" s="3">
        <f>AVERAGE(Table1[Gross Margin %])</f>
        <v>0.29963500000000659</v>
      </c>
      <c r="X1205" s="3"/>
    </row>
    <row r="1206" spans="1:24" x14ac:dyDescent="0.35">
      <c r="A1206" t="s">
        <v>2399</v>
      </c>
      <c r="B1206" t="s">
        <v>2400</v>
      </c>
      <c r="C1206">
        <v>814.47</v>
      </c>
      <c r="D1206" t="s">
        <v>3874</v>
      </c>
      <c r="E1206">
        <f t="shared" si="126"/>
        <v>0.1</v>
      </c>
      <c r="F1206">
        <f t="shared" si="127"/>
        <v>256.55804999999998</v>
      </c>
      <c r="G1206" s="2">
        <v>45555</v>
      </c>
      <c r="H1206" s="2">
        <v>45555</v>
      </c>
      <c r="I1206" t="s">
        <v>28</v>
      </c>
      <c r="J1206" t="s">
        <v>49</v>
      </c>
      <c r="K1206" t="str">
        <f t="shared" si="128"/>
        <v>High Risk</v>
      </c>
      <c r="L1206" t="s">
        <v>20</v>
      </c>
      <c r="M1206" t="s">
        <v>21</v>
      </c>
      <c r="N1206" t="s">
        <v>31</v>
      </c>
      <c r="O1206" t="s">
        <v>32</v>
      </c>
      <c r="P1206" t="s">
        <v>68</v>
      </c>
      <c r="Q1206" t="s">
        <v>69</v>
      </c>
      <c r="R1206">
        <v>1</v>
      </c>
      <c r="S1206" t="str">
        <f t="shared" si="129"/>
        <v>September</v>
      </c>
      <c r="T1206">
        <f t="shared" si="130"/>
        <v>2024</v>
      </c>
      <c r="U1206" s="3">
        <f t="shared" si="131"/>
        <v>0.31499999999999995</v>
      </c>
      <c r="V1206" s="3" t="str">
        <f t="shared" si="132"/>
        <v>Low Discount</v>
      </c>
      <c r="W1206" s="3">
        <f>AVERAGE(Table1[Gross Margin %])</f>
        <v>0.29963500000000659</v>
      </c>
      <c r="X1206" s="3"/>
    </row>
    <row r="1207" spans="1:24" x14ac:dyDescent="0.35">
      <c r="A1207" t="s">
        <v>2401</v>
      </c>
      <c r="B1207" t="s">
        <v>2402</v>
      </c>
      <c r="C1207">
        <v>1166.3499999999999</v>
      </c>
      <c r="D1207" t="s">
        <v>3872</v>
      </c>
      <c r="E1207">
        <f t="shared" si="126"/>
        <v>0.15</v>
      </c>
      <c r="F1207">
        <f t="shared" si="127"/>
        <v>346.98912499999994</v>
      </c>
      <c r="G1207" s="2">
        <v>45775</v>
      </c>
      <c r="H1207" s="2">
        <v>45775</v>
      </c>
      <c r="I1207" t="s">
        <v>86</v>
      </c>
      <c r="J1207" t="s">
        <v>19</v>
      </c>
      <c r="K1207" t="str">
        <f t="shared" si="128"/>
        <v>Medium Risk</v>
      </c>
      <c r="L1207" t="s">
        <v>38</v>
      </c>
      <c r="M1207" t="s">
        <v>21</v>
      </c>
      <c r="N1207" t="s">
        <v>22</v>
      </c>
      <c r="O1207" t="s">
        <v>23</v>
      </c>
      <c r="P1207" t="s">
        <v>56</v>
      </c>
      <c r="Q1207" t="s">
        <v>57</v>
      </c>
      <c r="R1207">
        <v>4</v>
      </c>
      <c r="S1207" t="str">
        <f t="shared" si="129"/>
        <v>April</v>
      </c>
      <c r="T1207">
        <f t="shared" si="130"/>
        <v>2025</v>
      </c>
      <c r="U1207" s="3">
        <f t="shared" si="131"/>
        <v>0.29749999999999999</v>
      </c>
      <c r="V1207" s="3" t="str">
        <f t="shared" si="132"/>
        <v>High Discount</v>
      </c>
      <c r="W1207" s="3">
        <f>AVERAGE(Table1[Gross Margin %])</f>
        <v>0.29963500000000659</v>
      </c>
      <c r="X1207" s="3"/>
    </row>
    <row r="1208" spans="1:24" x14ac:dyDescent="0.35">
      <c r="A1208" t="s">
        <v>2403</v>
      </c>
      <c r="B1208" t="s">
        <v>2404</v>
      </c>
      <c r="C1208">
        <v>1121.26</v>
      </c>
      <c r="D1208" t="s">
        <v>3872</v>
      </c>
      <c r="E1208">
        <f t="shared" si="126"/>
        <v>0.25</v>
      </c>
      <c r="F1208">
        <f t="shared" si="127"/>
        <v>294.33074999999997</v>
      </c>
      <c r="G1208" s="2">
        <v>45753</v>
      </c>
      <c r="H1208" s="2">
        <v>45753</v>
      </c>
      <c r="I1208" t="s">
        <v>18</v>
      </c>
      <c r="J1208" t="s">
        <v>49</v>
      </c>
      <c r="K1208" t="str">
        <f t="shared" si="128"/>
        <v>High Risk</v>
      </c>
      <c r="L1208" t="s">
        <v>20</v>
      </c>
      <c r="M1208" t="s">
        <v>50</v>
      </c>
      <c r="N1208" t="s">
        <v>45</v>
      </c>
      <c r="O1208" t="s">
        <v>32</v>
      </c>
      <c r="P1208" t="s">
        <v>72</v>
      </c>
      <c r="Q1208" t="s">
        <v>73</v>
      </c>
      <c r="R1208">
        <v>1</v>
      </c>
      <c r="S1208" t="str">
        <f t="shared" si="129"/>
        <v>April</v>
      </c>
      <c r="T1208">
        <f t="shared" si="130"/>
        <v>2025</v>
      </c>
      <c r="U1208" s="3">
        <f t="shared" si="131"/>
        <v>0.26249999999999996</v>
      </c>
      <c r="V1208" s="3" t="str">
        <f t="shared" si="132"/>
        <v>High Discount</v>
      </c>
      <c r="W1208" s="3">
        <f>AVERAGE(Table1[Gross Margin %])</f>
        <v>0.29963500000000659</v>
      </c>
      <c r="X1208" s="3"/>
    </row>
    <row r="1209" spans="1:24" x14ac:dyDescent="0.35">
      <c r="A1209" t="s">
        <v>2405</v>
      </c>
      <c r="B1209" t="s">
        <v>2406</v>
      </c>
      <c r="C1209">
        <v>97.43</v>
      </c>
      <c r="D1209" t="s">
        <v>3873</v>
      </c>
      <c r="E1209">
        <f t="shared" si="126"/>
        <v>0.1</v>
      </c>
      <c r="F1209">
        <f t="shared" si="127"/>
        <v>30.690450000000002</v>
      </c>
      <c r="G1209" s="2">
        <v>45692</v>
      </c>
      <c r="H1209" s="2">
        <v>45692</v>
      </c>
      <c r="I1209" t="s">
        <v>18</v>
      </c>
      <c r="J1209" t="s">
        <v>19</v>
      </c>
      <c r="K1209" t="str">
        <f t="shared" si="128"/>
        <v>Low Risk</v>
      </c>
      <c r="L1209" t="s">
        <v>60</v>
      </c>
      <c r="M1209" t="s">
        <v>55</v>
      </c>
      <c r="N1209" t="s">
        <v>31</v>
      </c>
      <c r="O1209" t="s">
        <v>32</v>
      </c>
      <c r="P1209" t="s">
        <v>33</v>
      </c>
      <c r="Q1209" t="s">
        <v>34</v>
      </c>
      <c r="R1209">
        <v>5</v>
      </c>
      <c r="S1209" t="str">
        <f t="shared" si="129"/>
        <v>February</v>
      </c>
      <c r="T1209">
        <f t="shared" si="130"/>
        <v>2025</v>
      </c>
      <c r="U1209" s="3">
        <f t="shared" si="131"/>
        <v>0.315</v>
      </c>
      <c r="V1209" s="3" t="str">
        <f t="shared" si="132"/>
        <v>Low Discount</v>
      </c>
      <c r="W1209" s="3">
        <f>AVERAGE(Table1[Gross Margin %])</f>
        <v>0.29963500000000659</v>
      </c>
      <c r="X1209" s="3"/>
    </row>
    <row r="1210" spans="1:24" x14ac:dyDescent="0.35">
      <c r="A1210" t="s">
        <v>2407</v>
      </c>
      <c r="B1210" t="s">
        <v>2408</v>
      </c>
      <c r="C1210">
        <v>564.47</v>
      </c>
      <c r="D1210" t="s">
        <v>3874</v>
      </c>
      <c r="E1210">
        <f t="shared" si="126"/>
        <v>0.1</v>
      </c>
      <c r="F1210">
        <f t="shared" si="127"/>
        <v>177.80805000000001</v>
      </c>
      <c r="G1210" s="2">
        <v>45586</v>
      </c>
      <c r="H1210" s="2">
        <v>45586</v>
      </c>
      <c r="I1210" t="s">
        <v>48</v>
      </c>
      <c r="J1210" t="s">
        <v>37</v>
      </c>
      <c r="K1210" t="str">
        <f t="shared" si="128"/>
        <v>High Risk</v>
      </c>
      <c r="L1210" t="s">
        <v>20</v>
      </c>
      <c r="M1210" t="s">
        <v>30</v>
      </c>
      <c r="N1210" t="s">
        <v>31</v>
      </c>
      <c r="O1210" t="s">
        <v>32</v>
      </c>
      <c r="P1210" t="s">
        <v>33</v>
      </c>
      <c r="Q1210" t="s">
        <v>34</v>
      </c>
      <c r="R1210">
        <v>10</v>
      </c>
      <c r="S1210" t="str">
        <f t="shared" si="129"/>
        <v>October</v>
      </c>
      <c r="T1210">
        <f t="shared" si="130"/>
        <v>2024</v>
      </c>
      <c r="U1210" s="3">
        <f t="shared" si="131"/>
        <v>0.315</v>
      </c>
      <c r="V1210" s="3" t="str">
        <f t="shared" si="132"/>
        <v>Low Discount</v>
      </c>
      <c r="W1210" s="3">
        <f>AVERAGE(Table1[Gross Margin %])</f>
        <v>0.29963500000000659</v>
      </c>
      <c r="X1210" s="3"/>
    </row>
    <row r="1211" spans="1:24" x14ac:dyDescent="0.35">
      <c r="A1211" t="s">
        <v>2409</v>
      </c>
      <c r="B1211" t="s">
        <v>2410</v>
      </c>
      <c r="C1211">
        <v>1231.56</v>
      </c>
      <c r="D1211" t="s">
        <v>3872</v>
      </c>
      <c r="E1211">
        <f t="shared" si="126"/>
        <v>0.15</v>
      </c>
      <c r="F1211">
        <f t="shared" si="127"/>
        <v>366.38909999999998</v>
      </c>
      <c r="G1211" s="2">
        <v>45452</v>
      </c>
      <c r="H1211" s="2">
        <v>45452</v>
      </c>
      <c r="I1211" t="s">
        <v>28</v>
      </c>
      <c r="J1211" t="s">
        <v>29</v>
      </c>
      <c r="K1211" t="str">
        <f t="shared" si="128"/>
        <v>Low Risk</v>
      </c>
      <c r="L1211" t="s">
        <v>43</v>
      </c>
      <c r="M1211" t="s">
        <v>30</v>
      </c>
      <c r="N1211" t="s">
        <v>45</v>
      </c>
      <c r="O1211" t="s">
        <v>23</v>
      </c>
      <c r="P1211" t="s">
        <v>51</v>
      </c>
      <c r="Q1211" t="s">
        <v>52</v>
      </c>
      <c r="R1211">
        <v>6</v>
      </c>
      <c r="S1211" t="str">
        <f t="shared" si="129"/>
        <v>June</v>
      </c>
      <c r="T1211">
        <f t="shared" si="130"/>
        <v>2024</v>
      </c>
      <c r="U1211" s="3">
        <f t="shared" si="131"/>
        <v>0.29749999999999999</v>
      </c>
      <c r="V1211" s="3" t="str">
        <f t="shared" si="132"/>
        <v>High Discount</v>
      </c>
      <c r="W1211" s="3">
        <f>AVERAGE(Table1[Gross Margin %])</f>
        <v>0.29963500000000659</v>
      </c>
      <c r="X1211" s="3"/>
    </row>
    <row r="1212" spans="1:24" x14ac:dyDescent="0.35">
      <c r="A1212" t="s">
        <v>2411</v>
      </c>
      <c r="B1212" t="s">
        <v>2412</v>
      </c>
      <c r="C1212">
        <v>1302.01</v>
      </c>
      <c r="D1212" t="s">
        <v>3872</v>
      </c>
      <c r="E1212">
        <f t="shared" si="126"/>
        <v>0.25</v>
      </c>
      <c r="F1212">
        <f t="shared" si="127"/>
        <v>341.77762499999994</v>
      </c>
      <c r="G1212" s="2">
        <v>45677</v>
      </c>
      <c r="H1212" s="2">
        <v>45677</v>
      </c>
      <c r="I1212" t="s">
        <v>48</v>
      </c>
      <c r="J1212" t="s">
        <v>49</v>
      </c>
      <c r="K1212" t="str">
        <f t="shared" si="128"/>
        <v>High Risk</v>
      </c>
      <c r="L1212" t="s">
        <v>20</v>
      </c>
      <c r="M1212" t="s">
        <v>39</v>
      </c>
      <c r="N1212" t="s">
        <v>31</v>
      </c>
      <c r="O1212" t="s">
        <v>32</v>
      </c>
      <c r="P1212" t="s">
        <v>33</v>
      </c>
      <c r="Q1212" t="s">
        <v>34</v>
      </c>
      <c r="R1212">
        <v>5</v>
      </c>
      <c r="S1212" t="str">
        <f t="shared" si="129"/>
        <v>January</v>
      </c>
      <c r="T1212">
        <f t="shared" si="130"/>
        <v>2025</v>
      </c>
      <c r="U1212" s="3">
        <f t="shared" si="131"/>
        <v>0.26249999999999996</v>
      </c>
      <c r="V1212" s="3" t="str">
        <f t="shared" si="132"/>
        <v>High Discount</v>
      </c>
      <c r="W1212" s="3">
        <f>AVERAGE(Table1[Gross Margin %])</f>
        <v>0.29963500000000659</v>
      </c>
      <c r="X1212" s="3"/>
    </row>
    <row r="1213" spans="1:24" x14ac:dyDescent="0.35">
      <c r="A1213" t="s">
        <v>2413</v>
      </c>
      <c r="B1213" t="s">
        <v>1150</v>
      </c>
      <c r="C1213">
        <v>192.83</v>
      </c>
      <c r="D1213" t="s">
        <v>3873</v>
      </c>
      <c r="E1213">
        <f t="shared" si="126"/>
        <v>0.15</v>
      </c>
      <c r="F1213">
        <f t="shared" si="127"/>
        <v>57.366925000000002</v>
      </c>
      <c r="G1213" s="2">
        <v>45543</v>
      </c>
      <c r="H1213" s="2">
        <v>45543</v>
      </c>
      <c r="I1213" t="s">
        <v>28</v>
      </c>
      <c r="J1213" t="s">
        <v>37</v>
      </c>
      <c r="K1213" t="str">
        <f t="shared" si="128"/>
        <v>High Risk</v>
      </c>
      <c r="L1213" t="s">
        <v>20</v>
      </c>
      <c r="M1213" t="s">
        <v>44</v>
      </c>
      <c r="N1213" t="s">
        <v>31</v>
      </c>
      <c r="O1213" t="s">
        <v>23</v>
      </c>
      <c r="P1213" t="s">
        <v>24</v>
      </c>
      <c r="Q1213" t="s">
        <v>25</v>
      </c>
      <c r="R1213">
        <v>1</v>
      </c>
      <c r="S1213" t="str">
        <f t="shared" si="129"/>
        <v>September</v>
      </c>
      <c r="T1213">
        <f t="shared" si="130"/>
        <v>2024</v>
      </c>
      <c r="U1213" s="3">
        <f t="shared" si="131"/>
        <v>0.29749999999999999</v>
      </c>
      <c r="V1213" s="3" t="str">
        <f t="shared" si="132"/>
        <v>High Discount</v>
      </c>
      <c r="W1213" s="3">
        <f>AVERAGE(Table1[Gross Margin %])</f>
        <v>0.29963500000000659</v>
      </c>
      <c r="X1213" s="3"/>
    </row>
    <row r="1214" spans="1:24" x14ac:dyDescent="0.35">
      <c r="A1214" t="s">
        <v>2414</v>
      </c>
      <c r="B1214" t="s">
        <v>2415</v>
      </c>
      <c r="C1214">
        <v>857.53</v>
      </c>
      <c r="D1214" t="s">
        <v>3874</v>
      </c>
      <c r="E1214">
        <f t="shared" si="126"/>
        <v>0.15</v>
      </c>
      <c r="F1214">
        <f t="shared" si="127"/>
        <v>255.11517499999997</v>
      </c>
      <c r="G1214" s="2">
        <v>45526</v>
      </c>
      <c r="H1214" s="2">
        <v>45526</v>
      </c>
      <c r="I1214" t="s">
        <v>42</v>
      </c>
      <c r="J1214" t="s">
        <v>37</v>
      </c>
      <c r="K1214" t="str">
        <f t="shared" si="128"/>
        <v>Low Risk</v>
      </c>
      <c r="L1214" t="s">
        <v>60</v>
      </c>
      <c r="M1214" t="s">
        <v>21</v>
      </c>
      <c r="N1214" t="s">
        <v>45</v>
      </c>
      <c r="O1214" t="s">
        <v>23</v>
      </c>
      <c r="P1214" t="s">
        <v>51</v>
      </c>
      <c r="Q1214" t="s">
        <v>52</v>
      </c>
      <c r="R1214">
        <v>9</v>
      </c>
      <c r="S1214" t="str">
        <f t="shared" si="129"/>
        <v>August</v>
      </c>
      <c r="T1214">
        <f t="shared" si="130"/>
        <v>2024</v>
      </c>
      <c r="U1214" s="3">
        <f t="shared" si="131"/>
        <v>0.29749999999999999</v>
      </c>
      <c r="V1214" s="3" t="str">
        <f t="shared" si="132"/>
        <v>High Discount</v>
      </c>
      <c r="W1214" s="3">
        <f>AVERAGE(Table1[Gross Margin %])</f>
        <v>0.29963500000000659</v>
      </c>
      <c r="X1214" s="3"/>
    </row>
    <row r="1215" spans="1:24" x14ac:dyDescent="0.35">
      <c r="A1215" t="s">
        <v>2416</v>
      </c>
      <c r="B1215" t="s">
        <v>2417</v>
      </c>
      <c r="C1215">
        <v>903.42</v>
      </c>
      <c r="D1215" t="s">
        <v>3874</v>
      </c>
      <c r="E1215">
        <f t="shared" si="126"/>
        <v>0.1</v>
      </c>
      <c r="F1215">
        <f t="shared" si="127"/>
        <v>284.57729999999998</v>
      </c>
      <c r="G1215" s="2">
        <v>45718</v>
      </c>
      <c r="H1215" s="2">
        <v>45718</v>
      </c>
      <c r="I1215" t="s">
        <v>18</v>
      </c>
      <c r="J1215" t="s">
        <v>29</v>
      </c>
      <c r="K1215" t="str">
        <f t="shared" si="128"/>
        <v>High Risk</v>
      </c>
      <c r="L1215" t="s">
        <v>20</v>
      </c>
      <c r="M1215" t="s">
        <v>21</v>
      </c>
      <c r="N1215" t="s">
        <v>31</v>
      </c>
      <c r="O1215" t="s">
        <v>32</v>
      </c>
      <c r="P1215" t="s">
        <v>80</v>
      </c>
      <c r="Q1215" t="s">
        <v>81</v>
      </c>
      <c r="R1215">
        <v>6</v>
      </c>
      <c r="S1215" t="str">
        <f t="shared" si="129"/>
        <v>March</v>
      </c>
      <c r="T1215">
        <f t="shared" si="130"/>
        <v>2025</v>
      </c>
      <c r="U1215" s="3">
        <f t="shared" si="131"/>
        <v>0.315</v>
      </c>
      <c r="V1215" s="3" t="str">
        <f t="shared" si="132"/>
        <v>Low Discount</v>
      </c>
      <c r="W1215" s="3">
        <f>AVERAGE(Table1[Gross Margin %])</f>
        <v>0.29963500000000659</v>
      </c>
      <c r="X1215" s="3"/>
    </row>
    <row r="1216" spans="1:24" x14ac:dyDescent="0.35">
      <c r="A1216" t="s">
        <v>2418</v>
      </c>
      <c r="B1216" t="s">
        <v>2419</v>
      </c>
      <c r="C1216">
        <v>1378.86</v>
      </c>
      <c r="D1216" t="s">
        <v>3872</v>
      </c>
      <c r="E1216">
        <f t="shared" si="126"/>
        <v>0.25</v>
      </c>
      <c r="F1216">
        <f t="shared" si="127"/>
        <v>361.95074999999997</v>
      </c>
      <c r="G1216" s="2">
        <v>45783</v>
      </c>
      <c r="H1216" s="2">
        <v>45783</v>
      </c>
      <c r="I1216" t="s">
        <v>48</v>
      </c>
      <c r="J1216" t="s">
        <v>19</v>
      </c>
      <c r="K1216" t="str">
        <f t="shared" si="128"/>
        <v>Low Risk</v>
      </c>
      <c r="L1216" t="s">
        <v>43</v>
      </c>
      <c r="M1216" t="s">
        <v>44</v>
      </c>
      <c r="N1216" t="s">
        <v>22</v>
      </c>
      <c r="O1216" t="s">
        <v>32</v>
      </c>
      <c r="P1216" t="s">
        <v>72</v>
      </c>
      <c r="Q1216" t="s">
        <v>73</v>
      </c>
      <c r="R1216">
        <v>5</v>
      </c>
      <c r="S1216" t="str">
        <f t="shared" si="129"/>
        <v>May</v>
      </c>
      <c r="T1216">
        <f t="shared" si="130"/>
        <v>2025</v>
      </c>
      <c r="U1216" s="3">
        <f t="shared" si="131"/>
        <v>0.26250000000000001</v>
      </c>
      <c r="V1216" s="3" t="str">
        <f t="shared" si="132"/>
        <v>High Discount</v>
      </c>
      <c r="W1216" s="3">
        <f>AVERAGE(Table1[Gross Margin %])</f>
        <v>0.29963500000000659</v>
      </c>
      <c r="X1216" s="3"/>
    </row>
    <row r="1217" spans="1:24" x14ac:dyDescent="0.35">
      <c r="A1217" t="s">
        <v>2420</v>
      </c>
      <c r="B1217" t="s">
        <v>2421</v>
      </c>
      <c r="C1217">
        <v>70.61</v>
      </c>
      <c r="D1217" t="s">
        <v>3873</v>
      </c>
      <c r="E1217">
        <f t="shared" si="126"/>
        <v>0.1</v>
      </c>
      <c r="F1217">
        <f t="shared" si="127"/>
        <v>22.242149999999999</v>
      </c>
      <c r="G1217" s="2">
        <v>45658</v>
      </c>
      <c r="H1217" s="2">
        <v>45658</v>
      </c>
      <c r="I1217" t="s">
        <v>42</v>
      </c>
      <c r="J1217" t="s">
        <v>29</v>
      </c>
      <c r="K1217" t="str">
        <f t="shared" si="128"/>
        <v>Low Risk</v>
      </c>
      <c r="L1217" t="s">
        <v>43</v>
      </c>
      <c r="M1217" t="s">
        <v>55</v>
      </c>
      <c r="N1217" t="s">
        <v>31</v>
      </c>
      <c r="O1217" t="s">
        <v>32</v>
      </c>
      <c r="P1217" t="s">
        <v>72</v>
      </c>
      <c r="Q1217" t="s">
        <v>73</v>
      </c>
      <c r="R1217">
        <v>2</v>
      </c>
      <c r="S1217" t="str">
        <f t="shared" si="129"/>
        <v>January</v>
      </c>
      <c r="T1217">
        <f t="shared" si="130"/>
        <v>2025</v>
      </c>
      <c r="U1217" s="3">
        <f t="shared" si="131"/>
        <v>0.315</v>
      </c>
      <c r="V1217" s="3" t="str">
        <f t="shared" si="132"/>
        <v>Low Discount</v>
      </c>
      <c r="W1217" s="3">
        <f>AVERAGE(Table1[Gross Margin %])</f>
        <v>0.29963500000000659</v>
      </c>
      <c r="X1217" s="3"/>
    </row>
    <row r="1218" spans="1:24" x14ac:dyDescent="0.35">
      <c r="A1218" t="s">
        <v>2422</v>
      </c>
      <c r="B1218" t="s">
        <v>2423</v>
      </c>
      <c r="C1218">
        <v>246.39</v>
      </c>
      <c r="D1218" t="s">
        <v>3873</v>
      </c>
      <c r="E1218">
        <f t="shared" si="126"/>
        <v>0.1</v>
      </c>
      <c r="F1218">
        <f t="shared" si="127"/>
        <v>77.61284999999998</v>
      </c>
      <c r="G1218" s="2">
        <v>45460</v>
      </c>
      <c r="H1218" s="2">
        <v>45460</v>
      </c>
      <c r="I1218" t="s">
        <v>42</v>
      </c>
      <c r="J1218" t="s">
        <v>37</v>
      </c>
      <c r="K1218" t="str">
        <f t="shared" si="128"/>
        <v>High Risk</v>
      </c>
      <c r="L1218" t="s">
        <v>20</v>
      </c>
      <c r="M1218" t="s">
        <v>39</v>
      </c>
      <c r="N1218" t="s">
        <v>22</v>
      </c>
      <c r="O1218" t="s">
        <v>61</v>
      </c>
      <c r="P1218" t="s">
        <v>62</v>
      </c>
      <c r="Q1218" t="s">
        <v>63</v>
      </c>
      <c r="R1218">
        <v>4</v>
      </c>
      <c r="S1218" t="str">
        <f t="shared" si="129"/>
        <v>June</v>
      </c>
      <c r="T1218">
        <f t="shared" si="130"/>
        <v>2024</v>
      </c>
      <c r="U1218" s="3">
        <f t="shared" si="131"/>
        <v>0.31499999999999995</v>
      </c>
      <c r="V1218" s="3" t="str">
        <f t="shared" si="132"/>
        <v>Low Discount</v>
      </c>
      <c r="W1218" s="3">
        <f>AVERAGE(Table1[Gross Margin %])</f>
        <v>0.29963500000000659</v>
      </c>
      <c r="X1218" s="3"/>
    </row>
    <row r="1219" spans="1:24" x14ac:dyDescent="0.35">
      <c r="A1219" t="s">
        <v>2424</v>
      </c>
      <c r="B1219" t="s">
        <v>2425</v>
      </c>
      <c r="C1219">
        <v>480.72</v>
      </c>
      <c r="D1219" t="s">
        <v>3873</v>
      </c>
      <c r="E1219">
        <f t="shared" ref="E1219:E1282" si="133">IF(AND(O1219="Technology", C1219&gt;1000), 0.25, IF(O1219="Furniture", 0.15, 0.1))</f>
        <v>0.1</v>
      </c>
      <c r="F1219">
        <f t="shared" ref="F1219:F1282" si="134">(C1219 - (C1219 * E1219)) * 0.35</f>
        <v>151.42679999999999</v>
      </c>
      <c r="G1219" s="2">
        <v>45464</v>
      </c>
      <c r="H1219" s="2">
        <v>45464</v>
      </c>
      <c r="I1219" t="s">
        <v>18</v>
      </c>
      <c r="J1219" t="s">
        <v>49</v>
      </c>
      <c r="K1219" t="str">
        <f t="shared" ref="K1219:K1282" si="135">IF(L1219="Cancelled", "High Risk", IF(AND(L1219="In Transit", I1219&lt;&gt;"Jumia Express"), "Medium Risk", "Low Risk"))</f>
        <v>Medium Risk</v>
      </c>
      <c r="L1219" t="s">
        <v>38</v>
      </c>
      <c r="M1219" t="s">
        <v>50</v>
      </c>
      <c r="N1219" t="s">
        <v>22</v>
      </c>
      <c r="O1219" t="s">
        <v>32</v>
      </c>
      <c r="P1219" t="s">
        <v>80</v>
      </c>
      <c r="Q1219" t="s">
        <v>81</v>
      </c>
      <c r="R1219">
        <v>2</v>
      </c>
      <c r="S1219" t="str">
        <f t="shared" ref="S1219:S1282" si="136">TEXT(G1219, "mmmm")</f>
        <v>June</v>
      </c>
      <c r="T1219">
        <f t="shared" ref="T1219:T1282" si="137">YEAR(G1219)</f>
        <v>2024</v>
      </c>
      <c r="U1219" s="3">
        <f t="shared" ref="U1219:U1282" si="138">F1219/C1219</f>
        <v>0.31499999999999995</v>
      </c>
      <c r="V1219" s="3" t="str">
        <f t="shared" ref="V1219:V1282" si="139">IF(E1219=0, "No Discount", IF(E1219&lt;=0.1, "Low Discount", "High Discount"))</f>
        <v>Low Discount</v>
      </c>
      <c r="W1219" s="3">
        <f>AVERAGE(Table1[Gross Margin %])</f>
        <v>0.29963500000000659</v>
      </c>
      <c r="X1219" s="3"/>
    </row>
    <row r="1220" spans="1:24" x14ac:dyDescent="0.35">
      <c r="A1220" t="s">
        <v>2426</v>
      </c>
      <c r="B1220" t="s">
        <v>2427</v>
      </c>
      <c r="C1220">
        <v>877.85</v>
      </c>
      <c r="D1220" t="s">
        <v>3874</v>
      </c>
      <c r="E1220">
        <f t="shared" si="133"/>
        <v>0.1</v>
      </c>
      <c r="F1220">
        <f t="shared" si="134"/>
        <v>276.52274999999997</v>
      </c>
      <c r="G1220" s="2">
        <v>45681</v>
      </c>
      <c r="H1220" s="2">
        <v>45681</v>
      </c>
      <c r="I1220" t="s">
        <v>28</v>
      </c>
      <c r="J1220" t="s">
        <v>29</v>
      </c>
      <c r="K1220" t="str">
        <f t="shared" si="135"/>
        <v>Low Risk</v>
      </c>
      <c r="L1220" t="s">
        <v>60</v>
      </c>
      <c r="M1220" t="s">
        <v>55</v>
      </c>
      <c r="N1220" t="s">
        <v>31</v>
      </c>
      <c r="O1220" t="s">
        <v>32</v>
      </c>
      <c r="P1220" t="s">
        <v>33</v>
      </c>
      <c r="Q1220" t="s">
        <v>34</v>
      </c>
      <c r="R1220">
        <v>8</v>
      </c>
      <c r="S1220" t="str">
        <f t="shared" si="136"/>
        <v>January</v>
      </c>
      <c r="T1220">
        <f t="shared" si="137"/>
        <v>2025</v>
      </c>
      <c r="U1220" s="3">
        <f t="shared" si="138"/>
        <v>0.31499999999999995</v>
      </c>
      <c r="V1220" s="3" t="str">
        <f t="shared" si="139"/>
        <v>Low Discount</v>
      </c>
      <c r="W1220" s="3">
        <f>AVERAGE(Table1[Gross Margin %])</f>
        <v>0.29963500000000659</v>
      </c>
      <c r="X1220" s="3"/>
    </row>
    <row r="1221" spans="1:24" x14ac:dyDescent="0.35">
      <c r="A1221" t="s">
        <v>2428</v>
      </c>
      <c r="B1221" t="s">
        <v>2429</v>
      </c>
      <c r="C1221">
        <v>1332.7</v>
      </c>
      <c r="D1221" t="s">
        <v>3872</v>
      </c>
      <c r="E1221">
        <f t="shared" si="133"/>
        <v>0.15</v>
      </c>
      <c r="F1221">
        <f t="shared" si="134"/>
        <v>396.47825</v>
      </c>
      <c r="G1221" s="2">
        <v>45722</v>
      </c>
      <c r="H1221" s="2">
        <v>45722</v>
      </c>
      <c r="I1221" t="s">
        <v>18</v>
      </c>
      <c r="J1221" t="s">
        <v>29</v>
      </c>
      <c r="K1221" t="str">
        <f t="shared" si="135"/>
        <v>Medium Risk</v>
      </c>
      <c r="L1221" t="s">
        <v>38</v>
      </c>
      <c r="M1221" t="s">
        <v>39</v>
      </c>
      <c r="N1221" t="s">
        <v>22</v>
      </c>
      <c r="O1221" t="s">
        <v>23</v>
      </c>
      <c r="P1221" t="s">
        <v>24</v>
      </c>
      <c r="Q1221" t="s">
        <v>25</v>
      </c>
      <c r="R1221">
        <v>10</v>
      </c>
      <c r="S1221" t="str">
        <f t="shared" si="136"/>
        <v>March</v>
      </c>
      <c r="T1221">
        <f t="shared" si="137"/>
        <v>2025</v>
      </c>
      <c r="U1221" s="3">
        <f t="shared" si="138"/>
        <v>0.29749999999999999</v>
      </c>
      <c r="V1221" s="3" t="str">
        <f t="shared" si="139"/>
        <v>High Discount</v>
      </c>
      <c r="W1221" s="3">
        <f>AVERAGE(Table1[Gross Margin %])</f>
        <v>0.29963500000000659</v>
      </c>
      <c r="X1221" s="3"/>
    </row>
    <row r="1222" spans="1:24" x14ac:dyDescent="0.35">
      <c r="A1222" t="s">
        <v>2430</v>
      </c>
      <c r="B1222" t="s">
        <v>2431</v>
      </c>
      <c r="C1222">
        <v>688.58</v>
      </c>
      <c r="D1222" t="s">
        <v>3874</v>
      </c>
      <c r="E1222">
        <f t="shared" si="133"/>
        <v>0.1</v>
      </c>
      <c r="F1222">
        <f t="shared" si="134"/>
        <v>216.90269999999998</v>
      </c>
      <c r="G1222" s="2">
        <v>45447</v>
      </c>
      <c r="H1222" s="2">
        <v>45447</v>
      </c>
      <c r="I1222" t="s">
        <v>86</v>
      </c>
      <c r="J1222" t="s">
        <v>37</v>
      </c>
      <c r="K1222" t="str">
        <f t="shared" si="135"/>
        <v>High Risk</v>
      </c>
      <c r="L1222" t="s">
        <v>20</v>
      </c>
      <c r="M1222" t="s">
        <v>55</v>
      </c>
      <c r="N1222" t="s">
        <v>22</v>
      </c>
      <c r="O1222" t="s">
        <v>32</v>
      </c>
      <c r="P1222" t="s">
        <v>33</v>
      </c>
      <c r="Q1222" t="s">
        <v>34</v>
      </c>
      <c r="R1222">
        <v>8</v>
      </c>
      <c r="S1222" t="str">
        <f t="shared" si="136"/>
        <v>June</v>
      </c>
      <c r="T1222">
        <f t="shared" si="137"/>
        <v>2024</v>
      </c>
      <c r="U1222" s="3">
        <f t="shared" si="138"/>
        <v>0.31499999999999995</v>
      </c>
      <c r="V1222" s="3" t="str">
        <f t="shared" si="139"/>
        <v>Low Discount</v>
      </c>
      <c r="W1222" s="3">
        <f>AVERAGE(Table1[Gross Margin %])</f>
        <v>0.29963500000000659</v>
      </c>
      <c r="X1222" s="3"/>
    </row>
    <row r="1223" spans="1:24" x14ac:dyDescent="0.35">
      <c r="A1223" t="s">
        <v>2432</v>
      </c>
      <c r="B1223" t="s">
        <v>2433</v>
      </c>
      <c r="C1223">
        <v>237.96</v>
      </c>
      <c r="D1223" t="s">
        <v>3873</v>
      </c>
      <c r="E1223">
        <f t="shared" si="133"/>
        <v>0.1</v>
      </c>
      <c r="F1223">
        <f t="shared" si="134"/>
        <v>74.957400000000007</v>
      </c>
      <c r="G1223" s="2">
        <v>45570</v>
      </c>
      <c r="H1223" s="2">
        <v>45570</v>
      </c>
      <c r="I1223" t="s">
        <v>42</v>
      </c>
      <c r="J1223" t="s">
        <v>49</v>
      </c>
      <c r="K1223" t="str">
        <f t="shared" si="135"/>
        <v>Low Risk</v>
      </c>
      <c r="L1223" t="s">
        <v>43</v>
      </c>
      <c r="M1223" t="s">
        <v>21</v>
      </c>
      <c r="N1223" t="s">
        <v>45</v>
      </c>
      <c r="O1223" t="s">
        <v>61</v>
      </c>
      <c r="P1223" t="s">
        <v>62</v>
      </c>
      <c r="Q1223" t="s">
        <v>63</v>
      </c>
      <c r="R1223">
        <v>8</v>
      </c>
      <c r="S1223" t="str">
        <f t="shared" si="136"/>
        <v>October</v>
      </c>
      <c r="T1223">
        <f t="shared" si="137"/>
        <v>2024</v>
      </c>
      <c r="U1223" s="3">
        <f t="shared" si="138"/>
        <v>0.315</v>
      </c>
      <c r="V1223" s="3" t="str">
        <f t="shared" si="139"/>
        <v>Low Discount</v>
      </c>
      <c r="W1223" s="3">
        <f>AVERAGE(Table1[Gross Margin %])</f>
        <v>0.29963500000000659</v>
      </c>
      <c r="X1223" s="3"/>
    </row>
    <row r="1224" spans="1:24" x14ac:dyDescent="0.35">
      <c r="A1224" t="s">
        <v>2434</v>
      </c>
      <c r="B1224" t="s">
        <v>1425</v>
      </c>
      <c r="C1224">
        <v>71.41</v>
      </c>
      <c r="D1224" t="s">
        <v>3873</v>
      </c>
      <c r="E1224">
        <f t="shared" si="133"/>
        <v>0.15</v>
      </c>
      <c r="F1224">
        <f t="shared" si="134"/>
        <v>21.244474999999998</v>
      </c>
      <c r="G1224" s="2">
        <v>45572</v>
      </c>
      <c r="H1224" s="2">
        <v>45572</v>
      </c>
      <c r="I1224" t="s">
        <v>48</v>
      </c>
      <c r="J1224" t="s">
        <v>49</v>
      </c>
      <c r="K1224" t="str">
        <f t="shared" si="135"/>
        <v>Low Risk</v>
      </c>
      <c r="L1224" t="s">
        <v>43</v>
      </c>
      <c r="M1224" t="s">
        <v>21</v>
      </c>
      <c r="N1224" t="s">
        <v>22</v>
      </c>
      <c r="O1224" t="s">
        <v>23</v>
      </c>
      <c r="P1224" t="s">
        <v>24</v>
      </c>
      <c r="Q1224" t="s">
        <v>25</v>
      </c>
      <c r="R1224">
        <v>1</v>
      </c>
      <c r="S1224" t="str">
        <f t="shared" si="136"/>
        <v>October</v>
      </c>
      <c r="T1224">
        <f t="shared" si="137"/>
        <v>2024</v>
      </c>
      <c r="U1224" s="3">
        <f t="shared" si="138"/>
        <v>0.29749999999999999</v>
      </c>
      <c r="V1224" s="3" t="str">
        <f t="shared" si="139"/>
        <v>High Discount</v>
      </c>
      <c r="W1224" s="3">
        <f>AVERAGE(Table1[Gross Margin %])</f>
        <v>0.29963500000000659</v>
      </c>
      <c r="X1224" s="3"/>
    </row>
    <row r="1225" spans="1:24" x14ac:dyDescent="0.35">
      <c r="A1225" t="s">
        <v>2435</v>
      </c>
      <c r="B1225" t="s">
        <v>2436</v>
      </c>
      <c r="C1225">
        <v>721.32</v>
      </c>
      <c r="D1225" t="s">
        <v>3874</v>
      </c>
      <c r="E1225">
        <f t="shared" si="133"/>
        <v>0.1</v>
      </c>
      <c r="F1225">
        <f t="shared" si="134"/>
        <v>227.21580000000003</v>
      </c>
      <c r="G1225" s="2">
        <v>45707</v>
      </c>
      <c r="H1225" s="2">
        <v>45707</v>
      </c>
      <c r="I1225" t="s">
        <v>42</v>
      </c>
      <c r="J1225" t="s">
        <v>49</v>
      </c>
      <c r="K1225" t="str">
        <f t="shared" si="135"/>
        <v>Low Risk</v>
      </c>
      <c r="L1225" t="s">
        <v>43</v>
      </c>
      <c r="M1225" t="s">
        <v>55</v>
      </c>
      <c r="N1225" t="s">
        <v>22</v>
      </c>
      <c r="O1225" t="s">
        <v>32</v>
      </c>
      <c r="P1225" t="s">
        <v>80</v>
      </c>
      <c r="Q1225" t="s">
        <v>81</v>
      </c>
      <c r="R1225">
        <v>10</v>
      </c>
      <c r="S1225" t="str">
        <f t="shared" si="136"/>
        <v>February</v>
      </c>
      <c r="T1225">
        <f t="shared" si="137"/>
        <v>2025</v>
      </c>
      <c r="U1225" s="3">
        <f t="shared" si="138"/>
        <v>0.315</v>
      </c>
      <c r="V1225" s="3" t="str">
        <f t="shared" si="139"/>
        <v>Low Discount</v>
      </c>
      <c r="W1225" s="3">
        <f>AVERAGE(Table1[Gross Margin %])</f>
        <v>0.29963500000000659</v>
      </c>
      <c r="X1225" s="3"/>
    </row>
    <row r="1226" spans="1:24" x14ac:dyDescent="0.35">
      <c r="A1226" t="s">
        <v>2437</v>
      </c>
      <c r="B1226" t="s">
        <v>2438</v>
      </c>
      <c r="C1226">
        <v>1373.47</v>
      </c>
      <c r="D1226" t="s">
        <v>3872</v>
      </c>
      <c r="E1226">
        <f t="shared" si="133"/>
        <v>0.25</v>
      </c>
      <c r="F1226">
        <f t="shared" si="134"/>
        <v>360.53587499999998</v>
      </c>
      <c r="G1226" s="2">
        <v>45515</v>
      </c>
      <c r="H1226" s="2">
        <v>45515</v>
      </c>
      <c r="I1226" t="s">
        <v>48</v>
      </c>
      <c r="J1226" t="s">
        <v>29</v>
      </c>
      <c r="K1226" t="str">
        <f t="shared" si="135"/>
        <v>Medium Risk</v>
      </c>
      <c r="L1226" t="s">
        <v>38</v>
      </c>
      <c r="M1226" t="s">
        <v>44</v>
      </c>
      <c r="N1226" t="s">
        <v>22</v>
      </c>
      <c r="O1226" t="s">
        <v>32</v>
      </c>
      <c r="P1226" t="s">
        <v>33</v>
      </c>
      <c r="Q1226" t="s">
        <v>34</v>
      </c>
      <c r="R1226">
        <v>5</v>
      </c>
      <c r="S1226" t="str">
        <f t="shared" si="136"/>
        <v>August</v>
      </c>
      <c r="T1226">
        <f t="shared" si="137"/>
        <v>2024</v>
      </c>
      <c r="U1226" s="3">
        <f t="shared" si="138"/>
        <v>0.26249999999999996</v>
      </c>
      <c r="V1226" s="3" t="str">
        <f t="shared" si="139"/>
        <v>High Discount</v>
      </c>
      <c r="W1226" s="3">
        <f>AVERAGE(Table1[Gross Margin %])</f>
        <v>0.29963500000000659</v>
      </c>
      <c r="X1226" s="3"/>
    </row>
    <row r="1227" spans="1:24" x14ac:dyDescent="0.35">
      <c r="A1227" t="s">
        <v>2439</v>
      </c>
      <c r="B1227" t="s">
        <v>2440</v>
      </c>
      <c r="C1227">
        <v>298.14999999999998</v>
      </c>
      <c r="D1227" t="s">
        <v>3873</v>
      </c>
      <c r="E1227">
        <f t="shared" si="133"/>
        <v>0.1</v>
      </c>
      <c r="F1227">
        <f t="shared" si="134"/>
        <v>93.917249999999981</v>
      </c>
      <c r="G1227" s="2">
        <v>45698</v>
      </c>
      <c r="H1227" s="2">
        <v>45698</v>
      </c>
      <c r="I1227" t="s">
        <v>42</v>
      </c>
      <c r="J1227" t="s">
        <v>19</v>
      </c>
      <c r="K1227" t="str">
        <f t="shared" si="135"/>
        <v>High Risk</v>
      </c>
      <c r="L1227" t="s">
        <v>20</v>
      </c>
      <c r="M1227" t="s">
        <v>39</v>
      </c>
      <c r="N1227" t="s">
        <v>45</v>
      </c>
      <c r="O1227" t="s">
        <v>32</v>
      </c>
      <c r="P1227" t="s">
        <v>33</v>
      </c>
      <c r="Q1227" t="s">
        <v>34</v>
      </c>
      <c r="R1227">
        <v>1</v>
      </c>
      <c r="S1227" t="str">
        <f t="shared" si="136"/>
        <v>February</v>
      </c>
      <c r="T1227">
        <f t="shared" si="137"/>
        <v>2025</v>
      </c>
      <c r="U1227" s="3">
        <f t="shared" si="138"/>
        <v>0.31499999999999995</v>
      </c>
      <c r="V1227" s="3" t="str">
        <f t="shared" si="139"/>
        <v>Low Discount</v>
      </c>
      <c r="W1227" s="3">
        <f>AVERAGE(Table1[Gross Margin %])</f>
        <v>0.29963500000000659</v>
      </c>
      <c r="X1227" s="3"/>
    </row>
    <row r="1228" spans="1:24" x14ac:dyDescent="0.35">
      <c r="A1228" t="s">
        <v>2441</v>
      </c>
      <c r="B1228" t="s">
        <v>2442</v>
      </c>
      <c r="C1228">
        <v>1494.67</v>
      </c>
      <c r="D1228" t="s">
        <v>3872</v>
      </c>
      <c r="E1228">
        <f t="shared" si="133"/>
        <v>0.25</v>
      </c>
      <c r="F1228">
        <f t="shared" si="134"/>
        <v>392.35087499999997</v>
      </c>
      <c r="G1228" s="2">
        <v>45476</v>
      </c>
      <c r="H1228" s="2">
        <v>45476</v>
      </c>
      <c r="I1228" t="s">
        <v>18</v>
      </c>
      <c r="J1228" t="s">
        <v>19</v>
      </c>
      <c r="K1228" t="str">
        <f t="shared" si="135"/>
        <v>High Risk</v>
      </c>
      <c r="L1228" t="s">
        <v>20</v>
      </c>
      <c r="M1228" t="s">
        <v>50</v>
      </c>
      <c r="N1228" t="s">
        <v>45</v>
      </c>
      <c r="O1228" t="s">
        <v>32</v>
      </c>
      <c r="P1228" t="s">
        <v>80</v>
      </c>
      <c r="Q1228" t="s">
        <v>81</v>
      </c>
      <c r="R1228">
        <v>8</v>
      </c>
      <c r="S1228" t="str">
        <f t="shared" si="136"/>
        <v>July</v>
      </c>
      <c r="T1228">
        <f t="shared" si="137"/>
        <v>2024</v>
      </c>
      <c r="U1228" s="3">
        <f t="shared" si="138"/>
        <v>0.26249999999999996</v>
      </c>
      <c r="V1228" s="3" t="str">
        <f t="shared" si="139"/>
        <v>High Discount</v>
      </c>
      <c r="W1228" s="3">
        <f>AVERAGE(Table1[Gross Margin %])</f>
        <v>0.29963500000000659</v>
      </c>
      <c r="X1228" s="3"/>
    </row>
    <row r="1229" spans="1:24" x14ac:dyDescent="0.35">
      <c r="A1229" t="s">
        <v>2443</v>
      </c>
      <c r="B1229" t="s">
        <v>2444</v>
      </c>
      <c r="C1229">
        <v>1094.1300000000001</v>
      </c>
      <c r="D1229" t="s">
        <v>3872</v>
      </c>
      <c r="E1229">
        <f t="shared" si="133"/>
        <v>0.15</v>
      </c>
      <c r="F1229">
        <f t="shared" si="134"/>
        <v>325.50367499999999</v>
      </c>
      <c r="G1229" s="2">
        <v>45553</v>
      </c>
      <c r="H1229" s="2">
        <v>45553</v>
      </c>
      <c r="I1229" t="s">
        <v>18</v>
      </c>
      <c r="J1229" t="s">
        <v>49</v>
      </c>
      <c r="K1229" t="str">
        <f t="shared" si="135"/>
        <v>Low Risk</v>
      </c>
      <c r="L1229" t="s">
        <v>60</v>
      </c>
      <c r="M1229" t="s">
        <v>44</v>
      </c>
      <c r="N1229" t="s">
        <v>31</v>
      </c>
      <c r="O1229" t="s">
        <v>23</v>
      </c>
      <c r="P1229" t="s">
        <v>24</v>
      </c>
      <c r="Q1229" t="s">
        <v>25</v>
      </c>
      <c r="R1229">
        <v>7</v>
      </c>
      <c r="S1229" t="str">
        <f t="shared" si="136"/>
        <v>September</v>
      </c>
      <c r="T1229">
        <f t="shared" si="137"/>
        <v>2024</v>
      </c>
      <c r="U1229" s="3">
        <f t="shared" si="138"/>
        <v>0.29749999999999993</v>
      </c>
      <c r="V1229" s="3" t="str">
        <f t="shared" si="139"/>
        <v>High Discount</v>
      </c>
      <c r="W1229" s="3">
        <f>AVERAGE(Table1[Gross Margin %])</f>
        <v>0.29963500000000659</v>
      </c>
      <c r="X1229" s="3"/>
    </row>
    <row r="1230" spans="1:24" x14ac:dyDescent="0.35">
      <c r="A1230" t="s">
        <v>2445</v>
      </c>
      <c r="B1230" t="s">
        <v>2446</v>
      </c>
      <c r="C1230">
        <v>154.97999999999999</v>
      </c>
      <c r="D1230" t="s">
        <v>3873</v>
      </c>
      <c r="E1230">
        <f t="shared" si="133"/>
        <v>0.1</v>
      </c>
      <c r="F1230">
        <f t="shared" si="134"/>
        <v>48.8187</v>
      </c>
      <c r="G1230" s="2">
        <v>45528</v>
      </c>
      <c r="H1230" s="2">
        <v>45528</v>
      </c>
      <c r="I1230" t="s">
        <v>28</v>
      </c>
      <c r="J1230" t="s">
        <v>37</v>
      </c>
      <c r="K1230" t="str">
        <f t="shared" si="135"/>
        <v>Low Risk</v>
      </c>
      <c r="L1230" t="s">
        <v>43</v>
      </c>
      <c r="M1230" t="s">
        <v>55</v>
      </c>
      <c r="N1230" t="s">
        <v>31</v>
      </c>
      <c r="O1230" t="s">
        <v>32</v>
      </c>
      <c r="P1230" t="s">
        <v>33</v>
      </c>
      <c r="Q1230" t="s">
        <v>34</v>
      </c>
      <c r="R1230">
        <v>3</v>
      </c>
      <c r="S1230" t="str">
        <f t="shared" si="136"/>
        <v>August</v>
      </c>
      <c r="T1230">
        <f t="shared" si="137"/>
        <v>2024</v>
      </c>
      <c r="U1230" s="3">
        <f t="shared" si="138"/>
        <v>0.315</v>
      </c>
      <c r="V1230" s="3" t="str">
        <f t="shared" si="139"/>
        <v>Low Discount</v>
      </c>
      <c r="W1230" s="3">
        <f>AVERAGE(Table1[Gross Margin %])</f>
        <v>0.29963500000000659</v>
      </c>
      <c r="X1230" s="3"/>
    </row>
    <row r="1231" spans="1:24" x14ac:dyDescent="0.35">
      <c r="A1231" t="s">
        <v>2447</v>
      </c>
      <c r="B1231" t="s">
        <v>2448</v>
      </c>
      <c r="C1231">
        <v>550.95000000000005</v>
      </c>
      <c r="D1231" t="s">
        <v>3874</v>
      </c>
      <c r="E1231">
        <f t="shared" si="133"/>
        <v>0.1</v>
      </c>
      <c r="F1231">
        <f t="shared" si="134"/>
        <v>173.54925</v>
      </c>
      <c r="G1231" s="2">
        <v>45527</v>
      </c>
      <c r="H1231" s="2">
        <v>45527</v>
      </c>
      <c r="I1231" t="s">
        <v>18</v>
      </c>
      <c r="J1231" t="s">
        <v>29</v>
      </c>
      <c r="K1231" t="str">
        <f t="shared" si="135"/>
        <v>High Risk</v>
      </c>
      <c r="L1231" t="s">
        <v>20</v>
      </c>
      <c r="M1231" t="s">
        <v>50</v>
      </c>
      <c r="N1231" t="s">
        <v>31</v>
      </c>
      <c r="O1231" t="s">
        <v>32</v>
      </c>
      <c r="P1231" t="s">
        <v>80</v>
      </c>
      <c r="Q1231" t="s">
        <v>81</v>
      </c>
      <c r="R1231">
        <v>3</v>
      </c>
      <c r="S1231" t="str">
        <f t="shared" si="136"/>
        <v>August</v>
      </c>
      <c r="T1231">
        <f t="shared" si="137"/>
        <v>2024</v>
      </c>
      <c r="U1231" s="3">
        <f t="shared" si="138"/>
        <v>0.315</v>
      </c>
      <c r="V1231" s="3" t="str">
        <f t="shared" si="139"/>
        <v>Low Discount</v>
      </c>
      <c r="W1231" s="3">
        <f>AVERAGE(Table1[Gross Margin %])</f>
        <v>0.29963500000000659</v>
      </c>
      <c r="X1231" s="3"/>
    </row>
    <row r="1232" spans="1:24" x14ac:dyDescent="0.35">
      <c r="A1232" t="s">
        <v>2449</v>
      </c>
      <c r="B1232" t="s">
        <v>2450</v>
      </c>
      <c r="C1232">
        <v>466.93</v>
      </c>
      <c r="D1232" t="s">
        <v>3873</v>
      </c>
      <c r="E1232">
        <f t="shared" si="133"/>
        <v>0.15</v>
      </c>
      <c r="F1232">
        <f t="shared" si="134"/>
        <v>138.91167499999997</v>
      </c>
      <c r="G1232" s="2">
        <v>45771</v>
      </c>
      <c r="H1232" s="2">
        <v>45771</v>
      </c>
      <c r="I1232" t="s">
        <v>28</v>
      </c>
      <c r="J1232" t="s">
        <v>49</v>
      </c>
      <c r="K1232" t="str">
        <f t="shared" si="135"/>
        <v>Low Risk</v>
      </c>
      <c r="L1232" t="s">
        <v>43</v>
      </c>
      <c r="M1232" t="s">
        <v>39</v>
      </c>
      <c r="N1232" t="s">
        <v>22</v>
      </c>
      <c r="O1232" t="s">
        <v>23</v>
      </c>
      <c r="P1232" t="s">
        <v>56</v>
      </c>
      <c r="Q1232" t="s">
        <v>57</v>
      </c>
      <c r="R1232">
        <v>2</v>
      </c>
      <c r="S1232" t="str">
        <f t="shared" si="136"/>
        <v>April</v>
      </c>
      <c r="T1232">
        <f t="shared" si="137"/>
        <v>2025</v>
      </c>
      <c r="U1232" s="3">
        <f t="shared" si="138"/>
        <v>0.29749999999999993</v>
      </c>
      <c r="V1232" s="3" t="str">
        <f t="shared" si="139"/>
        <v>High Discount</v>
      </c>
      <c r="W1232" s="3">
        <f>AVERAGE(Table1[Gross Margin %])</f>
        <v>0.29963500000000659</v>
      </c>
      <c r="X1232" s="3"/>
    </row>
    <row r="1233" spans="1:24" x14ac:dyDescent="0.35">
      <c r="A1233" t="s">
        <v>2451</v>
      </c>
      <c r="B1233" t="s">
        <v>2452</v>
      </c>
      <c r="C1233">
        <v>789.77</v>
      </c>
      <c r="D1233" t="s">
        <v>3874</v>
      </c>
      <c r="E1233">
        <f t="shared" si="133"/>
        <v>0.1</v>
      </c>
      <c r="F1233">
        <f t="shared" si="134"/>
        <v>248.77754999999999</v>
      </c>
      <c r="G1233" s="2">
        <v>45451</v>
      </c>
      <c r="H1233" s="2">
        <v>45451</v>
      </c>
      <c r="I1233" t="s">
        <v>42</v>
      </c>
      <c r="J1233" t="s">
        <v>37</v>
      </c>
      <c r="K1233" t="str">
        <f t="shared" si="135"/>
        <v>Low Risk</v>
      </c>
      <c r="L1233" t="s">
        <v>43</v>
      </c>
      <c r="M1233" t="s">
        <v>50</v>
      </c>
      <c r="N1233" t="s">
        <v>22</v>
      </c>
      <c r="O1233" t="s">
        <v>32</v>
      </c>
      <c r="P1233" t="s">
        <v>80</v>
      </c>
      <c r="Q1233" t="s">
        <v>81</v>
      </c>
      <c r="R1233">
        <v>7</v>
      </c>
      <c r="S1233" t="str">
        <f t="shared" si="136"/>
        <v>June</v>
      </c>
      <c r="T1233">
        <f t="shared" si="137"/>
        <v>2024</v>
      </c>
      <c r="U1233" s="3">
        <f t="shared" si="138"/>
        <v>0.315</v>
      </c>
      <c r="V1233" s="3" t="str">
        <f t="shared" si="139"/>
        <v>Low Discount</v>
      </c>
      <c r="W1233" s="3">
        <f>AVERAGE(Table1[Gross Margin %])</f>
        <v>0.29963500000000659</v>
      </c>
      <c r="X1233" s="3"/>
    </row>
    <row r="1234" spans="1:24" x14ac:dyDescent="0.35">
      <c r="A1234" t="s">
        <v>2453</v>
      </c>
      <c r="B1234" t="s">
        <v>2321</v>
      </c>
      <c r="C1234">
        <v>1433.63</v>
      </c>
      <c r="D1234" t="s">
        <v>3872</v>
      </c>
      <c r="E1234">
        <f t="shared" si="133"/>
        <v>0.1</v>
      </c>
      <c r="F1234">
        <f t="shared" si="134"/>
        <v>451.59344999999996</v>
      </c>
      <c r="G1234" s="2">
        <v>45645</v>
      </c>
      <c r="H1234" s="2">
        <v>45645</v>
      </c>
      <c r="I1234" t="s">
        <v>18</v>
      </c>
      <c r="J1234" t="s">
        <v>37</v>
      </c>
      <c r="K1234" t="str">
        <f t="shared" si="135"/>
        <v>Medium Risk</v>
      </c>
      <c r="L1234" t="s">
        <v>38</v>
      </c>
      <c r="M1234" t="s">
        <v>39</v>
      </c>
      <c r="N1234" t="s">
        <v>22</v>
      </c>
      <c r="O1234" t="s">
        <v>61</v>
      </c>
      <c r="P1234" t="s">
        <v>62</v>
      </c>
      <c r="Q1234" t="s">
        <v>63</v>
      </c>
      <c r="R1234">
        <v>8</v>
      </c>
      <c r="S1234" t="str">
        <f t="shared" si="136"/>
        <v>December</v>
      </c>
      <c r="T1234">
        <f t="shared" si="137"/>
        <v>2024</v>
      </c>
      <c r="U1234" s="3">
        <f t="shared" si="138"/>
        <v>0.31499999999999995</v>
      </c>
      <c r="V1234" s="3" t="str">
        <f t="shared" si="139"/>
        <v>Low Discount</v>
      </c>
      <c r="W1234" s="3">
        <f>AVERAGE(Table1[Gross Margin %])</f>
        <v>0.29963500000000659</v>
      </c>
      <c r="X1234" s="3"/>
    </row>
    <row r="1235" spans="1:24" x14ac:dyDescent="0.35">
      <c r="A1235" t="s">
        <v>2454</v>
      </c>
      <c r="B1235" t="s">
        <v>2455</v>
      </c>
      <c r="C1235">
        <v>1109.75</v>
      </c>
      <c r="D1235" t="s">
        <v>3872</v>
      </c>
      <c r="E1235">
        <f t="shared" si="133"/>
        <v>0.15</v>
      </c>
      <c r="F1235">
        <f t="shared" si="134"/>
        <v>330.15062499999999</v>
      </c>
      <c r="G1235" s="2">
        <v>45761</v>
      </c>
      <c r="H1235" s="2">
        <v>45761</v>
      </c>
      <c r="I1235" t="s">
        <v>86</v>
      </c>
      <c r="J1235" t="s">
        <v>29</v>
      </c>
      <c r="K1235" t="str">
        <f t="shared" si="135"/>
        <v>High Risk</v>
      </c>
      <c r="L1235" t="s">
        <v>20</v>
      </c>
      <c r="M1235" t="s">
        <v>21</v>
      </c>
      <c r="N1235" t="s">
        <v>45</v>
      </c>
      <c r="O1235" t="s">
        <v>23</v>
      </c>
      <c r="P1235" t="s">
        <v>24</v>
      </c>
      <c r="Q1235" t="s">
        <v>25</v>
      </c>
      <c r="R1235">
        <v>8</v>
      </c>
      <c r="S1235" t="str">
        <f t="shared" si="136"/>
        <v>April</v>
      </c>
      <c r="T1235">
        <f t="shared" si="137"/>
        <v>2025</v>
      </c>
      <c r="U1235" s="3">
        <f t="shared" si="138"/>
        <v>0.29749999999999999</v>
      </c>
      <c r="V1235" s="3" t="str">
        <f t="shared" si="139"/>
        <v>High Discount</v>
      </c>
      <c r="W1235" s="3">
        <f>AVERAGE(Table1[Gross Margin %])</f>
        <v>0.29963500000000659</v>
      </c>
      <c r="X1235" s="3"/>
    </row>
    <row r="1236" spans="1:24" x14ac:dyDescent="0.35">
      <c r="A1236" t="s">
        <v>2456</v>
      </c>
      <c r="B1236" t="s">
        <v>2457</v>
      </c>
      <c r="C1236">
        <v>1218.67</v>
      </c>
      <c r="D1236" t="s">
        <v>3872</v>
      </c>
      <c r="E1236">
        <f t="shared" si="133"/>
        <v>0.1</v>
      </c>
      <c r="F1236">
        <f t="shared" si="134"/>
        <v>383.88105000000002</v>
      </c>
      <c r="G1236" s="2">
        <v>45644</v>
      </c>
      <c r="H1236" s="2">
        <v>45644</v>
      </c>
      <c r="I1236" t="s">
        <v>86</v>
      </c>
      <c r="J1236" t="s">
        <v>29</v>
      </c>
      <c r="K1236" t="str">
        <f t="shared" si="135"/>
        <v>Low Risk</v>
      </c>
      <c r="L1236" t="s">
        <v>60</v>
      </c>
      <c r="M1236" t="s">
        <v>55</v>
      </c>
      <c r="N1236" t="s">
        <v>31</v>
      </c>
      <c r="O1236" t="s">
        <v>61</v>
      </c>
      <c r="P1236" t="s">
        <v>62</v>
      </c>
      <c r="Q1236" t="s">
        <v>63</v>
      </c>
      <c r="R1236">
        <v>9</v>
      </c>
      <c r="S1236" t="str">
        <f t="shared" si="136"/>
        <v>December</v>
      </c>
      <c r="T1236">
        <f t="shared" si="137"/>
        <v>2024</v>
      </c>
      <c r="U1236" s="3">
        <f t="shared" si="138"/>
        <v>0.315</v>
      </c>
      <c r="V1236" s="3" t="str">
        <f t="shared" si="139"/>
        <v>Low Discount</v>
      </c>
      <c r="W1236" s="3">
        <f>AVERAGE(Table1[Gross Margin %])</f>
        <v>0.29963500000000659</v>
      </c>
      <c r="X1236" s="3"/>
    </row>
    <row r="1237" spans="1:24" x14ac:dyDescent="0.35">
      <c r="A1237" t="s">
        <v>2458</v>
      </c>
      <c r="B1237" t="s">
        <v>2459</v>
      </c>
      <c r="C1237">
        <v>166.37</v>
      </c>
      <c r="D1237" t="s">
        <v>3873</v>
      </c>
      <c r="E1237">
        <f t="shared" si="133"/>
        <v>0.15</v>
      </c>
      <c r="F1237">
        <f t="shared" si="134"/>
        <v>49.495075</v>
      </c>
      <c r="G1237" s="2">
        <v>45753</v>
      </c>
      <c r="H1237" s="2">
        <v>45753</v>
      </c>
      <c r="I1237" t="s">
        <v>28</v>
      </c>
      <c r="J1237" t="s">
        <v>37</v>
      </c>
      <c r="K1237" t="str">
        <f t="shared" si="135"/>
        <v>Medium Risk</v>
      </c>
      <c r="L1237" t="s">
        <v>38</v>
      </c>
      <c r="M1237" t="s">
        <v>30</v>
      </c>
      <c r="N1237" t="s">
        <v>31</v>
      </c>
      <c r="O1237" t="s">
        <v>23</v>
      </c>
      <c r="P1237" t="s">
        <v>24</v>
      </c>
      <c r="Q1237" t="s">
        <v>25</v>
      </c>
      <c r="R1237">
        <v>3</v>
      </c>
      <c r="S1237" t="str">
        <f t="shared" si="136"/>
        <v>April</v>
      </c>
      <c r="T1237">
        <f t="shared" si="137"/>
        <v>2025</v>
      </c>
      <c r="U1237" s="3">
        <f t="shared" si="138"/>
        <v>0.29749999999999999</v>
      </c>
      <c r="V1237" s="3" t="str">
        <f t="shared" si="139"/>
        <v>High Discount</v>
      </c>
      <c r="W1237" s="3">
        <f>AVERAGE(Table1[Gross Margin %])</f>
        <v>0.29963500000000659</v>
      </c>
      <c r="X1237" s="3"/>
    </row>
    <row r="1238" spans="1:24" x14ac:dyDescent="0.35">
      <c r="A1238" t="s">
        <v>2460</v>
      </c>
      <c r="B1238" t="s">
        <v>2461</v>
      </c>
      <c r="C1238">
        <v>863.73</v>
      </c>
      <c r="D1238" t="s">
        <v>3874</v>
      </c>
      <c r="E1238">
        <f t="shared" si="133"/>
        <v>0.1</v>
      </c>
      <c r="F1238">
        <f t="shared" si="134"/>
        <v>272.07494999999994</v>
      </c>
      <c r="G1238" s="2">
        <v>45630</v>
      </c>
      <c r="H1238" s="2">
        <v>45630</v>
      </c>
      <c r="I1238" t="s">
        <v>18</v>
      </c>
      <c r="J1238" t="s">
        <v>29</v>
      </c>
      <c r="K1238" t="str">
        <f t="shared" si="135"/>
        <v>Low Risk</v>
      </c>
      <c r="L1238" t="s">
        <v>60</v>
      </c>
      <c r="M1238" t="s">
        <v>39</v>
      </c>
      <c r="N1238" t="s">
        <v>45</v>
      </c>
      <c r="O1238" t="s">
        <v>61</v>
      </c>
      <c r="P1238" t="s">
        <v>62</v>
      </c>
      <c r="Q1238" t="s">
        <v>63</v>
      </c>
      <c r="R1238">
        <v>6</v>
      </c>
      <c r="S1238" t="str">
        <f t="shared" si="136"/>
        <v>December</v>
      </c>
      <c r="T1238">
        <f t="shared" si="137"/>
        <v>2024</v>
      </c>
      <c r="U1238" s="3">
        <f t="shared" si="138"/>
        <v>0.31499999999999995</v>
      </c>
      <c r="V1238" s="3" t="str">
        <f t="shared" si="139"/>
        <v>Low Discount</v>
      </c>
      <c r="W1238" s="3">
        <f>AVERAGE(Table1[Gross Margin %])</f>
        <v>0.29963500000000659</v>
      </c>
      <c r="X1238" s="3"/>
    </row>
    <row r="1239" spans="1:24" x14ac:dyDescent="0.35">
      <c r="A1239" t="s">
        <v>2462</v>
      </c>
      <c r="B1239" t="s">
        <v>1421</v>
      </c>
      <c r="C1239">
        <v>575.70000000000005</v>
      </c>
      <c r="D1239" t="s">
        <v>3874</v>
      </c>
      <c r="E1239">
        <f t="shared" si="133"/>
        <v>0.15</v>
      </c>
      <c r="F1239">
        <f t="shared" si="134"/>
        <v>171.27074999999999</v>
      </c>
      <c r="G1239" s="2">
        <v>45621</v>
      </c>
      <c r="H1239" s="2">
        <v>45621</v>
      </c>
      <c r="I1239" t="s">
        <v>42</v>
      </c>
      <c r="J1239" t="s">
        <v>37</v>
      </c>
      <c r="K1239" t="str">
        <f t="shared" si="135"/>
        <v>Low Risk</v>
      </c>
      <c r="L1239" t="s">
        <v>60</v>
      </c>
      <c r="M1239" t="s">
        <v>55</v>
      </c>
      <c r="N1239" t="s">
        <v>31</v>
      </c>
      <c r="O1239" t="s">
        <v>23</v>
      </c>
      <c r="P1239" t="s">
        <v>56</v>
      </c>
      <c r="Q1239" t="s">
        <v>57</v>
      </c>
      <c r="R1239">
        <v>5</v>
      </c>
      <c r="S1239" t="str">
        <f t="shared" si="136"/>
        <v>November</v>
      </c>
      <c r="T1239">
        <f t="shared" si="137"/>
        <v>2024</v>
      </c>
      <c r="U1239" s="3">
        <f t="shared" si="138"/>
        <v>0.29749999999999999</v>
      </c>
      <c r="V1239" s="3" t="str">
        <f t="shared" si="139"/>
        <v>High Discount</v>
      </c>
      <c r="W1239" s="3">
        <f>AVERAGE(Table1[Gross Margin %])</f>
        <v>0.29963500000000659</v>
      </c>
      <c r="X1239" s="3"/>
    </row>
    <row r="1240" spans="1:24" x14ac:dyDescent="0.35">
      <c r="A1240" t="s">
        <v>2463</v>
      </c>
      <c r="B1240" t="s">
        <v>2464</v>
      </c>
      <c r="C1240">
        <v>527.29</v>
      </c>
      <c r="D1240" t="s">
        <v>3874</v>
      </c>
      <c r="E1240">
        <f t="shared" si="133"/>
        <v>0.15</v>
      </c>
      <c r="F1240">
        <f t="shared" si="134"/>
        <v>156.86877499999997</v>
      </c>
      <c r="G1240" s="2">
        <v>45745</v>
      </c>
      <c r="H1240" s="2">
        <v>45745</v>
      </c>
      <c r="I1240" t="s">
        <v>18</v>
      </c>
      <c r="J1240" t="s">
        <v>19</v>
      </c>
      <c r="K1240" t="str">
        <f t="shared" si="135"/>
        <v>Low Risk</v>
      </c>
      <c r="L1240" t="s">
        <v>43</v>
      </c>
      <c r="M1240" t="s">
        <v>39</v>
      </c>
      <c r="N1240" t="s">
        <v>22</v>
      </c>
      <c r="O1240" t="s">
        <v>23</v>
      </c>
      <c r="P1240" t="s">
        <v>56</v>
      </c>
      <c r="Q1240" t="s">
        <v>57</v>
      </c>
      <c r="R1240">
        <v>10</v>
      </c>
      <c r="S1240" t="str">
        <f t="shared" si="136"/>
        <v>March</v>
      </c>
      <c r="T1240">
        <f t="shared" si="137"/>
        <v>2025</v>
      </c>
      <c r="U1240" s="3">
        <f t="shared" si="138"/>
        <v>0.29749999999999999</v>
      </c>
      <c r="V1240" s="3" t="str">
        <f t="shared" si="139"/>
        <v>High Discount</v>
      </c>
      <c r="W1240" s="3">
        <f>AVERAGE(Table1[Gross Margin %])</f>
        <v>0.29963500000000659</v>
      </c>
      <c r="X1240" s="3"/>
    </row>
    <row r="1241" spans="1:24" x14ac:dyDescent="0.35">
      <c r="A1241" t="s">
        <v>2465</v>
      </c>
      <c r="B1241" t="s">
        <v>2466</v>
      </c>
      <c r="C1241">
        <v>617.89</v>
      </c>
      <c r="D1241" t="s">
        <v>3874</v>
      </c>
      <c r="E1241">
        <f t="shared" si="133"/>
        <v>0.1</v>
      </c>
      <c r="F1241">
        <f t="shared" si="134"/>
        <v>194.63534999999999</v>
      </c>
      <c r="G1241" s="2">
        <v>45437</v>
      </c>
      <c r="H1241" s="2">
        <v>45437</v>
      </c>
      <c r="I1241" t="s">
        <v>42</v>
      </c>
      <c r="J1241" t="s">
        <v>49</v>
      </c>
      <c r="K1241" t="str">
        <f t="shared" si="135"/>
        <v>High Risk</v>
      </c>
      <c r="L1241" t="s">
        <v>20</v>
      </c>
      <c r="M1241" t="s">
        <v>44</v>
      </c>
      <c r="N1241" t="s">
        <v>22</v>
      </c>
      <c r="O1241" t="s">
        <v>61</v>
      </c>
      <c r="P1241" t="s">
        <v>62</v>
      </c>
      <c r="Q1241" t="s">
        <v>63</v>
      </c>
      <c r="R1241">
        <v>7</v>
      </c>
      <c r="S1241" t="str">
        <f t="shared" si="136"/>
        <v>May</v>
      </c>
      <c r="T1241">
        <f t="shared" si="137"/>
        <v>2024</v>
      </c>
      <c r="U1241" s="3">
        <f t="shared" si="138"/>
        <v>0.315</v>
      </c>
      <c r="V1241" s="3" t="str">
        <f t="shared" si="139"/>
        <v>Low Discount</v>
      </c>
      <c r="W1241" s="3">
        <f>AVERAGE(Table1[Gross Margin %])</f>
        <v>0.29963500000000659</v>
      </c>
      <c r="X1241" s="3"/>
    </row>
    <row r="1242" spans="1:24" x14ac:dyDescent="0.35">
      <c r="A1242" t="s">
        <v>2467</v>
      </c>
      <c r="B1242" t="s">
        <v>2468</v>
      </c>
      <c r="C1242">
        <v>1216.68</v>
      </c>
      <c r="D1242" t="s">
        <v>3872</v>
      </c>
      <c r="E1242">
        <f t="shared" si="133"/>
        <v>0.25</v>
      </c>
      <c r="F1242">
        <f t="shared" si="134"/>
        <v>319.37849999999997</v>
      </c>
      <c r="G1242" s="2">
        <v>45578</v>
      </c>
      <c r="H1242" s="2">
        <v>45578</v>
      </c>
      <c r="I1242" t="s">
        <v>42</v>
      </c>
      <c r="J1242" t="s">
        <v>49</v>
      </c>
      <c r="K1242" t="str">
        <f t="shared" si="135"/>
        <v>Low Risk</v>
      </c>
      <c r="L1242" t="s">
        <v>43</v>
      </c>
      <c r="M1242" t="s">
        <v>30</v>
      </c>
      <c r="N1242" t="s">
        <v>22</v>
      </c>
      <c r="O1242" t="s">
        <v>32</v>
      </c>
      <c r="P1242" t="s">
        <v>72</v>
      </c>
      <c r="Q1242" t="s">
        <v>73</v>
      </c>
      <c r="R1242">
        <v>6</v>
      </c>
      <c r="S1242" t="str">
        <f t="shared" si="136"/>
        <v>October</v>
      </c>
      <c r="T1242">
        <f t="shared" si="137"/>
        <v>2024</v>
      </c>
      <c r="U1242" s="3">
        <f t="shared" si="138"/>
        <v>0.26249999999999996</v>
      </c>
      <c r="V1242" s="3" t="str">
        <f t="shared" si="139"/>
        <v>High Discount</v>
      </c>
      <c r="W1242" s="3">
        <f>AVERAGE(Table1[Gross Margin %])</f>
        <v>0.29963500000000659</v>
      </c>
      <c r="X1242" s="3"/>
    </row>
    <row r="1243" spans="1:24" x14ac:dyDescent="0.35">
      <c r="A1243" t="s">
        <v>2469</v>
      </c>
      <c r="B1243" t="s">
        <v>2470</v>
      </c>
      <c r="C1243">
        <v>1029.78</v>
      </c>
      <c r="D1243" t="s">
        <v>3872</v>
      </c>
      <c r="E1243">
        <f t="shared" si="133"/>
        <v>0.25</v>
      </c>
      <c r="F1243">
        <f t="shared" si="134"/>
        <v>270.31725</v>
      </c>
      <c r="G1243" s="2">
        <v>45453</v>
      </c>
      <c r="H1243" s="2">
        <v>45453</v>
      </c>
      <c r="I1243" t="s">
        <v>86</v>
      </c>
      <c r="J1243" t="s">
        <v>19</v>
      </c>
      <c r="K1243" t="str">
        <f t="shared" si="135"/>
        <v>Low Risk</v>
      </c>
      <c r="L1243" t="s">
        <v>60</v>
      </c>
      <c r="M1243" t="s">
        <v>55</v>
      </c>
      <c r="N1243" t="s">
        <v>31</v>
      </c>
      <c r="O1243" t="s">
        <v>32</v>
      </c>
      <c r="P1243" t="s">
        <v>80</v>
      </c>
      <c r="Q1243" t="s">
        <v>81</v>
      </c>
      <c r="R1243">
        <v>6</v>
      </c>
      <c r="S1243" t="str">
        <f t="shared" si="136"/>
        <v>June</v>
      </c>
      <c r="T1243">
        <f t="shared" si="137"/>
        <v>2024</v>
      </c>
      <c r="U1243" s="3">
        <f t="shared" si="138"/>
        <v>0.26250000000000001</v>
      </c>
      <c r="V1243" s="3" t="str">
        <f t="shared" si="139"/>
        <v>High Discount</v>
      </c>
      <c r="W1243" s="3">
        <f>AVERAGE(Table1[Gross Margin %])</f>
        <v>0.29963500000000659</v>
      </c>
      <c r="X1243" s="3"/>
    </row>
    <row r="1244" spans="1:24" x14ac:dyDescent="0.35">
      <c r="A1244" t="s">
        <v>2471</v>
      </c>
      <c r="B1244" t="s">
        <v>2472</v>
      </c>
      <c r="C1244">
        <v>91.31</v>
      </c>
      <c r="D1244" t="s">
        <v>3873</v>
      </c>
      <c r="E1244">
        <f t="shared" si="133"/>
        <v>0.1</v>
      </c>
      <c r="F1244">
        <f t="shared" si="134"/>
        <v>28.762649999999997</v>
      </c>
      <c r="G1244" s="2">
        <v>45745</v>
      </c>
      <c r="H1244" s="2">
        <v>45745</v>
      </c>
      <c r="I1244" t="s">
        <v>18</v>
      </c>
      <c r="J1244" t="s">
        <v>29</v>
      </c>
      <c r="K1244" t="str">
        <f t="shared" si="135"/>
        <v>Low Risk</v>
      </c>
      <c r="L1244" t="s">
        <v>60</v>
      </c>
      <c r="M1244" t="s">
        <v>39</v>
      </c>
      <c r="N1244" t="s">
        <v>31</v>
      </c>
      <c r="O1244" t="s">
        <v>61</v>
      </c>
      <c r="P1244" t="s">
        <v>62</v>
      </c>
      <c r="Q1244" t="s">
        <v>63</v>
      </c>
      <c r="R1244">
        <v>8</v>
      </c>
      <c r="S1244" t="str">
        <f t="shared" si="136"/>
        <v>March</v>
      </c>
      <c r="T1244">
        <f t="shared" si="137"/>
        <v>2025</v>
      </c>
      <c r="U1244" s="3">
        <f t="shared" si="138"/>
        <v>0.31499999999999995</v>
      </c>
      <c r="V1244" s="3" t="str">
        <f t="shared" si="139"/>
        <v>Low Discount</v>
      </c>
      <c r="W1244" s="3">
        <f>AVERAGE(Table1[Gross Margin %])</f>
        <v>0.29963500000000659</v>
      </c>
      <c r="X1244" s="3"/>
    </row>
    <row r="1245" spans="1:24" x14ac:dyDescent="0.35">
      <c r="A1245" t="s">
        <v>2473</v>
      </c>
      <c r="B1245" t="s">
        <v>2474</v>
      </c>
      <c r="C1245">
        <v>1400.06</v>
      </c>
      <c r="D1245" t="s">
        <v>3872</v>
      </c>
      <c r="E1245">
        <f t="shared" si="133"/>
        <v>0.25</v>
      </c>
      <c r="F1245">
        <f t="shared" si="134"/>
        <v>367.51575000000003</v>
      </c>
      <c r="G1245" s="2">
        <v>45620</v>
      </c>
      <c r="H1245" s="2">
        <v>45620</v>
      </c>
      <c r="I1245" t="s">
        <v>28</v>
      </c>
      <c r="J1245" t="s">
        <v>19</v>
      </c>
      <c r="K1245" t="str">
        <f t="shared" si="135"/>
        <v>Low Risk</v>
      </c>
      <c r="L1245" t="s">
        <v>60</v>
      </c>
      <c r="M1245" t="s">
        <v>30</v>
      </c>
      <c r="N1245" t="s">
        <v>45</v>
      </c>
      <c r="O1245" t="s">
        <v>32</v>
      </c>
      <c r="P1245" t="s">
        <v>80</v>
      </c>
      <c r="Q1245" t="s">
        <v>81</v>
      </c>
      <c r="R1245">
        <v>1</v>
      </c>
      <c r="S1245" t="str">
        <f t="shared" si="136"/>
        <v>November</v>
      </c>
      <c r="T1245">
        <f t="shared" si="137"/>
        <v>2024</v>
      </c>
      <c r="U1245" s="3">
        <f t="shared" si="138"/>
        <v>0.26250000000000001</v>
      </c>
      <c r="V1245" s="3" t="str">
        <f t="shared" si="139"/>
        <v>High Discount</v>
      </c>
      <c r="W1245" s="3">
        <f>AVERAGE(Table1[Gross Margin %])</f>
        <v>0.29963500000000659</v>
      </c>
      <c r="X1245" s="3"/>
    </row>
    <row r="1246" spans="1:24" x14ac:dyDescent="0.35">
      <c r="A1246" t="s">
        <v>2475</v>
      </c>
      <c r="B1246" t="s">
        <v>2476</v>
      </c>
      <c r="C1246">
        <v>459.01</v>
      </c>
      <c r="D1246" t="s">
        <v>3873</v>
      </c>
      <c r="E1246">
        <f t="shared" si="133"/>
        <v>0.1</v>
      </c>
      <c r="F1246">
        <f t="shared" si="134"/>
        <v>144.58814999999998</v>
      </c>
      <c r="G1246" s="2">
        <v>45677</v>
      </c>
      <c r="H1246" s="2">
        <v>45677</v>
      </c>
      <c r="I1246" t="s">
        <v>42</v>
      </c>
      <c r="J1246" t="s">
        <v>19</v>
      </c>
      <c r="K1246" t="str">
        <f t="shared" si="135"/>
        <v>High Risk</v>
      </c>
      <c r="L1246" t="s">
        <v>20</v>
      </c>
      <c r="M1246" t="s">
        <v>55</v>
      </c>
      <c r="N1246" t="s">
        <v>22</v>
      </c>
      <c r="O1246" t="s">
        <v>32</v>
      </c>
      <c r="P1246" t="s">
        <v>80</v>
      </c>
      <c r="Q1246" t="s">
        <v>81</v>
      </c>
      <c r="R1246">
        <v>8</v>
      </c>
      <c r="S1246" t="str">
        <f t="shared" si="136"/>
        <v>January</v>
      </c>
      <c r="T1246">
        <f t="shared" si="137"/>
        <v>2025</v>
      </c>
      <c r="U1246" s="3">
        <f t="shared" si="138"/>
        <v>0.31499999999999995</v>
      </c>
      <c r="V1246" s="3" t="str">
        <f t="shared" si="139"/>
        <v>Low Discount</v>
      </c>
      <c r="W1246" s="3">
        <f>AVERAGE(Table1[Gross Margin %])</f>
        <v>0.29963500000000659</v>
      </c>
      <c r="X1246" s="3"/>
    </row>
    <row r="1247" spans="1:24" x14ac:dyDescent="0.35">
      <c r="A1247" t="s">
        <v>2477</v>
      </c>
      <c r="B1247" t="s">
        <v>2478</v>
      </c>
      <c r="C1247">
        <v>407.53</v>
      </c>
      <c r="D1247" t="s">
        <v>3873</v>
      </c>
      <c r="E1247">
        <f t="shared" si="133"/>
        <v>0.15</v>
      </c>
      <c r="F1247">
        <f t="shared" si="134"/>
        <v>121.24017499999998</v>
      </c>
      <c r="G1247" s="2">
        <v>45432</v>
      </c>
      <c r="H1247" s="2">
        <v>45432</v>
      </c>
      <c r="I1247" t="s">
        <v>86</v>
      </c>
      <c r="J1247" t="s">
        <v>19</v>
      </c>
      <c r="K1247" t="str">
        <f t="shared" si="135"/>
        <v>High Risk</v>
      </c>
      <c r="L1247" t="s">
        <v>20</v>
      </c>
      <c r="M1247" t="s">
        <v>55</v>
      </c>
      <c r="N1247" t="s">
        <v>45</v>
      </c>
      <c r="O1247" t="s">
        <v>23</v>
      </c>
      <c r="P1247" t="s">
        <v>24</v>
      </c>
      <c r="Q1247" t="s">
        <v>25</v>
      </c>
      <c r="R1247">
        <v>4</v>
      </c>
      <c r="S1247" t="str">
        <f t="shared" si="136"/>
        <v>May</v>
      </c>
      <c r="T1247">
        <f t="shared" si="137"/>
        <v>2024</v>
      </c>
      <c r="U1247" s="3">
        <f t="shared" si="138"/>
        <v>0.29749999999999999</v>
      </c>
      <c r="V1247" s="3" t="str">
        <f t="shared" si="139"/>
        <v>High Discount</v>
      </c>
      <c r="W1247" s="3">
        <f>AVERAGE(Table1[Gross Margin %])</f>
        <v>0.29963500000000659</v>
      </c>
      <c r="X1247" s="3"/>
    </row>
    <row r="1248" spans="1:24" x14ac:dyDescent="0.35">
      <c r="A1248" t="s">
        <v>2479</v>
      </c>
      <c r="B1248" t="s">
        <v>2480</v>
      </c>
      <c r="C1248">
        <v>84.42</v>
      </c>
      <c r="D1248" t="s">
        <v>3873</v>
      </c>
      <c r="E1248">
        <f t="shared" si="133"/>
        <v>0.15</v>
      </c>
      <c r="F1248">
        <f t="shared" si="134"/>
        <v>25.11495</v>
      </c>
      <c r="G1248" s="2">
        <v>45621</v>
      </c>
      <c r="H1248" s="2">
        <v>45621</v>
      </c>
      <c r="I1248" t="s">
        <v>86</v>
      </c>
      <c r="J1248" t="s">
        <v>19</v>
      </c>
      <c r="K1248" t="str">
        <f t="shared" si="135"/>
        <v>High Risk</v>
      </c>
      <c r="L1248" t="s">
        <v>20</v>
      </c>
      <c r="M1248" t="s">
        <v>50</v>
      </c>
      <c r="N1248" t="s">
        <v>31</v>
      </c>
      <c r="O1248" t="s">
        <v>23</v>
      </c>
      <c r="P1248" t="s">
        <v>56</v>
      </c>
      <c r="Q1248" t="s">
        <v>57</v>
      </c>
      <c r="R1248">
        <v>5</v>
      </c>
      <c r="S1248" t="str">
        <f t="shared" si="136"/>
        <v>November</v>
      </c>
      <c r="T1248">
        <f t="shared" si="137"/>
        <v>2024</v>
      </c>
      <c r="U1248" s="3">
        <f t="shared" si="138"/>
        <v>0.29749999999999999</v>
      </c>
      <c r="V1248" s="3" t="str">
        <f t="shared" si="139"/>
        <v>High Discount</v>
      </c>
      <c r="W1248" s="3">
        <f>AVERAGE(Table1[Gross Margin %])</f>
        <v>0.29963500000000659</v>
      </c>
      <c r="X1248" s="3"/>
    </row>
    <row r="1249" spans="1:24" x14ac:dyDescent="0.35">
      <c r="A1249" t="s">
        <v>2481</v>
      </c>
      <c r="B1249" t="s">
        <v>2482</v>
      </c>
      <c r="C1249">
        <v>381.78</v>
      </c>
      <c r="D1249" t="s">
        <v>3873</v>
      </c>
      <c r="E1249">
        <f t="shared" si="133"/>
        <v>0.15</v>
      </c>
      <c r="F1249">
        <f t="shared" si="134"/>
        <v>113.57954999999998</v>
      </c>
      <c r="G1249" s="2">
        <v>45610</v>
      </c>
      <c r="H1249" s="2">
        <v>45610</v>
      </c>
      <c r="I1249" t="s">
        <v>42</v>
      </c>
      <c r="J1249" t="s">
        <v>29</v>
      </c>
      <c r="K1249" t="str">
        <f t="shared" si="135"/>
        <v>Low Risk</v>
      </c>
      <c r="L1249" t="s">
        <v>60</v>
      </c>
      <c r="M1249" t="s">
        <v>39</v>
      </c>
      <c r="N1249" t="s">
        <v>22</v>
      </c>
      <c r="O1249" t="s">
        <v>23</v>
      </c>
      <c r="P1249" t="s">
        <v>56</v>
      </c>
      <c r="Q1249" t="s">
        <v>57</v>
      </c>
      <c r="R1249">
        <v>10</v>
      </c>
      <c r="S1249" t="str">
        <f t="shared" si="136"/>
        <v>November</v>
      </c>
      <c r="T1249">
        <f t="shared" si="137"/>
        <v>2024</v>
      </c>
      <c r="U1249" s="3">
        <f t="shared" si="138"/>
        <v>0.29749999999999999</v>
      </c>
      <c r="V1249" s="3" t="str">
        <f t="shared" si="139"/>
        <v>High Discount</v>
      </c>
      <c r="W1249" s="3">
        <f>AVERAGE(Table1[Gross Margin %])</f>
        <v>0.29963500000000659</v>
      </c>
      <c r="X1249" s="3"/>
    </row>
    <row r="1250" spans="1:24" x14ac:dyDescent="0.35">
      <c r="A1250" t="s">
        <v>2483</v>
      </c>
      <c r="B1250" t="s">
        <v>2484</v>
      </c>
      <c r="C1250">
        <v>1480.76</v>
      </c>
      <c r="D1250" t="s">
        <v>3872</v>
      </c>
      <c r="E1250">
        <f t="shared" si="133"/>
        <v>0.15</v>
      </c>
      <c r="F1250">
        <f t="shared" si="134"/>
        <v>440.52609999999999</v>
      </c>
      <c r="G1250" s="2">
        <v>45707</v>
      </c>
      <c r="H1250" s="2">
        <v>45707</v>
      </c>
      <c r="I1250" t="s">
        <v>48</v>
      </c>
      <c r="J1250" t="s">
        <v>37</v>
      </c>
      <c r="K1250" t="str">
        <f t="shared" si="135"/>
        <v>Low Risk</v>
      </c>
      <c r="L1250" t="s">
        <v>60</v>
      </c>
      <c r="M1250" t="s">
        <v>39</v>
      </c>
      <c r="N1250" t="s">
        <v>22</v>
      </c>
      <c r="O1250" t="s">
        <v>23</v>
      </c>
      <c r="P1250" t="s">
        <v>24</v>
      </c>
      <c r="Q1250" t="s">
        <v>25</v>
      </c>
      <c r="R1250">
        <v>1</v>
      </c>
      <c r="S1250" t="str">
        <f t="shared" si="136"/>
        <v>February</v>
      </c>
      <c r="T1250">
        <f t="shared" si="137"/>
        <v>2025</v>
      </c>
      <c r="U1250" s="3">
        <f t="shared" si="138"/>
        <v>0.29749999999999999</v>
      </c>
      <c r="V1250" s="3" t="str">
        <f t="shared" si="139"/>
        <v>High Discount</v>
      </c>
      <c r="W1250" s="3">
        <f>AVERAGE(Table1[Gross Margin %])</f>
        <v>0.29963500000000659</v>
      </c>
      <c r="X1250" s="3"/>
    </row>
    <row r="1251" spans="1:24" x14ac:dyDescent="0.35">
      <c r="A1251" t="s">
        <v>2485</v>
      </c>
      <c r="B1251" t="s">
        <v>2486</v>
      </c>
      <c r="C1251">
        <v>248.13</v>
      </c>
      <c r="D1251" t="s">
        <v>3873</v>
      </c>
      <c r="E1251">
        <f t="shared" si="133"/>
        <v>0.15</v>
      </c>
      <c r="F1251">
        <f t="shared" si="134"/>
        <v>73.818674999999999</v>
      </c>
      <c r="G1251" s="2">
        <v>45630</v>
      </c>
      <c r="H1251" s="2">
        <v>45630</v>
      </c>
      <c r="I1251" t="s">
        <v>86</v>
      </c>
      <c r="J1251" t="s">
        <v>49</v>
      </c>
      <c r="K1251" t="str">
        <f t="shared" si="135"/>
        <v>High Risk</v>
      </c>
      <c r="L1251" t="s">
        <v>20</v>
      </c>
      <c r="M1251" t="s">
        <v>21</v>
      </c>
      <c r="N1251" t="s">
        <v>31</v>
      </c>
      <c r="O1251" t="s">
        <v>23</v>
      </c>
      <c r="P1251" t="s">
        <v>56</v>
      </c>
      <c r="Q1251" t="s">
        <v>57</v>
      </c>
      <c r="R1251">
        <v>6</v>
      </c>
      <c r="S1251" t="str">
        <f t="shared" si="136"/>
        <v>December</v>
      </c>
      <c r="T1251">
        <f t="shared" si="137"/>
        <v>2024</v>
      </c>
      <c r="U1251" s="3">
        <f t="shared" si="138"/>
        <v>0.29749999999999999</v>
      </c>
      <c r="V1251" s="3" t="str">
        <f t="shared" si="139"/>
        <v>High Discount</v>
      </c>
      <c r="W1251" s="3">
        <f>AVERAGE(Table1[Gross Margin %])</f>
        <v>0.29963500000000659</v>
      </c>
      <c r="X1251" s="3"/>
    </row>
    <row r="1252" spans="1:24" x14ac:dyDescent="0.35">
      <c r="A1252" t="s">
        <v>2487</v>
      </c>
      <c r="B1252" t="s">
        <v>2488</v>
      </c>
      <c r="C1252">
        <v>1271.1400000000001</v>
      </c>
      <c r="D1252" t="s">
        <v>3872</v>
      </c>
      <c r="E1252">
        <f t="shared" si="133"/>
        <v>0.15</v>
      </c>
      <c r="F1252">
        <f t="shared" si="134"/>
        <v>378.16415000000001</v>
      </c>
      <c r="G1252" s="2">
        <v>45705</v>
      </c>
      <c r="H1252" s="2">
        <v>45705</v>
      </c>
      <c r="I1252" t="s">
        <v>48</v>
      </c>
      <c r="J1252" t="s">
        <v>49</v>
      </c>
      <c r="K1252" t="str">
        <f t="shared" si="135"/>
        <v>Medium Risk</v>
      </c>
      <c r="L1252" t="s">
        <v>38</v>
      </c>
      <c r="M1252" t="s">
        <v>30</v>
      </c>
      <c r="N1252" t="s">
        <v>31</v>
      </c>
      <c r="O1252" t="s">
        <v>23</v>
      </c>
      <c r="P1252" t="s">
        <v>24</v>
      </c>
      <c r="Q1252" t="s">
        <v>25</v>
      </c>
      <c r="R1252">
        <v>2</v>
      </c>
      <c r="S1252" t="str">
        <f t="shared" si="136"/>
        <v>February</v>
      </c>
      <c r="T1252">
        <f t="shared" si="137"/>
        <v>2025</v>
      </c>
      <c r="U1252" s="3">
        <f t="shared" si="138"/>
        <v>0.29749999999999999</v>
      </c>
      <c r="V1252" s="3" t="str">
        <f t="shared" si="139"/>
        <v>High Discount</v>
      </c>
      <c r="W1252" s="3">
        <f>AVERAGE(Table1[Gross Margin %])</f>
        <v>0.29963500000000659</v>
      </c>
      <c r="X1252" s="3"/>
    </row>
    <row r="1253" spans="1:24" x14ac:dyDescent="0.35">
      <c r="A1253" t="s">
        <v>2489</v>
      </c>
      <c r="B1253" t="s">
        <v>2490</v>
      </c>
      <c r="C1253">
        <v>124.39</v>
      </c>
      <c r="D1253" t="s">
        <v>3873</v>
      </c>
      <c r="E1253">
        <f t="shared" si="133"/>
        <v>0.15</v>
      </c>
      <c r="F1253">
        <f t="shared" si="134"/>
        <v>37.006024999999994</v>
      </c>
      <c r="G1253" s="2">
        <v>45477</v>
      </c>
      <c r="H1253" s="2">
        <v>45477</v>
      </c>
      <c r="I1253" t="s">
        <v>48</v>
      </c>
      <c r="J1253" t="s">
        <v>19</v>
      </c>
      <c r="K1253" t="str">
        <f t="shared" si="135"/>
        <v>Medium Risk</v>
      </c>
      <c r="L1253" t="s">
        <v>38</v>
      </c>
      <c r="M1253" t="s">
        <v>50</v>
      </c>
      <c r="N1253" t="s">
        <v>45</v>
      </c>
      <c r="O1253" t="s">
        <v>23</v>
      </c>
      <c r="P1253" t="s">
        <v>24</v>
      </c>
      <c r="Q1253" t="s">
        <v>25</v>
      </c>
      <c r="R1253">
        <v>7</v>
      </c>
      <c r="S1253" t="str">
        <f t="shared" si="136"/>
        <v>July</v>
      </c>
      <c r="T1253">
        <f t="shared" si="137"/>
        <v>2024</v>
      </c>
      <c r="U1253" s="3">
        <f t="shared" si="138"/>
        <v>0.29749999999999993</v>
      </c>
      <c r="V1253" s="3" t="str">
        <f t="shared" si="139"/>
        <v>High Discount</v>
      </c>
      <c r="W1253" s="3">
        <f>AVERAGE(Table1[Gross Margin %])</f>
        <v>0.29963500000000659</v>
      </c>
      <c r="X1253" s="3"/>
    </row>
    <row r="1254" spans="1:24" x14ac:dyDescent="0.35">
      <c r="A1254" t="s">
        <v>2491</v>
      </c>
      <c r="B1254" t="s">
        <v>2492</v>
      </c>
      <c r="C1254">
        <v>821.27</v>
      </c>
      <c r="D1254" t="s">
        <v>3874</v>
      </c>
      <c r="E1254">
        <f t="shared" si="133"/>
        <v>0.1</v>
      </c>
      <c r="F1254">
        <f t="shared" si="134"/>
        <v>258.70004999999998</v>
      </c>
      <c r="G1254" s="2">
        <v>45518</v>
      </c>
      <c r="H1254" s="2">
        <v>45518</v>
      </c>
      <c r="I1254" t="s">
        <v>42</v>
      </c>
      <c r="J1254" t="s">
        <v>29</v>
      </c>
      <c r="K1254" t="str">
        <f t="shared" si="135"/>
        <v>Low Risk</v>
      </c>
      <c r="L1254" t="s">
        <v>38</v>
      </c>
      <c r="M1254" t="s">
        <v>55</v>
      </c>
      <c r="N1254" t="s">
        <v>31</v>
      </c>
      <c r="O1254" t="s">
        <v>61</v>
      </c>
      <c r="P1254" t="s">
        <v>62</v>
      </c>
      <c r="Q1254" t="s">
        <v>63</v>
      </c>
      <c r="R1254">
        <v>6</v>
      </c>
      <c r="S1254" t="str">
        <f t="shared" si="136"/>
        <v>August</v>
      </c>
      <c r="T1254">
        <f t="shared" si="137"/>
        <v>2024</v>
      </c>
      <c r="U1254" s="3">
        <f t="shared" si="138"/>
        <v>0.315</v>
      </c>
      <c r="V1254" s="3" t="str">
        <f t="shared" si="139"/>
        <v>Low Discount</v>
      </c>
      <c r="W1254" s="3">
        <f>AVERAGE(Table1[Gross Margin %])</f>
        <v>0.29963500000000659</v>
      </c>
      <c r="X1254" s="3"/>
    </row>
    <row r="1255" spans="1:24" x14ac:dyDescent="0.35">
      <c r="A1255" t="s">
        <v>2493</v>
      </c>
      <c r="B1255" t="s">
        <v>2494</v>
      </c>
      <c r="C1255">
        <v>1144.47</v>
      </c>
      <c r="D1255" t="s">
        <v>3872</v>
      </c>
      <c r="E1255">
        <f t="shared" si="133"/>
        <v>0.15</v>
      </c>
      <c r="F1255">
        <f t="shared" si="134"/>
        <v>340.47982500000001</v>
      </c>
      <c r="G1255" s="2">
        <v>45505</v>
      </c>
      <c r="H1255" s="2">
        <v>45505</v>
      </c>
      <c r="I1255" t="s">
        <v>18</v>
      </c>
      <c r="J1255" t="s">
        <v>29</v>
      </c>
      <c r="K1255" t="str">
        <f t="shared" si="135"/>
        <v>High Risk</v>
      </c>
      <c r="L1255" t="s">
        <v>20</v>
      </c>
      <c r="M1255" t="s">
        <v>44</v>
      </c>
      <c r="N1255" t="s">
        <v>22</v>
      </c>
      <c r="O1255" t="s">
        <v>23</v>
      </c>
      <c r="P1255" t="s">
        <v>56</v>
      </c>
      <c r="Q1255" t="s">
        <v>57</v>
      </c>
      <c r="R1255">
        <v>7</v>
      </c>
      <c r="S1255" t="str">
        <f t="shared" si="136"/>
        <v>August</v>
      </c>
      <c r="T1255">
        <f t="shared" si="137"/>
        <v>2024</v>
      </c>
      <c r="U1255" s="3">
        <f t="shared" si="138"/>
        <v>0.29749999999999999</v>
      </c>
      <c r="V1255" s="3" t="str">
        <f t="shared" si="139"/>
        <v>High Discount</v>
      </c>
      <c r="W1255" s="3">
        <f>AVERAGE(Table1[Gross Margin %])</f>
        <v>0.29963500000000659</v>
      </c>
      <c r="X1255" s="3"/>
    </row>
    <row r="1256" spans="1:24" x14ac:dyDescent="0.35">
      <c r="A1256" t="s">
        <v>2495</v>
      </c>
      <c r="B1256" t="s">
        <v>2496</v>
      </c>
      <c r="C1256">
        <v>278.27999999999997</v>
      </c>
      <c r="D1256" t="s">
        <v>3873</v>
      </c>
      <c r="E1256">
        <f t="shared" si="133"/>
        <v>0.1</v>
      </c>
      <c r="F1256">
        <f t="shared" si="134"/>
        <v>87.658199999999979</v>
      </c>
      <c r="G1256" s="2">
        <v>45488</v>
      </c>
      <c r="H1256" s="2">
        <v>45488</v>
      </c>
      <c r="I1256" t="s">
        <v>42</v>
      </c>
      <c r="J1256" t="s">
        <v>37</v>
      </c>
      <c r="K1256" t="str">
        <f t="shared" si="135"/>
        <v>High Risk</v>
      </c>
      <c r="L1256" t="s">
        <v>20</v>
      </c>
      <c r="M1256" t="s">
        <v>44</v>
      </c>
      <c r="N1256" t="s">
        <v>31</v>
      </c>
      <c r="O1256" t="s">
        <v>32</v>
      </c>
      <c r="P1256" t="s">
        <v>72</v>
      </c>
      <c r="Q1256" t="s">
        <v>73</v>
      </c>
      <c r="R1256">
        <v>9</v>
      </c>
      <c r="S1256" t="str">
        <f t="shared" si="136"/>
        <v>July</v>
      </c>
      <c r="T1256">
        <f t="shared" si="137"/>
        <v>2024</v>
      </c>
      <c r="U1256" s="3">
        <f t="shared" si="138"/>
        <v>0.31499999999999995</v>
      </c>
      <c r="V1256" s="3" t="str">
        <f t="shared" si="139"/>
        <v>Low Discount</v>
      </c>
      <c r="W1256" s="3">
        <f>AVERAGE(Table1[Gross Margin %])</f>
        <v>0.29963500000000659</v>
      </c>
      <c r="X1256" s="3"/>
    </row>
    <row r="1257" spans="1:24" x14ac:dyDescent="0.35">
      <c r="A1257" t="s">
        <v>2497</v>
      </c>
      <c r="B1257" t="s">
        <v>2360</v>
      </c>
      <c r="C1257">
        <v>1136.53</v>
      </c>
      <c r="D1257" t="s">
        <v>3872</v>
      </c>
      <c r="E1257">
        <f t="shared" si="133"/>
        <v>0.25</v>
      </c>
      <c r="F1257">
        <f t="shared" si="134"/>
        <v>298.33912499999997</v>
      </c>
      <c r="G1257" s="2">
        <v>45499</v>
      </c>
      <c r="H1257" s="2">
        <v>45499</v>
      </c>
      <c r="I1257" t="s">
        <v>42</v>
      </c>
      <c r="J1257" t="s">
        <v>37</v>
      </c>
      <c r="K1257" t="str">
        <f t="shared" si="135"/>
        <v>Low Risk</v>
      </c>
      <c r="L1257" t="s">
        <v>60</v>
      </c>
      <c r="M1257" t="s">
        <v>21</v>
      </c>
      <c r="N1257" t="s">
        <v>45</v>
      </c>
      <c r="O1257" t="s">
        <v>32</v>
      </c>
      <c r="P1257" t="s">
        <v>33</v>
      </c>
      <c r="Q1257" t="s">
        <v>34</v>
      </c>
      <c r="R1257">
        <v>9</v>
      </c>
      <c r="S1257" t="str">
        <f t="shared" si="136"/>
        <v>July</v>
      </c>
      <c r="T1257">
        <f t="shared" si="137"/>
        <v>2024</v>
      </c>
      <c r="U1257" s="3">
        <f t="shared" si="138"/>
        <v>0.26249999999999996</v>
      </c>
      <c r="V1257" s="3" t="str">
        <f t="shared" si="139"/>
        <v>High Discount</v>
      </c>
      <c r="W1257" s="3">
        <f>AVERAGE(Table1[Gross Margin %])</f>
        <v>0.29963500000000659</v>
      </c>
      <c r="X1257" s="3"/>
    </row>
    <row r="1258" spans="1:24" x14ac:dyDescent="0.35">
      <c r="A1258" t="s">
        <v>2498</v>
      </c>
      <c r="B1258" t="s">
        <v>445</v>
      </c>
      <c r="C1258">
        <v>1075.52</v>
      </c>
      <c r="D1258" t="s">
        <v>3872</v>
      </c>
      <c r="E1258">
        <f t="shared" si="133"/>
        <v>0.25</v>
      </c>
      <c r="F1258">
        <f t="shared" si="134"/>
        <v>282.32399999999996</v>
      </c>
      <c r="G1258" s="2">
        <v>45707</v>
      </c>
      <c r="H1258" s="2">
        <v>45707</v>
      </c>
      <c r="I1258" t="s">
        <v>86</v>
      </c>
      <c r="J1258" t="s">
        <v>19</v>
      </c>
      <c r="K1258" t="str">
        <f t="shared" si="135"/>
        <v>Medium Risk</v>
      </c>
      <c r="L1258" t="s">
        <v>38</v>
      </c>
      <c r="M1258" t="s">
        <v>30</v>
      </c>
      <c r="N1258" t="s">
        <v>31</v>
      </c>
      <c r="O1258" t="s">
        <v>32</v>
      </c>
      <c r="P1258" t="s">
        <v>68</v>
      </c>
      <c r="Q1258" t="s">
        <v>69</v>
      </c>
      <c r="R1258">
        <v>6</v>
      </c>
      <c r="S1258" t="str">
        <f t="shared" si="136"/>
        <v>February</v>
      </c>
      <c r="T1258">
        <f t="shared" si="137"/>
        <v>2025</v>
      </c>
      <c r="U1258" s="3">
        <f t="shared" si="138"/>
        <v>0.26249999999999996</v>
      </c>
      <c r="V1258" s="3" t="str">
        <f t="shared" si="139"/>
        <v>High Discount</v>
      </c>
      <c r="W1258" s="3">
        <f>AVERAGE(Table1[Gross Margin %])</f>
        <v>0.29963500000000659</v>
      </c>
      <c r="X1258" s="3"/>
    </row>
    <row r="1259" spans="1:24" x14ac:dyDescent="0.35">
      <c r="A1259" t="s">
        <v>2499</v>
      </c>
      <c r="B1259" t="s">
        <v>2500</v>
      </c>
      <c r="C1259">
        <v>708.55</v>
      </c>
      <c r="D1259" t="s">
        <v>3874</v>
      </c>
      <c r="E1259">
        <f t="shared" si="133"/>
        <v>0.1</v>
      </c>
      <c r="F1259">
        <f t="shared" si="134"/>
        <v>223.19324999999998</v>
      </c>
      <c r="G1259" s="2">
        <v>45579</v>
      </c>
      <c r="H1259" s="2">
        <v>45579</v>
      </c>
      <c r="I1259" t="s">
        <v>42</v>
      </c>
      <c r="J1259" t="s">
        <v>29</v>
      </c>
      <c r="K1259" t="str">
        <f t="shared" si="135"/>
        <v>Low Risk</v>
      </c>
      <c r="L1259" t="s">
        <v>60</v>
      </c>
      <c r="M1259" t="s">
        <v>30</v>
      </c>
      <c r="N1259" t="s">
        <v>45</v>
      </c>
      <c r="O1259" t="s">
        <v>32</v>
      </c>
      <c r="P1259" t="s">
        <v>68</v>
      </c>
      <c r="Q1259" t="s">
        <v>69</v>
      </c>
      <c r="R1259">
        <v>7</v>
      </c>
      <c r="S1259" t="str">
        <f t="shared" si="136"/>
        <v>October</v>
      </c>
      <c r="T1259">
        <f t="shared" si="137"/>
        <v>2024</v>
      </c>
      <c r="U1259" s="3">
        <f t="shared" si="138"/>
        <v>0.315</v>
      </c>
      <c r="V1259" s="3" t="str">
        <f t="shared" si="139"/>
        <v>Low Discount</v>
      </c>
      <c r="W1259" s="3">
        <f>AVERAGE(Table1[Gross Margin %])</f>
        <v>0.29963500000000659</v>
      </c>
      <c r="X1259" s="3"/>
    </row>
    <row r="1260" spans="1:24" x14ac:dyDescent="0.35">
      <c r="A1260" t="s">
        <v>2501</v>
      </c>
      <c r="B1260" t="s">
        <v>2502</v>
      </c>
      <c r="C1260">
        <v>280.12</v>
      </c>
      <c r="D1260" t="s">
        <v>3873</v>
      </c>
      <c r="E1260">
        <f t="shared" si="133"/>
        <v>0.15</v>
      </c>
      <c r="F1260">
        <f t="shared" si="134"/>
        <v>83.335700000000003</v>
      </c>
      <c r="G1260" s="2">
        <v>45639</v>
      </c>
      <c r="H1260" s="2">
        <v>45639</v>
      </c>
      <c r="I1260" t="s">
        <v>48</v>
      </c>
      <c r="J1260" t="s">
        <v>49</v>
      </c>
      <c r="K1260" t="str">
        <f t="shared" si="135"/>
        <v>Low Risk</v>
      </c>
      <c r="L1260" t="s">
        <v>43</v>
      </c>
      <c r="M1260" t="s">
        <v>39</v>
      </c>
      <c r="N1260" t="s">
        <v>45</v>
      </c>
      <c r="O1260" t="s">
        <v>23</v>
      </c>
      <c r="P1260" t="s">
        <v>24</v>
      </c>
      <c r="Q1260" t="s">
        <v>25</v>
      </c>
      <c r="R1260">
        <v>7</v>
      </c>
      <c r="S1260" t="str">
        <f t="shared" si="136"/>
        <v>December</v>
      </c>
      <c r="T1260">
        <f t="shared" si="137"/>
        <v>2024</v>
      </c>
      <c r="U1260" s="3">
        <f t="shared" si="138"/>
        <v>0.29749999999999999</v>
      </c>
      <c r="V1260" s="3" t="str">
        <f t="shared" si="139"/>
        <v>High Discount</v>
      </c>
      <c r="W1260" s="3">
        <f>AVERAGE(Table1[Gross Margin %])</f>
        <v>0.29963500000000659</v>
      </c>
      <c r="X1260" s="3"/>
    </row>
    <row r="1261" spans="1:24" x14ac:dyDescent="0.35">
      <c r="A1261" t="s">
        <v>2503</v>
      </c>
      <c r="B1261" t="s">
        <v>2504</v>
      </c>
      <c r="C1261">
        <v>1489.64</v>
      </c>
      <c r="D1261" t="s">
        <v>3872</v>
      </c>
      <c r="E1261">
        <f t="shared" si="133"/>
        <v>0.25</v>
      </c>
      <c r="F1261">
        <f t="shared" si="134"/>
        <v>391.03049999999996</v>
      </c>
      <c r="G1261" s="2">
        <v>45623</v>
      </c>
      <c r="H1261" s="2">
        <v>45623</v>
      </c>
      <c r="I1261" t="s">
        <v>18</v>
      </c>
      <c r="J1261" t="s">
        <v>19</v>
      </c>
      <c r="K1261" t="str">
        <f t="shared" si="135"/>
        <v>Medium Risk</v>
      </c>
      <c r="L1261" t="s">
        <v>38</v>
      </c>
      <c r="M1261" t="s">
        <v>39</v>
      </c>
      <c r="N1261" t="s">
        <v>31</v>
      </c>
      <c r="O1261" t="s">
        <v>32</v>
      </c>
      <c r="P1261" t="s">
        <v>72</v>
      </c>
      <c r="Q1261" t="s">
        <v>73</v>
      </c>
      <c r="R1261">
        <v>8</v>
      </c>
      <c r="S1261" t="str">
        <f t="shared" si="136"/>
        <v>November</v>
      </c>
      <c r="T1261">
        <f t="shared" si="137"/>
        <v>2024</v>
      </c>
      <c r="U1261" s="3">
        <f t="shared" si="138"/>
        <v>0.26249999999999996</v>
      </c>
      <c r="V1261" s="3" t="str">
        <f t="shared" si="139"/>
        <v>High Discount</v>
      </c>
      <c r="W1261" s="3">
        <f>AVERAGE(Table1[Gross Margin %])</f>
        <v>0.29963500000000659</v>
      </c>
      <c r="X1261" s="3"/>
    </row>
    <row r="1262" spans="1:24" x14ac:dyDescent="0.35">
      <c r="A1262" t="s">
        <v>2505</v>
      </c>
      <c r="B1262" t="s">
        <v>2506</v>
      </c>
      <c r="C1262">
        <v>529.19000000000005</v>
      </c>
      <c r="D1262" t="s">
        <v>3874</v>
      </c>
      <c r="E1262">
        <f t="shared" si="133"/>
        <v>0.1</v>
      </c>
      <c r="F1262">
        <f t="shared" si="134"/>
        <v>166.69485</v>
      </c>
      <c r="G1262" s="2">
        <v>45540</v>
      </c>
      <c r="H1262" s="2">
        <v>45540</v>
      </c>
      <c r="I1262" t="s">
        <v>18</v>
      </c>
      <c r="J1262" t="s">
        <v>29</v>
      </c>
      <c r="K1262" t="str">
        <f t="shared" si="135"/>
        <v>Low Risk</v>
      </c>
      <c r="L1262" t="s">
        <v>60</v>
      </c>
      <c r="M1262" t="s">
        <v>39</v>
      </c>
      <c r="N1262" t="s">
        <v>22</v>
      </c>
      <c r="O1262" t="s">
        <v>32</v>
      </c>
      <c r="P1262" t="s">
        <v>80</v>
      </c>
      <c r="Q1262" t="s">
        <v>81</v>
      </c>
      <c r="R1262">
        <v>9</v>
      </c>
      <c r="S1262" t="str">
        <f t="shared" si="136"/>
        <v>September</v>
      </c>
      <c r="T1262">
        <f t="shared" si="137"/>
        <v>2024</v>
      </c>
      <c r="U1262" s="3">
        <f t="shared" si="138"/>
        <v>0.31499999999999995</v>
      </c>
      <c r="V1262" s="3" t="str">
        <f t="shared" si="139"/>
        <v>Low Discount</v>
      </c>
      <c r="W1262" s="3">
        <f>AVERAGE(Table1[Gross Margin %])</f>
        <v>0.29963500000000659</v>
      </c>
      <c r="X1262" s="3"/>
    </row>
    <row r="1263" spans="1:24" x14ac:dyDescent="0.35">
      <c r="A1263" t="s">
        <v>2507</v>
      </c>
      <c r="B1263" t="s">
        <v>2508</v>
      </c>
      <c r="C1263">
        <v>820.28</v>
      </c>
      <c r="D1263" t="s">
        <v>3874</v>
      </c>
      <c r="E1263">
        <f t="shared" si="133"/>
        <v>0.1</v>
      </c>
      <c r="F1263">
        <f t="shared" si="134"/>
        <v>258.38819999999998</v>
      </c>
      <c r="G1263" s="2">
        <v>45726</v>
      </c>
      <c r="H1263" s="2">
        <v>45726</v>
      </c>
      <c r="I1263" t="s">
        <v>86</v>
      </c>
      <c r="J1263" t="s">
        <v>37</v>
      </c>
      <c r="K1263" t="str">
        <f t="shared" si="135"/>
        <v>Medium Risk</v>
      </c>
      <c r="L1263" t="s">
        <v>38</v>
      </c>
      <c r="M1263" t="s">
        <v>30</v>
      </c>
      <c r="N1263" t="s">
        <v>22</v>
      </c>
      <c r="O1263" t="s">
        <v>61</v>
      </c>
      <c r="P1263" t="s">
        <v>62</v>
      </c>
      <c r="Q1263" t="s">
        <v>63</v>
      </c>
      <c r="R1263">
        <v>7</v>
      </c>
      <c r="S1263" t="str">
        <f t="shared" si="136"/>
        <v>March</v>
      </c>
      <c r="T1263">
        <f t="shared" si="137"/>
        <v>2025</v>
      </c>
      <c r="U1263" s="3">
        <f t="shared" si="138"/>
        <v>0.315</v>
      </c>
      <c r="V1263" s="3" t="str">
        <f t="shared" si="139"/>
        <v>Low Discount</v>
      </c>
      <c r="W1263" s="3">
        <f>AVERAGE(Table1[Gross Margin %])</f>
        <v>0.29963500000000659</v>
      </c>
      <c r="X1263" s="3"/>
    </row>
    <row r="1264" spans="1:24" x14ac:dyDescent="0.35">
      <c r="A1264" t="s">
        <v>2509</v>
      </c>
      <c r="B1264" t="s">
        <v>2338</v>
      </c>
      <c r="C1264">
        <v>1014.86</v>
      </c>
      <c r="D1264" t="s">
        <v>3872</v>
      </c>
      <c r="E1264">
        <f t="shared" si="133"/>
        <v>0.15</v>
      </c>
      <c r="F1264">
        <f t="shared" si="134"/>
        <v>301.92085000000003</v>
      </c>
      <c r="G1264" s="2">
        <v>45672</v>
      </c>
      <c r="H1264" s="2">
        <v>45672</v>
      </c>
      <c r="I1264" t="s">
        <v>28</v>
      </c>
      <c r="J1264" t="s">
        <v>49</v>
      </c>
      <c r="K1264" t="str">
        <f t="shared" si="135"/>
        <v>Low Risk</v>
      </c>
      <c r="L1264" t="s">
        <v>43</v>
      </c>
      <c r="M1264" t="s">
        <v>50</v>
      </c>
      <c r="N1264" t="s">
        <v>22</v>
      </c>
      <c r="O1264" t="s">
        <v>23</v>
      </c>
      <c r="P1264" t="s">
        <v>56</v>
      </c>
      <c r="Q1264" t="s">
        <v>57</v>
      </c>
      <c r="R1264">
        <v>2</v>
      </c>
      <c r="S1264" t="str">
        <f t="shared" si="136"/>
        <v>January</v>
      </c>
      <c r="T1264">
        <f t="shared" si="137"/>
        <v>2025</v>
      </c>
      <c r="U1264" s="3">
        <f t="shared" si="138"/>
        <v>0.29750000000000004</v>
      </c>
      <c r="V1264" s="3" t="str">
        <f t="shared" si="139"/>
        <v>High Discount</v>
      </c>
      <c r="W1264" s="3">
        <f>AVERAGE(Table1[Gross Margin %])</f>
        <v>0.29963500000000659</v>
      </c>
      <c r="X1264" s="3"/>
    </row>
    <row r="1265" spans="1:24" x14ac:dyDescent="0.35">
      <c r="A1265" t="s">
        <v>2510</v>
      </c>
      <c r="B1265" t="s">
        <v>2511</v>
      </c>
      <c r="C1265">
        <v>52.81</v>
      </c>
      <c r="D1265" t="s">
        <v>3873</v>
      </c>
      <c r="E1265">
        <f t="shared" si="133"/>
        <v>0.1</v>
      </c>
      <c r="F1265">
        <f t="shared" si="134"/>
        <v>16.635149999999999</v>
      </c>
      <c r="G1265" s="2">
        <v>45510</v>
      </c>
      <c r="H1265" s="2">
        <v>45510</v>
      </c>
      <c r="I1265" t="s">
        <v>42</v>
      </c>
      <c r="J1265" t="s">
        <v>19</v>
      </c>
      <c r="K1265" t="str">
        <f t="shared" si="135"/>
        <v>High Risk</v>
      </c>
      <c r="L1265" t="s">
        <v>20</v>
      </c>
      <c r="M1265" t="s">
        <v>30</v>
      </c>
      <c r="N1265" t="s">
        <v>22</v>
      </c>
      <c r="O1265" t="s">
        <v>32</v>
      </c>
      <c r="P1265" t="s">
        <v>68</v>
      </c>
      <c r="Q1265" t="s">
        <v>69</v>
      </c>
      <c r="R1265">
        <v>9</v>
      </c>
      <c r="S1265" t="str">
        <f t="shared" si="136"/>
        <v>August</v>
      </c>
      <c r="T1265">
        <f t="shared" si="137"/>
        <v>2024</v>
      </c>
      <c r="U1265" s="3">
        <f t="shared" si="138"/>
        <v>0.315</v>
      </c>
      <c r="V1265" s="3" t="str">
        <f t="shared" si="139"/>
        <v>Low Discount</v>
      </c>
      <c r="W1265" s="3">
        <f>AVERAGE(Table1[Gross Margin %])</f>
        <v>0.29963500000000659</v>
      </c>
      <c r="X1265" s="3"/>
    </row>
    <row r="1266" spans="1:24" x14ac:dyDescent="0.35">
      <c r="A1266" t="s">
        <v>2512</v>
      </c>
      <c r="B1266" t="s">
        <v>2513</v>
      </c>
      <c r="C1266">
        <v>785.02</v>
      </c>
      <c r="D1266" t="s">
        <v>3874</v>
      </c>
      <c r="E1266">
        <f t="shared" si="133"/>
        <v>0.1</v>
      </c>
      <c r="F1266">
        <f t="shared" si="134"/>
        <v>247.28129999999999</v>
      </c>
      <c r="G1266" s="2">
        <v>45525</v>
      </c>
      <c r="H1266" s="2">
        <v>45525</v>
      </c>
      <c r="I1266" t="s">
        <v>48</v>
      </c>
      <c r="J1266" t="s">
        <v>37</v>
      </c>
      <c r="K1266" t="str">
        <f t="shared" si="135"/>
        <v>Low Risk</v>
      </c>
      <c r="L1266" t="s">
        <v>43</v>
      </c>
      <c r="M1266" t="s">
        <v>50</v>
      </c>
      <c r="N1266" t="s">
        <v>31</v>
      </c>
      <c r="O1266" t="s">
        <v>32</v>
      </c>
      <c r="P1266" t="s">
        <v>72</v>
      </c>
      <c r="Q1266" t="s">
        <v>73</v>
      </c>
      <c r="R1266">
        <v>1</v>
      </c>
      <c r="S1266" t="str">
        <f t="shared" si="136"/>
        <v>August</v>
      </c>
      <c r="T1266">
        <f t="shared" si="137"/>
        <v>2024</v>
      </c>
      <c r="U1266" s="3">
        <f t="shared" si="138"/>
        <v>0.315</v>
      </c>
      <c r="V1266" s="3" t="str">
        <f t="shared" si="139"/>
        <v>Low Discount</v>
      </c>
      <c r="W1266" s="3">
        <f>AVERAGE(Table1[Gross Margin %])</f>
        <v>0.29963500000000659</v>
      </c>
      <c r="X1266" s="3"/>
    </row>
    <row r="1267" spans="1:24" x14ac:dyDescent="0.35">
      <c r="A1267" t="s">
        <v>2514</v>
      </c>
      <c r="B1267" t="s">
        <v>2515</v>
      </c>
      <c r="C1267">
        <v>1356.28</v>
      </c>
      <c r="D1267" t="s">
        <v>3872</v>
      </c>
      <c r="E1267">
        <f t="shared" si="133"/>
        <v>0.1</v>
      </c>
      <c r="F1267">
        <f t="shared" si="134"/>
        <v>427.22820000000002</v>
      </c>
      <c r="G1267" s="2">
        <v>45537</v>
      </c>
      <c r="H1267" s="2">
        <v>45537</v>
      </c>
      <c r="I1267" t="s">
        <v>28</v>
      </c>
      <c r="J1267" t="s">
        <v>49</v>
      </c>
      <c r="K1267" t="str">
        <f t="shared" si="135"/>
        <v>Medium Risk</v>
      </c>
      <c r="L1267" t="s">
        <v>38</v>
      </c>
      <c r="M1267" t="s">
        <v>50</v>
      </c>
      <c r="N1267" t="s">
        <v>22</v>
      </c>
      <c r="O1267" t="s">
        <v>61</v>
      </c>
      <c r="P1267" t="s">
        <v>62</v>
      </c>
      <c r="Q1267" t="s">
        <v>63</v>
      </c>
      <c r="R1267">
        <v>8</v>
      </c>
      <c r="S1267" t="str">
        <f t="shared" si="136"/>
        <v>September</v>
      </c>
      <c r="T1267">
        <f t="shared" si="137"/>
        <v>2024</v>
      </c>
      <c r="U1267" s="3">
        <f t="shared" si="138"/>
        <v>0.315</v>
      </c>
      <c r="V1267" s="3" t="str">
        <f t="shared" si="139"/>
        <v>Low Discount</v>
      </c>
      <c r="W1267" s="3">
        <f>AVERAGE(Table1[Gross Margin %])</f>
        <v>0.29963500000000659</v>
      </c>
      <c r="X1267" s="3"/>
    </row>
    <row r="1268" spans="1:24" x14ac:dyDescent="0.35">
      <c r="A1268" t="s">
        <v>2516</v>
      </c>
      <c r="B1268" t="s">
        <v>1176</v>
      </c>
      <c r="C1268">
        <v>1039.4000000000001</v>
      </c>
      <c r="D1268" t="s">
        <v>3872</v>
      </c>
      <c r="E1268">
        <f t="shared" si="133"/>
        <v>0.25</v>
      </c>
      <c r="F1268">
        <f t="shared" si="134"/>
        <v>272.84250000000003</v>
      </c>
      <c r="G1268" s="2">
        <v>45660</v>
      </c>
      <c r="H1268" s="2">
        <v>45660</v>
      </c>
      <c r="I1268" t="s">
        <v>42</v>
      </c>
      <c r="J1268" t="s">
        <v>37</v>
      </c>
      <c r="K1268" t="str">
        <f t="shared" si="135"/>
        <v>Low Risk</v>
      </c>
      <c r="L1268" t="s">
        <v>38</v>
      </c>
      <c r="M1268" t="s">
        <v>21</v>
      </c>
      <c r="N1268" t="s">
        <v>22</v>
      </c>
      <c r="O1268" t="s">
        <v>32</v>
      </c>
      <c r="P1268" t="s">
        <v>68</v>
      </c>
      <c r="Q1268" t="s">
        <v>69</v>
      </c>
      <c r="R1268">
        <v>10</v>
      </c>
      <c r="S1268" t="str">
        <f t="shared" si="136"/>
        <v>January</v>
      </c>
      <c r="T1268">
        <f t="shared" si="137"/>
        <v>2025</v>
      </c>
      <c r="U1268" s="3">
        <f t="shared" si="138"/>
        <v>0.26250000000000001</v>
      </c>
      <c r="V1268" s="3" t="str">
        <f t="shared" si="139"/>
        <v>High Discount</v>
      </c>
      <c r="W1268" s="3">
        <f>AVERAGE(Table1[Gross Margin %])</f>
        <v>0.29963500000000659</v>
      </c>
      <c r="X1268" s="3"/>
    </row>
    <row r="1269" spans="1:24" x14ac:dyDescent="0.35">
      <c r="A1269" t="s">
        <v>2517</v>
      </c>
      <c r="B1269" t="s">
        <v>2518</v>
      </c>
      <c r="C1269">
        <v>1065.56</v>
      </c>
      <c r="D1269" t="s">
        <v>3872</v>
      </c>
      <c r="E1269">
        <f t="shared" si="133"/>
        <v>0.25</v>
      </c>
      <c r="F1269">
        <f t="shared" si="134"/>
        <v>279.70949999999999</v>
      </c>
      <c r="G1269" s="2">
        <v>45617</v>
      </c>
      <c r="H1269" s="2">
        <v>45617</v>
      </c>
      <c r="I1269" t="s">
        <v>48</v>
      </c>
      <c r="J1269" t="s">
        <v>29</v>
      </c>
      <c r="K1269" t="str">
        <f t="shared" si="135"/>
        <v>Low Risk</v>
      </c>
      <c r="L1269" t="s">
        <v>43</v>
      </c>
      <c r="M1269" t="s">
        <v>39</v>
      </c>
      <c r="N1269" t="s">
        <v>31</v>
      </c>
      <c r="O1269" t="s">
        <v>32</v>
      </c>
      <c r="P1269" t="s">
        <v>33</v>
      </c>
      <c r="Q1269" t="s">
        <v>34</v>
      </c>
      <c r="R1269">
        <v>6</v>
      </c>
      <c r="S1269" t="str">
        <f t="shared" si="136"/>
        <v>November</v>
      </c>
      <c r="T1269">
        <f t="shared" si="137"/>
        <v>2024</v>
      </c>
      <c r="U1269" s="3">
        <f t="shared" si="138"/>
        <v>0.26250000000000001</v>
      </c>
      <c r="V1269" s="3" t="str">
        <f t="shared" si="139"/>
        <v>High Discount</v>
      </c>
      <c r="W1269" s="3">
        <f>AVERAGE(Table1[Gross Margin %])</f>
        <v>0.29963500000000659</v>
      </c>
      <c r="X1269" s="3"/>
    </row>
    <row r="1270" spans="1:24" x14ac:dyDescent="0.35">
      <c r="A1270" t="s">
        <v>2519</v>
      </c>
      <c r="B1270" t="s">
        <v>2520</v>
      </c>
      <c r="C1270">
        <v>500.29</v>
      </c>
      <c r="D1270" t="s">
        <v>3874</v>
      </c>
      <c r="E1270">
        <f t="shared" si="133"/>
        <v>0.1</v>
      </c>
      <c r="F1270">
        <f t="shared" si="134"/>
        <v>157.59135000000001</v>
      </c>
      <c r="G1270" s="2">
        <v>45789</v>
      </c>
      <c r="H1270" s="2">
        <v>45789</v>
      </c>
      <c r="I1270" t="s">
        <v>42</v>
      </c>
      <c r="J1270" t="s">
        <v>49</v>
      </c>
      <c r="K1270" t="str">
        <f t="shared" si="135"/>
        <v>Low Risk</v>
      </c>
      <c r="L1270" t="s">
        <v>60</v>
      </c>
      <c r="M1270" t="s">
        <v>39</v>
      </c>
      <c r="N1270" t="s">
        <v>22</v>
      </c>
      <c r="O1270" t="s">
        <v>61</v>
      </c>
      <c r="P1270" t="s">
        <v>62</v>
      </c>
      <c r="Q1270" t="s">
        <v>63</v>
      </c>
      <c r="R1270">
        <v>2</v>
      </c>
      <c r="S1270" t="str">
        <f t="shared" si="136"/>
        <v>May</v>
      </c>
      <c r="T1270">
        <f t="shared" si="137"/>
        <v>2025</v>
      </c>
      <c r="U1270" s="3">
        <f t="shared" si="138"/>
        <v>0.315</v>
      </c>
      <c r="V1270" s="3" t="str">
        <f t="shared" si="139"/>
        <v>Low Discount</v>
      </c>
      <c r="W1270" s="3">
        <f>AVERAGE(Table1[Gross Margin %])</f>
        <v>0.29963500000000659</v>
      </c>
      <c r="X1270" s="3"/>
    </row>
    <row r="1271" spans="1:24" x14ac:dyDescent="0.35">
      <c r="A1271" t="s">
        <v>2521</v>
      </c>
      <c r="B1271" t="s">
        <v>2522</v>
      </c>
      <c r="C1271">
        <v>914.14</v>
      </c>
      <c r="D1271" t="s">
        <v>3874</v>
      </c>
      <c r="E1271">
        <f t="shared" si="133"/>
        <v>0.15</v>
      </c>
      <c r="F1271">
        <f t="shared" si="134"/>
        <v>271.95664999999997</v>
      </c>
      <c r="G1271" s="2">
        <v>45712</v>
      </c>
      <c r="H1271" s="2">
        <v>45712</v>
      </c>
      <c r="I1271" t="s">
        <v>18</v>
      </c>
      <c r="J1271" t="s">
        <v>37</v>
      </c>
      <c r="K1271" t="str">
        <f t="shared" si="135"/>
        <v>Low Risk</v>
      </c>
      <c r="L1271" t="s">
        <v>43</v>
      </c>
      <c r="M1271" t="s">
        <v>30</v>
      </c>
      <c r="N1271" t="s">
        <v>31</v>
      </c>
      <c r="O1271" t="s">
        <v>23</v>
      </c>
      <c r="P1271" t="s">
        <v>56</v>
      </c>
      <c r="Q1271" t="s">
        <v>57</v>
      </c>
      <c r="R1271">
        <v>1</v>
      </c>
      <c r="S1271" t="str">
        <f t="shared" si="136"/>
        <v>February</v>
      </c>
      <c r="T1271">
        <f t="shared" si="137"/>
        <v>2025</v>
      </c>
      <c r="U1271" s="3">
        <f t="shared" si="138"/>
        <v>0.29749999999999999</v>
      </c>
      <c r="V1271" s="3" t="str">
        <f t="shared" si="139"/>
        <v>High Discount</v>
      </c>
      <c r="W1271" s="3">
        <f>AVERAGE(Table1[Gross Margin %])</f>
        <v>0.29963500000000659</v>
      </c>
      <c r="X1271" s="3"/>
    </row>
    <row r="1272" spans="1:24" x14ac:dyDescent="0.35">
      <c r="A1272" t="s">
        <v>2523</v>
      </c>
      <c r="B1272" t="s">
        <v>2524</v>
      </c>
      <c r="C1272">
        <v>686.82</v>
      </c>
      <c r="D1272" t="s">
        <v>3874</v>
      </c>
      <c r="E1272">
        <f t="shared" si="133"/>
        <v>0.15</v>
      </c>
      <c r="F1272">
        <f t="shared" si="134"/>
        <v>204.32894999999999</v>
      </c>
      <c r="G1272" s="2">
        <v>45794</v>
      </c>
      <c r="H1272" s="2">
        <v>45794</v>
      </c>
      <c r="I1272" t="s">
        <v>42</v>
      </c>
      <c r="J1272" t="s">
        <v>29</v>
      </c>
      <c r="K1272" t="str">
        <f t="shared" si="135"/>
        <v>Low Risk</v>
      </c>
      <c r="L1272" t="s">
        <v>43</v>
      </c>
      <c r="M1272" t="s">
        <v>21</v>
      </c>
      <c r="N1272" t="s">
        <v>45</v>
      </c>
      <c r="O1272" t="s">
        <v>23</v>
      </c>
      <c r="P1272" t="s">
        <v>56</v>
      </c>
      <c r="Q1272" t="s">
        <v>57</v>
      </c>
      <c r="R1272">
        <v>1</v>
      </c>
      <c r="S1272" t="str">
        <f t="shared" si="136"/>
        <v>May</v>
      </c>
      <c r="T1272">
        <f t="shared" si="137"/>
        <v>2025</v>
      </c>
      <c r="U1272" s="3">
        <f t="shared" si="138"/>
        <v>0.29749999999999999</v>
      </c>
      <c r="V1272" s="3" t="str">
        <f t="shared" si="139"/>
        <v>High Discount</v>
      </c>
      <c r="W1272" s="3">
        <f>AVERAGE(Table1[Gross Margin %])</f>
        <v>0.29963500000000659</v>
      </c>
      <c r="X1272" s="3"/>
    </row>
    <row r="1273" spans="1:24" x14ac:dyDescent="0.35">
      <c r="A1273" t="s">
        <v>2525</v>
      </c>
      <c r="B1273" t="s">
        <v>2526</v>
      </c>
      <c r="C1273">
        <v>129.94</v>
      </c>
      <c r="D1273" t="s">
        <v>3873</v>
      </c>
      <c r="E1273">
        <f t="shared" si="133"/>
        <v>0.1</v>
      </c>
      <c r="F1273">
        <f t="shared" si="134"/>
        <v>40.931099999999994</v>
      </c>
      <c r="G1273" s="2">
        <v>45692</v>
      </c>
      <c r="H1273" s="2">
        <v>45692</v>
      </c>
      <c r="I1273" t="s">
        <v>18</v>
      </c>
      <c r="J1273" t="s">
        <v>29</v>
      </c>
      <c r="K1273" t="str">
        <f t="shared" si="135"/>
        <v>High Risk</v>
      </c>
      <c r="L1273" t="s">
        <v>20</v>
      </c>
      <c r="M1273" t="s">
        <v>55</v>
      </c>
      <c r="N1273" t="s">
        <v>45</v>
      </c>
      <c r="O1273" t="s">
        <v>32</v>
      </c>
      <c r="P1273" t="s">
        <v>33</v>
      </c>
      <c r="Q1273" t="s">
        <v>34</v>
      </c>
      <c r="R1273">
        <v>9</v>
      </c>
      <c r="S1273" t="str">
        <f t="shared" si="136"/>
        <v>February</v>
      </c>
      <c r="T1273">
        <f t="shared" si="137"/>
        <v>2025</v>
      </c>
      <c r="U1273" s="3">
        <f t="shared" si="138"/>
        <v>0.31499999999999995</v>
      </c>
      <c r="V1273" s="3" t="str">
        <f t="shared" si="139"/>
        <v>Low Discount</v>
      </c>
      <c r="W1273" s="3">
        <f>AVERAGE(Table1[Gross Margin %])</f>
        <v>0.29963500000000659</v>
      </c>
      <c r="X1273" s="3"/>
    </row>
    <row r="1274" spans="1:24" x14ac:dyDescent="0.35">
      <c r="A1274" t="s">
        <v>2527</v>
      </c>
      <c r="B1274" t="s">
        <v>2528</v>
      </c>
      <c r="C1274">
        <v>650.12</v>
      </c>
      <c r="D1274" t="s">
        <v>3874</v>
      </c>
      <c r="E1274">
        <f t="shared" si="133"/>
        <v>0.15</v>
      </c>
      <c r="F1274">
        <f t="shared" si="134"/>
        <v>193.41069999999999</v>
      </c>
      <c r="G1274" s="2">
        <v>45714</v>
      </c>
      <c r="H1274" s="2">
        <v>45714</v>
      </c>
      <c r="I1274" t="s">
        <v>86</v>
      </c>
      <c r="J1274" t="s">
        <v>37</v>
      </c>
      <c r="K1274" t="str">
        <f t="shared" si="135"/>
        <v>High Risk</v>
      </c>
      <c r="L1274" t="s">
        <v>20</v>
      </c>
      <c r="M1274" t="s">
        <v>39</v>
      </c>
      <c r="N1274" t="s">
        <v>31</v>
      </c>
      <c r="O1274" t="s">
        <v>23</v>
      </c>
      <c r="P1274" t="s">
        <v>56</v>
      </c>
      <c r="Q1274" t="s">
        <v>57</v>
      </c>
      <c r="R1274">
        <v>10</v>
      </c>
      <c r="S1274" t="str">
        <f t="shared" si="136"/>
        <v>February</v>
      </c>
      <c r="T1274">
        <f t="shared" si="137"/>
        <v>2025</v>
      </c>
      <c r="U1274" s="3">
        <f t="shared" si="138"/>
        <v>0.29749999999999999</v>
      </c>
      <c r="V1274" s="3" t="str">
        <f t="shared" si="139"/>
        <v>High Discount</v>
      </c>
      <c r="W1274" s="3">
        <f>AVERAGE(Table1[Gross Margin %])</f>
        <v>0.29963500000000659</v>
      </c>
      <c r="X1274" s="3"/>
    </row>
    <row r="1275" spans="1:24" x14ac:dyDescent="0.35">
      <c r="A1275" t="s">
        <v>2529</v>
      </c>
      <c r="B1275" t="s">
        <v>2530</v>
      </c>
      <c r="C1275">
        <v>1429.37</v>
      </c>
      <c r="D1275" t="s">
        <v>3872</v>
      </c>
      <c r="E1275">
        <f t="shared" si="133"/>
        <v>0.25</v>
      </c>
      <c r="F1275">
        <f t="shared" si="134"/>
        <v>375.20962499999996</v>
      </c>
      <c r="G1275" s="2">
        <v>45481</v>
      </c>
      <c r="H1275" s="2">
        <v>45481</v>
      </c>
      <c r="I1275" t="s">
        <v>86</v>
      </c>
      <c r="J1275" t="s">
        <v>29</v>
      </c>
      <c r="K1275" t="str">
        <f t="shared" si="135"/>
        <v>High Risk</v>
      </c>
      <c r="L1275" t="s">
        <v>20</v>
      </c>
      <c r="M1275" t="s">
        <v>55</v>
      </c>
      <c r="N1275" t="s">
        <v>31</v>
      </c>
      <c r="O1275" t="s">
        <v>32</v>
      </c>
      <c r="P1275" t="s">
        <v>33</v>
      </c>
      <c r="Q1275" t="s">
        <v>34</v>
      </c>
      <c r="R1275">
        <v>8</v>
      </c>
      <c r="S1275" t="str">
        <f t="shared" si="136"/>
        <v>July</v>
      </c>
      <c r="T1275">
        <f t="shared" si="137"/>
        <v>2024</v>
      </c>
      <c r="U1275" s="3">
        <f t="shared" si="138"/>
        <v>0.26250000000000001</v>
      </c>
      <c r="V1275" s="3" t="str">
        <f t="shared" si="139"/>
        <v>High Discount</v>
      </c>
      <c r="W1275" s="3">
        <f>AVERAGE(Table1[Gross Margin %])</f>
        <v>0.29963500000000659</v>
      </c>
      <c r="X1275" s="3"/>
    </row>
    <row r="1276" spans="1:24" x14ac:dyDescent="0.35">
      <c r="A1276" t="s">
        <v>2531</v>
      </c>
      <c r="B1276" t="s">
        <v>2532</v>
      </c>
      <c r="C1276">
        <v>195.23</v>
      </c>
      <c r="D1276" t="s">
        <v>3873</v>
      </c>
      <c r="E1276">
        <f t="shared" si="133"/>
        <v>0.15</v>
      </c>
      <c r="F1276">
        <f t="shared" si="134"/>
        <v>58.080924999999986</v>
      </c>
      <c r="G1276" s="2">
        <v>45555</v>
      </c>
      <c r="H1276" s="2">
        <v>45555</v>
      </c>
      <c r="I1276" t="s">
        <v>86</v>
      </c>
      <c r="J1276" t="s">
        <v>49</v>
      </c>
      <c r="K1276" t="str">
        <f t="shared" si="135"/>
        <v>Low Risk</v>
      </c>
      <c r="L1276" t="s">
        <v>60</v>
      </c>
      <c r="M1276" t="s">
        <v>44</v>
      </c>
      <c r="N1276" t="s">
        <v>45</v>
      </c>
      <c r="O1276" t="s">
        <v>23</v>
      </c>
      <c r="P1276" t="s">
        <v>51</v>
      </c>
      <c r="Q1276" t="s">
        <v>52</v>
      </c>
      <c r="R1276">
        <v>6</v>
      </c>
      <c r="S1276" t="str">
        <f t="shared" si="136"/>
        <v>September</v>
      </c>
      <c r="T1276">
        <f t="shared" si="137"/>
        <v>2024</v>
      </c>
      <c r="U1276" s="3">
        <f t="shared" si="138"/>
        <v>0.29749999999999993</v>
      </c>
      <c r="V1276" s="3" t="str">
        <f t="shared" si="139"/>
        <v>High Discount</v>
      </c>
      <c r="W1276" s="3">
        <f>AVERAGE(Table1[Gross Margin %])</f>
        <v>0.29963500000000659</v>
      </c>
      <c r="X1276" s="3"/>
    </row>
    <row r="1277" spans="1:24" x14ac:dyDescent="0.35">
      <c r="A1277" t="s">
        <v>2533</v>
      </c>
      <c r="B1277" t="s">
        <v>1160</v>
      </c>
      <c r="C1277">
        <v>967.95</v>
      </c>
      <c r="D1277" t="s">
        <v>3874</v>
      </c>
      <c r="E1277">
        <f t="shared" si="133"/>
        <v>0.1</v>
      </c>
      <c r="F1277">
        <f t="shared" si="134"/>
        <v>304.90424999999999</v>
      </c>
      <c r="G1277" s="2">
        <v>45455</v>
      </c>
      <c r="H1277" s="2">
        <v>45455</v>
      </c>
      <c r="I1277" t="s">
        <v>28</v>
      </c>
      <c r="J1277" t="s">
        <v>49</v>
      </c>
      <c r="K1277" t="str">
        <f t="shared" si="135"/>
        <v>Low Risk</v>
      </c>
      <c r="L1277" t="s">
        <v>60</v>
      </c>
      <c r="M1277" t="s">
        <v>30</v>
      </c>
      <c r="N1277" t="s">
        <v>45</v>
      </c>
      <c r="O1277" t="s">
        <v>32</v>
      </c>
      <c r="P1277" t="s">
        <v>80</v>
      </c>
      <c r="Q1277" t="s">
        <v>81</v>
      </c>
      <c r="R1277">
        <v>10</v>
      </c>
      <c r="S1277" t="str">
        <f t="shared" si="136"/>
        <v>June</v>
      </c>
      <c r="T1277">
        <f t="shared" si="137"/>
        <v>2024</v>
      </c>
      <c r="U1277" s="3">
        <f t="shared" si="138"/>
        <v>0.315</v>
      </c>
      <c r="V1277" s="3" t="str">
        <f t="shared" si="139"/>
        <v>Low Discount</v>
      </c>
      <c r="W1277" s="3">
        <f>AVERAGE(Table1[Gross Margin %])</f>
        <v>0.29963500000000659</v>
      </c>
      <c r="X1277" s="3"/>
    </row>
    <row r="1278" spans="1:24" x14ac:dyDescent="0.35">
      <c r="A1278" t="s">
        <v>2534</v>
      </c>
      <c r="B1278" t="s">
        <v>2535</v>
      </c>
      <c r="C1278">
        <v>1254.6300000000001</v>
      </c>
      <c r="D1278" t="s">
        <v>3872</v>
      </c>
      <c r="E1278">
        <f t="shared" si="133"/>
        <v>0.25</v>
      </c>
      <c r="F1278">
        <f t="shared" si="134"/>
        <v>329.34037499999999</v>
      </c>
      <c r="G1278" s="2">
        <v>45718</v>
      </c>
      <c r="H1278" s="2">
        <v>45718</v>
      </c>
      <c r="I1278" t="s">
        <v>42</v>
      </c>
      <c r="J1278" t="s">
        <v>19</v>
      </c>
      <c r="K1278" t="str">
        <f t="shared" si="135"/>
        <v>Low Risk</v>
      </c>
      <c r="L1278" t="s">
        <v>60</v>
      </c>
      <c r="M1278" t="s">
        <v>21</v>
      </c>
      <c r="N1278" t="s">
        <v>31</v>
      </c>
      <c r="O1278" t="s">
        <v>32</v>
      </c>
      <c r="P1278" t="s">
        <v>80</v>
      </c>
      <c r="Q1278" t="s">
        <v>81</v>
      </c>
      <c r="R1278">
        <v>3</v>
      </c>
      <c r="S1278" t="str">
        <f t="shared" si="136"/>
        <v>March</v>
      </c>
      <c r="T1278">
        <f t="shared" si="137"/>
        <v>2025</v>
      </c>
      <c r="U1278" s="3">
        <f t="shared" si="138"/>
        <v>0.26249999999999996</v>
      </c>
      <c r="V1278" s="3" t="str">
        <f t="shared" si="139"/>
        <v>High Discount</v>
      </c>
      <c r="W1278" s="3">
        <f>AVERAGE(Table1[Gross Margin %])</f>
        <v>0.29963500000000659</v>
      </c>
      <c r="X1278" s="3"/>
    </row>
    <row r="1279" spans="1:24" x14ac:dyDescent="0.35">
      <c r="A1279" t="s">
        <v>2536</v>
      </c>
      <c r="B1279" t="s">
        <v>2537</v>
      </c>
      <c r="C1279">
        <v>651.39</v>
      </c>
      <c r="D1279" t="s">
        <v>3874</v>
      </c>
      <c r="E1279">
        <f t="shared" si="133"/>
        <v>0.1</v>
      </c>
      <c r="F1279">
        <f t="shared" si="134"/>
        <v>205.18784999999997</v>
      </c>
      <c r="G1279" s="2">
        <v>45760</v>
      </c>
      <c r="H1279" s="2">
        <v>45760</v>
      </c>
      <c r="I1279" t="s">
        <v>18</v>
      </c>
      <c r="J1279" t="s">
        <v>49</v>
      </c>
      <c r="K1279" t="str">
        <f t="shared" si="135"/>
        <v>Low Risk</v>
      </c>
      <c r="L1279" t="s">
        <v>60</v>
      </c>
      <c r="M1279" t="s">
        <v>30</v>
      </c>
      <c r="N1279" t="s">
        <v>45</v>
      </c>
      <c r="O1279" t="s">
        <v>32</v>
      </c>
      <c r="P1279" t="s">
        <v>33</v>
      </c>
      <c r="Q1279" t="s">
        <v>34</v>
      </c>
      <c r="R1279">
        <v>8</v>
      </c>
      <c r="S1279" t="str">
        <f t="shared" si="136"/>
        <v>April</v>
      </c>
      <c r="T1279">
        <f t="shared" si="137"/>
        <v>2025</v>
      </c>
      <c r="U1279" s="3">
        <f t="shared" si="138"/>
        <v>0.31499999999999995</v>
      </c>
      <c r="V1279" s="3" t="str">
        <f t="shared" si="139"/>
        <v>Low Discount</v>
      </c>
      <c r="W1279" s="3">
        <f>AVERAGE(Table1[Gross Margin %])</f>
        <v>0.29963500000000659</v>
      </c>
      <c r="X1279" s="3"/>
    </row>
    <row r="1280" spans="1:24" x14ac:dyDescent="0.35">
      <c r="A1280" t="s">
        <v>2538</v>
      </c>
      <c r="B1280" t="s">
        <v>2539</v>
      </c>
      <c r="C1280">
        <v>1499.82</v>
      </c>
      <c r="D1280" t="s">
        <v>3872</v>
      </c>
      <c r="E1280">
        <f t="shared" si="133"/>
        <v>0.1</v>
      </c>
      <c r="F1280">
        <f t="shared" si="134"/>
        <v>472.44329999999997</v>
      </c>
      <c r="G1280" s="2">
        <v>45730</v>
      </c>
      <c r="H1280" s="2">
        <v>45730</v>
      </c>
      <c r="I1280" t="s">
        <v>18</v>
      </c>
      <c r="J1280" t="s">
        <v>49</v>
      </c>
      <c r="K1280" t="str">
        <f t="shared" si="135"/>
        <v>Low Risk</v>
      </c>
      <c r="L1280" t="s">
        <v>43</v>
      </c>
      <c r="M1280" t="s">
        <v>21</v>
      </c>
      <c r="N1280" t="s">
        <v>31</v>
      </c>
      <c r="O1280" t="s">
        <v>61</v>
      </c>
      <c r="P1280" t="s">
        <v>62</v>
      </c>
      <c r="Q1280" t="s">
        <v>63</v>
      </c>
      <c r="R1280">
        <v>1</v>
      </c>
      <c r="S1280" t="str">
        <f t="shared" si="136"/>
        <v>March</v>
      </c>
      <c r="T1280">
        <f t="shared" si="137"/>
        <v>2025</v>
      </c>
      <c r="U1280" s="3">
        <f t="shared" si="138"/>
        <v>0.315</v>
      </c>
      <c r="V1280" s="3" t="str">
        <f t="shared" si="139"/>
        <v>Low Discount</v>
      </c>
      <c r="W1280" s="3">
        <f>AVERAGE(Table1[Gross Margin %])</f>
        <v>0.29963500000000659</v>
      </c>
      <c r="X1280" s="3"/>
    </row>
    <row r="1281" spans="1:24" x14ac:dyDescent="0.35">
      <c r="A1281" t="s">
        <v>2540</v>
      </c>
      <c r="B1281" t="s">
        <v>2541</v>
      </c>
      <c r="C1281">
        <v>134.58000000000001</v>
      </c>
      <c r="D1281" t="s">
        <v>3873</v>
      </c>
      <c r="E1281">
        <f t="shared" si="133"/>
        <v>0.1</v>
      </c>
      <c r="F1281">
        <f t="shared" si="134"/>
        <v>42.392700000000005</v>
      </c>
      <c r="G1281" s="2">
        <v>45700</v>
      </c>
      <c r="H1281" s="2">
        <v>45700</v>
      </c>
      <c r="I1281" t="s">
        <v>28</v>
      </c>
      <c r="J1281" t="s">
        <v>37</v>
      </c>
      <c r="K1281" t="str">
        <f t="shared" si="135"/>
        <v>Low Risk</v>
      </c>
      <c r="L1281" t="s">
        <v>60</v>
      </c>
      <c r="M1281" t="s">
        <v>55</v>
      </c>
      <c r="N1281" t="s">
        <v>31</v>
      </c>
      <c r="O1281" t="s">
        <v>32</v>
      </c>
      <c r="P1281" t="s">
        <v>33</v>
      </c>
      <c r="Q1281" t="s">
        <v>34</v>
      </c>
      <c r="R1281">
        <v>1</v>
      </c>
      <c r="S1281" t="str">
        <f t="shared" si="136"/>
        <v>February</v>
      </c>
      <c r="T1281">
        <f t="shared" si="137"/>
        <v>2025</v>
      </c>
      <c r="U1281" s="3">
        <f t="shared" si="138"/>
        <v>0.315</v>
      </c>
      <c r="V1281" s="3" t="str">
        <f t="shared" si="139"/>
        <v>Low Discount</v>
      </c>
      <c r="W1281" s="3">
        <f>AVERAGE(Table1[Gross Margin %])</f>
        <v>0.29963500000000659</v>
      </c>
      <c r="X1281" s="3"/>
    </row>
    <row r="1282" spans="1:24" x14ac:dyDescent="0.35">
      <c r="A1282" t="s">
        <v>2542</v>
      </c>
      <c r="B1282" t="s">
        <v>1212</v>
      </c>
      <c r="C1282">
        <v>872.57</v>
      </c>
      <c r="D1282" t="s">
        <v>3874</v>
      </c>
      <c r="E1282">
        <f t="shared" si="133"/>
        <v>0.1</v>
      </c>
      <c r="F1282">
        <f t="shared" si="134"/>
        <v>274.85955000000001</v>
      </c>
      <c r="G1282" s="2">
        <v>45742</v>
      </c>
      <c r="H1282" s="2">
        <v>45742</v>
      </c>
      <c r="I1282" t="s">
        <v>42</v>
      </c>
      <c r="J1282" t="s">
        <v>19</v>
      </c>
      <c r="K1282" t="str">
        <f t="shared" si="135"/>
        <v>Low Risk</v>
      </c>
      <c r="L1282" t="s">
        <v>38</v>
      </c>
      <c r="M1282" t="s">
        <v>50</v>
      </c>
      <c r="N1282" t="s">
        <v>22</v>
      </c>
      <c r="O1282" t="s">
        <v>32</v>
      </c>
      <c r="P1282" t="s">
        <v>72</v>
      </c>
      <c r="Q1282" t="s">
        <v>73</v>
      </c>
      <c r="R1282">
        <v>10</v>
      </c>
      <c r="S1282" t="str">
        <f t="shared" si="136"/>
        <v>March</v>
      </c>
      <c r="T1282">
        <f t="shared" si="137"/>
        <v>2025</v>
      </c>
      <c r="U1282" s="3">
        <f t="shared" si="138"/>
        <v>0.315</v>
      </c>
      <c r="V1282" s="3" t="str">
        <f t="shared" si="139"/>
        <v>Low Discount</v>
      </c>
      <c r="W1282" s="3">
        <f>AVERAGE(Table1[Gross Margin %])</f>
        <v>0.29963500000000659</v>
      </c>
      <c r="X1282" s="3"/>
    </row>
    <row r="1283" spans="1:24" x14ac:dyDescent="0.35">
      <c r="A1283" t="s">
        <v>2543</v>
      </c>
      <c r="B1283" t="s">
        <v>2544</v>
      </c>
      <c r="C1283">
        <v>672.86</v>
      </c>
      <c r="D1283" t="s">
        <v>3874</v>
      </c>
      <c r="E1283">
        <f t="shared" ref="E1283:E1346" si="140">IF(AND(O1283="Technology", C1283&gt;1000), 0.25, IF(O1283="Furniture", 0.15, 0.1))</f>
        <v>0.1</v>
      </c>
      <c r="F1283">
        <f t="shared" ref="F1283:F1346" si="141">(C1283 - (C1283 * E1283)) * 0.35</f>
        <v>211.95090000000002</v>
      </c>
      <c r="G1283" s="2">
        <v>45463</v>
      </c>
      <c r="H1283" s="2">
        <v>45463</v>
      </c>
      <c r="I1283" t="s">
        <v>48</v>
      </c>
      <c r="J1283" t="s">
        <v>49</v>
      </c>
      <c r="K1283" t="str">
        <f t="shared" ref="K1283:K1346" si="142">IF(L1283="Cancelled", "High Risk", IF(AND(L1283="In Transit", I1283&lt;&gt;"Jumia Express"), "Medium Risk", "Low Risk"))</f>
        <v>High Risk</v>
      </c>
      <c r="L1283" t="s">
        <v>20</v>
      </c>
      <c r="M1283" t="s">
        <v>30</v>
      </c>
      <c r="N1283" t="s">
        <v>31</v>
      </c>
      <c r="O1283" t="s">
        <v>32</v>
      </c>
      <c r="P1283" t="s">
        <v>72</v>
      </c>
      <c r="Q1283" t="s">
        <v>73</v>
      </c>
      <c r="R1283">
        <v>10</v>
      </c>
      <c r="S1283" t="str">
        <f t="shared" ref="S1283:S1346" si="143">TEXT(G1283, "mmmm")</f>
        <v>June</v>
      </c>
      <c r="T1283">
        <f t="shared" ref="T1283:T1346" si="144">YEAR(G1283)</f>
        <v>2024</v>
      </c>
      <c r="U1283" s="3">
        <f t="shared" ref="U1283:U1346" si="145">F1283/C1283</f>
        <v>0.315</v>
      </c>
      <c r="V1283" s="3" t="str">
        <f t="shared" ref="V1283:V1346" si="146">IF(E1283=0, "No Discount", IF(E1283&lt;=0.1, "Low Discount", "High Discount"))</f>
        <v>Low Discount</v>
      </c>
      <c r="W1283" s="3">
        <f>AVERAGE(Table1[Gross Margin %])</f>
        <v>0.29963500000000659</v>
      </c>
      <c r="X1283" s="3"/>
    </row>
    <row r="1284" spans="1:24" x14ac:dyDescent="0.35">
      <c r="A1284" t="s">
        <v>2545</v>
      </c>
      <c r="B1284" t="s">
        <v>2546</v>
      </c>
      <c r="C1284">
        <v>995.11</v>
      </c>
      <c r="D1284" t="s">
        <v>3874</v>
      </c>
      <c r="E1284">
        <f t="shared" si="140"/>
        <v>0.1</v>
      </c>
      <c r="F1284">
        <f t="shared" si="141"/>
        <v>313.45965000000001</v>
      </c>
      <c r="G1284" s="2">
        <v>45713</v>
      </c>
      <c r="H1284" s="2">
        <v>45713</v>
      </c>
      <c r="I1284" t="s">
        <v>48</v>
      </c>
      <c r="J1284" t="s">
        <v>49</v>
      </c>
      <c r="K1284" t="str">
        <f t="shared" si="142"/>
        <v>Medium Risk</v>
      </c>
      <c r="L1284" t="s">
        <v>38</v>
      </c>
      <c r="M1284" t="s">
        <v>30</v>
      </c>
      <c r="N1284" t="s">
        <v>31</v>
      </c>
      <c r="O1284" t="s">
        <v>32</v>
      </c>
      <c r="P1284" t="s">
        <v>80</v>
      </c>
      <c r="Q1284" t="s">
        <v>81</v>
      </c>
      <c r="R1284">
        <v>7</v>
      </c>
      <c r="S1284" t="str">
        <f t="shared" si="143"/>
        <v>February</v>
      </c>
      <c r="T1284">
        <f t="shared" si="144"/>
        <v>2025</v>
      </c>
      <c r="U1284" s="3">
        <f t="shared" si="145"/>
        <v>0.315</v>
      </c>
      <c r="V1284" s="3" t="str">
        <f t="shared" si="146"/>
        <v>Low Discount</v>
      </c>
      <c r="W1284" s="3">
        <f>AVERAGE(Table1[Gross Margin %])</f>
        <v>0.29963500000000659</v>
      </c>
      <c r="X1284" s="3"/>
    </row>
    <row r="1285" spans="1:24" x14ac:dyDescent="0.35">
      <c r="A1285" t="s">
        <v>2547</v>
      </c>
      <c r="B1285" t="s">
        <v>2548</v>
      </c>
      <c r="C1285">
        <v>675.75</v>
      </c>
      <c r="D1285" t="s">
        <v>3874</v>
      </c>
      <c r="E1285">
        <f t="shared" si="140"/>
        <v>0.1</v>
      </c>
      <c r="F1285">
        <f t="shared" si="141"/>
        <v>212.86124999999998</v>
      </c>
      <c r="G1285" s="2">
        <v>45790</v>
      </c>
      <c r="H1285" s="2">
        <v>45790</v>
      </c>
      <c r="I1285" t="s">
        <v>48</v>
      </c>
      <c r="J1285" t="s">
        <v>49</v>
      </c>
      <c r="K1285" t="str">
        <f t="shared" si="142"/>
        <v>Low Risk</v>
      </c>
      <c r="L1285" t="s">
        <v>60</v>
      </c>
      <c r="M1285" t="s">
        <v>50</v>
      </c>
      <c r="N1285" t="s">
        <v>45</v>
      </c>
      <c r="O1285" t="s">
        <v>32</v>
      </c>
      <c r="P1285" t="s">
        <v>72</v>
      </c>
      <c r="Q1285" t="s">
        <v>73</v>
      </c>
      <c r="R1285">
        <v>2</v>
      </c>
      <c r="S1285" t="str">
        <f t="shared" si="143"/>
        <v>May</v>
      </c>
      <c r="T1285">
        <f t="shared" si="144"/>
        <v>2025</v>
      </c>
      <c r="U1285" s="3">
        <f t="shared" si="145"/>
        <v>0.315</v>
      </c>
      <c r="V1285" s="3" t="str">
        <f t="shared" si="146"/>
        <v>Low Discount</v>
      </c>
      <c r="W1285" s="3">
        <f>AVERAGE(Table1[Gross Margin %])</f>
        <v>0.29963500000000659</v>
      </c>
      <c r="X1285" s="3"/>
    </row>
    <row r="1286" spans="1:24" x14ac:dyDescent="0.35">
      <c r="A1286" t="s">
        <v>2549</v>
      </c>
      <c r="B1286" t="s">
        <v>2550</v>
      </c>
      <c r="C1286">
        <v>1091.3599999999999</v>
      </c>
      <c r="D1286" t="s">
        <v>3872</v>
      </c>
      <c r="E1286">
        <f t="shared" si="140"/>
        <v>0.25</v>
      </c>
      <c r="F1286">
        <f t="shared" si="141"/>
        <v>286.48199999999997</v>
      </c>
      <c r="G1286" s="2">
        <v>45577</v>
      </c>
      <c r="H1286" s="2">
        <v>45577</v>
      </c>
      <c r="I1286" t="s">
        <v>48</v>
      </c>
      <c r="J1286" t="s">
        <v>49</v>
      </c>
      <c r="K1286" t="str">
        <f t="shared" si="142"/>
        <v>Medium Risk</v>
      </c>
      <c r="L1286" t="s">
        <v>38</v>
      </c>
      <c r="M1286" t="s">
        <v>55</v>
      </c>
      <c r="N1286" t="s">
        <v>45</v>
      </c>
      <c r="O1286" t="s">
        <v>32</v>
      </c>
      <c r="P1286" t="s">
        <v>80</v>
      </c>
      <c r="Q1286" t="s">
        <v>81</v>
      </c>
      <c r="R1286">
        <v>10</v>
      </c>
      <c r="S1286" t="str">
        <f t="shared" si="143"/>
        <v>October</v>
      </c>
      <c r="T1286">
        <f t="shared" si="144"/>
        <v>2024</v>
      </c>
      <c r="U1286" s="3">
        <f t="shared" si="145"/>
        <v>0.26250000000000001</v>
      </c>
      <c r="V1286" s="3" t="str">
        <f t="shared" si="146"/>
        <v>High Discount</v>
      </c>
      <c r="W1286" s="3">
        <f>AVERAGE(Table1[Gross Margin %])</f>
        <v>0.29963500000000659</v>
      </c>
      <c r="X1286" s="3"/>
    </row>
    <row r="1287" spans="1:24" x14ac:dyDescent="0.35">
      <c r="A1287" t="s">
        <v>2551</v>
      </c>
      <c r="B1287" t="s">
        <v>581</v>
      </c>
      <c r="C1287">
        <v>901.46</v>
      </c>
      <c r="D1287" t="s">
        <v>3874</v>
      </c>
      <c r="E1287">
        <f t="shared" si="140"/>
        <v>0.1</v>
      </c>
      <c r="F1287">
        <f t="shared" si="141"/>
        <v>283.9599</v>
      </c>
      <c r="G1287" s="2">
        <v>45727</v>
      </c>
      <c r="H1287" s="2">
        <v>45727</v>
      </c>
      <c r="I1287" t="s">
        <v>48</v>
      </c>
      <c r="J1287" t="s">
        <v>49</v>
      </c>
      <c r="K1287" t="str">
        <f t="shared" si="142"/>
        <v>High Risk</v>
      </c>
      <c r="L1287" t="s">
        <v>20</v>
      </c>
      <c r="M1287" t="s">
        <v>55</v>
      </c>
      <c r="N1287" t="s">
        <v>22</v>
      </c>
      <c r="O1287" t="s">
        <v>32</v>
      </c>
      <c r="P1287" t="s">
        <v>72</v>
      </c>
      <c r="Q1287" t="s">
        <v>73</v>
      </c>
      <c r="R1287">
        <v>3</v>
      </c>
      <c r="S1287" t="str">
        <f t="shared" si="143"/>
        <v>March</v>
      </c>
      <c r="T1287">
        <f t="shared" si="144"/>
        <v>2025</v>
      </c>
      <c r="U1287" s="3">
        <f t="shared" si="145"/>
        <v>0.315</v>
      </c>
      <c r="V1287" s="3" t="str">
        <f t="shared" si="146"/>
        <v>Low Discount</v>
      </c>
      <c r="W1287" s="3">
        <f>AVERAGE(Table1[Gross Margin %])</f>
        <v>0.29963500000000659</v>
      </c>
      <c r="X1287" s="3"/>
    </row>
    <row r="1288" spans="1:24" x14ac:dyDescent="0.35">
      <c r="A1288" t="s">
        <v>2552</v>
      </c>
      <c r="B1288" t="s">
        <v>2553</v>
      </c>
      <c r="C1288">
        <v>1428.4</v>
      </c>
      <c r="D1288" t="s">
        <v>3872</v>
      </c>
      <c r="E1288">
        <f t="shared" si="140"/>
        <v>0.25</v>
      </c>
      <c r="F1288">
        <f t="shared" si="141"/>
        <v>374.95500000000004</v>
      </c>
      <c r="G1288" s="2">
        <v>45579</v>
      </c>
      <c r="H1288" s="2">
        <v>45579</v>
      </c>
      <c r="I1288" t="s">
        <v>48</v>
      </c>
      <c r="J1288" t="s">
        <v>19</v>
      </c>
      <c r="K1288" t="str">
        <f t="shared" si="142"/>
        <v>Low Risk</v>
      </c>
      <c r="L1288" t="s">
        <v>60</v>
      </c>
      <c r="M1288" t="s">
        <v>50</v>
      </c>
      <c r="N1288" t="s">
        <v>45</v>
      </c>
      <c r="O1288" t="s">
        <v>32</v>
      </c>
      <c r="P1288" t="s">
        <v>68</v>
      </c>
      <c r="Q1288" t="s">
        <v>69</v>
      </c>
      <c r="R1288">
        <v>10</v>
      </c>
      <c r="S1288" t="str">
        <f t="shared" si="143"/>
        <v>October</v>
      </c>
      <c r="T1288">
        <f t="shared" si="144"/>
        <v>2024</v>
      </c>
      <c r="U1288" s="3">
        <f t="shared" si="145"/>
        <v>0.26250000000000001</v>
      </c>
      <c r="V1288" s="3" t="str">
        <f t="shared" si="146"/>
        <v>High Discount</v>
      </c>
      <c r="W1288" s="3">
        <f>AVERAGE(Table1[Gross Margin %])</f>
        <v>0.29963500000000659</v>
      </c>
      <c r="X1288" s="3"/>
    </row>
    <row r="1289" spans="1:24" x14ac:dyDescent="0.35">
      <c r="A1289" t="s">
        <v>2554</v>
      </c>
      <c r="B1289" t="s">
        <v>2555</v>
      </c>
      <c r="C1289">
        <v>225.55</v>
      </c>
      <c r="D1289" t="s">
        <v>3873</v>
      </c>
      <c r="E1289">
        <f t="shared" si="140"/>
        <v>0.1</v>
      </c>
      <c r="F1289">
        <f t="shared" si="141"/>
        <v>71.048249999999996</v>
      </c>
      <c r="G1289" s="2">
        <v>45610</v>
      </c>
      <c r="H1289" s="2">
        <v>45610</v>
      </c>
      <c r="I1289" t="s">
        <v>28</v>
      </c>
      <c r="J1289" t="s">
        <v>37</v>
      </c>
      <c r="K1289" t="str">
        <f t="shared" si="142"/>
        <v>Low Risk</v>
      </c>
      <c r="L1289" t="s">
        <v>60</v>
      </c>
      <c r="M1289" t="s">
        <v>55</v>
      </c>
      <c r="N1289" t="s">
        <v>45</v>
      </c>
      <c r="O1289" t="s">
        <v>32</v>
      </c>
      <c r="P1289" t="s">
        <v>68</v>
      </c>
      <c r="Q1289" t="s">
        <v>69</v>
      </c>
      <c r="R1289">
        <v>8</v>
      </c>
      <c r="S1289" t="str">
        <f t="shared" si="143"/>
        <v>November</v>
      </c>
      <c r="T1289">
        <f t="shared" si="144"/>
        <v>2024</v>
      </c>
      <c r="U1289" s="3">
        <f t="shared" si="145"/>
        <v>0.31499999999999995</v>
      </c>
      <c r="V1289" s="3" t="str">
        <f t="shared" si="146"/>
        <v>Low Discount</v>
      </c>
      <c r="W1289" s="3">
        <f>AVERAGE(Table1[Gross Margin %])</f>
        <v>0.29963500000000659</v>
      </c>
      <c r="X1289" s="3"/>
    </row>
    <row r="1290" spans="1:24" x14ac:dyDescent="0.35">
      <c r="A1290" t="s">
        <v>2556</v>
      </c>
      <c r="B1290" t="s">
        <v>2557</v>
      </c>
      <c r="C1290">
        <v>568.98</v>
      </c>
      <c r="D1290" t="s">
        <v>3874</v>
      </c>
      <c r="E1290">
        <f t="shared" si="140"/>
        <v>0.15</v>
      </c>
      <c r="F1290">
        <f t="shared" si="141"/>
        <v>169.27154999999999</v>
      </c>
      <c r="G1290" s="2">
        <v>45501</v>
      </c>
      <c r="H1290" s="2">
        <v>45501</v>
      </c>
      <c r="I1290" t="s">
        <v>42</v>
      </c>
      <c r="J1290" t="s">
        <v>19</v>
      </c>
      <c r="K1290" t="str">
        <f t="shared" si="142"/>
        <v>Low Risk</v>
      </c>
      <c r="L1290" t="s">
        <v>60</v>
      </c>
      <c r="M1290" t="s">
        <v>39</v>
      </c>
      <c r="N1290" t="s">
        <v>45</v>
      </c>
      <c r="O1290" t="s">
        <v>23</v>
      </c>
      <c r="P1290" t="s">
        <v>51</v>
      </c>
      <c r="Q1290" t="s">
        <v>52</v>
      </c>
      <c r="R1290">
        <v>1</v>
      </c>
      <c r="S1290" t="str">
        <f t="shared" si="143"/>
        <v>July</v>
      </c>
      <c r="T1290">
        <f t="shared" si="144"/>
        <v>2024</v>
      </c>
      <c r="U1290" s="3">
        <f t="shared" si="145"/>
        <v>0.29749999999999999</v>
      </c>
      <c r="V1290" s="3" t="str">
        <f t="shared" si="146"/>
        <v>High Discount</v>
      </c>
      <c r="W1290" s="3">
        <f>AVERAGE(Table1[Gross Margin %])</f>
        <v>0.29963500000000659</v>
      </c>
      <c r="X1290" s="3"/>
    </row>
    <row r="1291" spans="1:24" x14ac:dyDescent="0.35">
      <c r="A1291" t="s">
        <v>2558</v>
      </c>
      <c r="B1291" t="s">
        <v>2559</v>
      </c>
      <c r="C1291">
        <v>362.53</v>
      </c>
      <c r="D1291" t="s">
        <v>3873</v>
      </c>
      <c r="E1291">
        <f t="shared" si="140"/>
        <v>0.15</v>
      </c>
      <c r="F1291">
        <f t="shared" si="141"/>
        <v>107.85267499999998</v>
      </c>
      <c r="G1291" s="2">
        <v>45476</v>
      </c>
      <c r="H1291" s="2">
        <v>45476</v>
      </c>
      <c r="I1291" t="s">
        <v>48</v>
      </c>
      <c r="J1291" t="s">
        <v>19</v>
      </c>
      <c r="K1291" t="str">
        <f t="shared" si="142"/>
        <v>Low Risk</v>
      </c>
      <c r="L1291" t="s">
        <v>43</v>
      </c>
      <c r="M1291" t="s">
        <v>50</v>
      </c>
      <c r="N1291" t="s">
        <v>31</v>
      </c>
      <c r="O1291" t="s">
        <v>23</v>
      </c>
      <c r="P1291" t="s">
        <v>51</v>
      </c>
      <c r="Q1291" t="s">
        <v>52</v>
      </c>
      <c r="R1291">
        <v>9</v>
      </c>
      <c r="S1291" t="str">
        <f t="shared" si="143"/>
        <v>July</v>
      </c>
      <c r="T1291">
        <f t="shared" si="144"/>
        <v>2024</v>
      </c>
      <c r="U1291" s="3">
        <f t="shared" si="145"/>
        <v>0.29749999999999993</v>
      </c>
      <c r="V1291" s="3" t="str">
        <f t="shared" si="146"/>
        <v>High Discount</v>
      </c>
      <c r="W1291" s="3">
        <f>AVERAGE(Table1[Gross Margin %])</f>
        <v>0.29963500000000659</v>
      </c>
      <c r="X1291" s="3"/>
    </row>
    <row r="1292" spans="1:24" x14ac:dyDescent="0.35">
      <c r="A1292" t="s">
        <v>2560</v>
      </c>
      <c r="B1292" t="s">
        <v>2561</v>
      </c>
      <c r="C1292">
        <v>1476.35</v>
      </c>
      <c r="D1292" t="s">
        <v>3872</v>
      </c>
      <c r="E1292">
        <f t="shared" si="140"/>
        <v>0.25</v>
      </c>
      <c r="F1292">
        <f t="shared" si="141"/>
        <v>387.54187499999989</v>
      </c>
      <c r="G1292" s="2">
        <v>45566</v>
      </c>
      <c r="H1292" s="2">
        <v>45566</v>
      </c>
      <c r="I1292" t="s">
        <v>28</v>
      </c>
      <c r="J1292" t="s">
        <v>49</v>
      </c>
      <c r="K1292" t="str">
        <f t="shared" si="142"/>
        <v>Medium Risk</v>
      </c>
      <c r="L1292" t="s">
        <v>38</v>
      </c>
      <c r="M1292" t="s">
        <v>30</v>
      </c>
      <c r="N1292" t="s">
        <v>31</v>
      </c>
      <c r="O1292" t="s">
        <v>32</v>
      </c>
      <c r="P1292" t="s">
        <v>68</v>
      </c>
      <c r="Q1292" t="s">
        <v>69</v>
      </c>
      <c r="R1292">
        <v>4</v>
      </c>
      <c r="S1292" t="str">
        <f t="shared" si="143"/>
        <v>October</v>
      </c>
      <c r="T1292">
        <f t="shared" si="144"/>
        <v>2024</v>
      </c>
      <c r="U1292" s="3">
        <f t="shared" si="145"/>
        <v>0.26249999999999996</v>
      </c>
      <c r="V1292" s="3" t="str">
        <f t="shared" si="146"/>
        <v>High Discount</v>
      </c>
      <c r="W1292" s="3">
        <f>AVERAGE(Table1[Gross Margin %])</f>
        <v>0.29963500000000659</v>
      </c>
      <c r="X1292" s="3"/>
    </row>
    <row r="1293" spans="1:24" x14ac:dyDescent="0.35">
      <c r="A1293" t="s">
        <v>2562</v>
      </c>
      <c r="B1293" t="s">
        <v>2563</v>
      </c>
      <c r="C1293">
        <v>473.04</v>
      </c>
      <c r="D1293" t="s">
        <v>3873</v>
      </c>
      <c r="E1293">
        <f t="shared" si="140"/>
        <v>0.15</v>
      </c>
      <c r="F1293">
        <f t="shared" si="141"/>
        <v>140.7294</v>
      </c>
      <c r="G1293" s="2">
        <v>45698</v>
      </c>
      <c r="H1293" s="2">
        <v>45698</v>
      </c>
      <c r="I1293" t="s">
        <v>86</v>
      </c>
      <c r="J1293" t="s">
        <v>37</v>
      </c>
      <c r="K1293" t="str">
        <f t="shared" si="142"/>
        <v>Low Risk</v>
      </c>
      <c r="L1293" t="s">
        <v>43</v>
      </c>
      <c r="M1293" t="s">
        <v>30</v>
      </c>
      <c r="N1293" t="s">
        <v>31</v>
      </c>
      <c r="O1293" t="s">
        <v>23</v>
      </c>
      <c r="P1293" t="s">
        <v>51</v>
      </c>
      <c r="Q1293" t="s">
        <v>52</v>
      </c>
      <c r="R1293">
        <v>2</v>
      </c>
      <c r="S1293" t="str">
        <f t="shared" si="143"/>
        <v>February</v>
      </c>
      <c r="T1293">
        <f t="shared" si="144"/>
        <v>2025</v>
      </c>
      <c r="U1293" s="3">
        <f t="shared" si="145"/>
        <v>0.29749999999999999</v>
      </c>
      <c r="V1293" s="3" t="str">
        <f t="shared" si="146"/>
        <v>High Discount</v>
      </c>
      <c r="W1293" s="3">
        <f>AVERAGE(Table1[Gross Margin %])</f>
        <v>0.29963500000000659</v>
      </c>
      <c r="X1293" s="3"/>
    </row>
    <row r="1294" spans="1:24" x14ac:dyDescent="0.35">
      <c r="A1294" t="s">
        <v>2564</v>
      </c>
      <c r="B1294" t="s">
        <v>2565</v>
      </c>
      <c r="C1294">
        <v>1053.3599999999999</v>
      </c>
      <c r="D1294" t="s">
        <v>3872</v>
      </c>
      <c r="E1294">
        <f t="shared" si="140"/>
        <v>0.25</v>
      </c>
      <c r="F1294">
        <f t="shared" si="141"/>
        <v>276.50699999999995</v>
      </c>
      <c r="G1294" s="2">
        <v>45777</v>
      </c>
      <c r="H1294" s="2">
        <v>45777</v>
      </c>
      <c r="I1294" t="s">
        <v>18</v>
      </c>
      <c r="J1294" t="s">
        <v>29</v>
      </c>
      <c r="K1294" t="str">
        <f t="shared" si="142"/>
        <v>Low Risk</v>
      </c>
      <c r="L1294" t="s">
        <v>43</v>
      </c>
      <c r="M1294" t="s">
        <v>50</v>
      </c>
      <c r="N1294" t="s">
        <v>31</v>
      </c>
      <c r="O1294" t="s">
        <v>32</v>
      </c>
      <c r="P1294" t="s">
        <v>33</v>
      </c>
      <c r="Q1294" t="s">
        <v>34</v>
      </c>
      <c r="R1294">
        <v>3</v>
      </c>
      <c r="S1294" t="str">
        <f t="shared" si="143"/>
        <v>April</v>
      </c>
      <c r="T1294">
        <f t="shared" si="144"/>
        <v>2025</v>
      </c>
      <c r="U1294" s="3">
        <f t="shared" si="145"/>
        <v>0.26249999999999996</v>
      </c>
      <c r="V1294" s="3" t="str">
        <f t="shared" si="146"/>
        <v>High Discount</v>
      </c>
      <c r="W1294" s="3">
        <f>AVERAGE(Table1[Gross Margin %])</f>
        <v>0.29963500000000659</v>
      </c>
      <c r="X1294" s="3"/>
    </row>
    <row r="1295" spans="1:24" x14ac:dyDescent="0.35">
      <c r="A1295" t="s">
        <v>2566</v>
      </c>
      <c r="B1295" t="s">
        <v>2567</v>
      </c>
      <c r="C1295">
        <v>1222.33</v>
      </c>
      <c r="D1295" t="s">
        <v>3872</v>
      </c>
      <c r="E1295">
        <f t="shared" si="140"/>
        <v>0.15</v>
      </c>
      <c r="F1295">
        <f t="shared" si="141"/>
        <v>363.64317499999993</v>
      </c>
      <c r="G1295" s="2">
        <v>45652</v>
      </c>
      <c r="H1295" s="2">
        <v>45652</v>
      </c>
      <c r="I1295" t="s">
        <v>86</v>
      </c>
      <c r="J1295" t="s">
        <v>49</v>
      </c>
      <c r="K1295" t="str">
        <f t="shared" si="142"/>
        <v>Medium Risk</v>
      </c>
      <c r="L1295" t="s">
        <v>38</v>
      </c>
      <c r="M1295" t="s">
        <v>55</v>
      </c>
      <c r="N1295" t="s">
        <v>31</v>
      </c>
      <c r="O1295" t="s">
        <v>23</v>
      </c>
      <c r="P1295" t="s">
        <v>56</v>
      </c>
      <c r="Q1295" t="s">
        <v>57</v>
      </c>
      <c r="R1295">
        <v>4</v>
      </c>
      <c r="S1295" t="str">
        <f t="shared" si="143"/>
        <v>December</v>
      </c>
      <c r="T1295">
        <f t="shared" si="144"/>
        <v>2024</v>
      </c>
      <c r="U1295" s="3">
        <f t="shared" si="145"/>
        <v>0.29749999999999999</v>
      </c>
      <c r="V1295" s="3" t="str">
        <f t="shared" si="146"/>
        <v>High Discount</v>
      </c>
      <c r="W1295" s="3">
        <f>AVERAGE(Table1[Gross Margin %])</f>
        <v>0.29963500000000659</v>
      </c>
      <c r="X1295" s="3"/>
    </row>
    <row r="1296" spans="1:24" x14ac:dyDescent="0.35">
      <c r="A1296" t="s">
        <v>2568</v>
      </c>
      <c r="B1296" t="s">
        <v>2569</v>
      </c>
      <c r="C1296">
        <v>1385.93</v>
      </c>
      <c r="D1296" t="s">
        <v>3872</v>
      </c>
      <c r="E1296">
        <f t="shared" si="140"/>
        <v>0.25</v>
      </c>
      <c r="F1296">
        <f t="shared" si="141"/>
        <v>363.806625</v>
      </c>
      <c r="G1296" s="2">
        <v>45703</v>
      </c>
      <c r="H1296" s="2">
        <v>45703</v>
      </c>
      <c r="I1296" t="s">
        <v>86</v>
      </c>
      <c r="J1296" t="s">
        <v>19</v>
      </c>
      <c r="K1296" t="str">
        <f t="shared" si="142"/>
        <v>High Risk</v>
      </c>
      <c r="L1296" t="s">
        <v>20</v>
      </c>
      <c r="M1296" t="s">
        <v>39</v>
      </c>
      <c r="N1296" t="s">
        <v>45</v>
      </c>
      <c r="O1296" t="s">
        <v>32</v>
      </c>
      <c r="P1296" t="s">
        <v>68</v>
      </c>
      <c r="Q1296" t="s">
        <v>69</v>
      </c>
      <c r="R1296">
        <v>3</v>
      </c>
      <c r="S1296" t="str">
        <f t="shared" si="143"/>
        <v>February</v>
      </c>
      <c r="T1296">
        <f t="shared" si="144"/>
        <v>2025</v>
      </c>
      <c r="U1296" s="3">
        <f t="shared" si="145"/>
        <v>0.26250000000000001</v>
      </c>
      <c r="V1296" s="3" t="str">
        <f t="shared" si="146"/>
        <v>High Discount</v>
      </c>
      <c r="W1296" s="3">
        <f>AVERAGE(Table1[Gross Margin %])</f>
        <v>0.29963500000000659</v>
      </c>
      <c r="X1296" s="3"/>
    </row>
    <row r="1297" spans="1:24" x14ac:dyDescent="0.35">
      <c r="A1297" t="s">
        <v>2570</v>
      </c>
      <c r="B1297" t="s">
        <v>826</v>
      </c>
      <c r="C1297">
        <v>659.88</v>
      </c>
      <c r="D1297" t="s">
        <v>3874</v>
      </c>
      <c r="E1297">
        <f t="shared" si="140"/>
        <v>0.1</v>
      </c>
      <c r="F1297">
        <f t="shared" si="141"/>
        <v>207.8622</v>
      </c>
      <c r="G1297" s="2">
        <v>45517</v>
      </c>
      <c r="H1297" s="2">
        <v>45517</v>
      </c>
      <c r="I1297" t="s">
        <v>28</v>
      </c>
      <c r="J1297" t="s">
        <v>49</v>
      </c>
      <c r="K1297" t="str">
        <f t="shared" si="142"/>
        <v>Low Risk</v>
      </c>
      <c r="L1297" t="s">
        <v>43</v>
      </c>
      <c r="M1297" t="s">
        <v>55</v>
      </c>
      <c r="N1297" t="s">
        <v>31</v>
      </c>
      <c r="O1297" t="s">
        <v>32</v>
      </c>
      <c r="P1297" t="s">
        <v>80</v>
      </c>
      <c r="Q1297" t="s">
        <v>81</v>
      </c>
      <c r="R1297">
        <v>6</v>
      </c>
      <c r="S1297" t="str">
        <f t="shared" si="143"/>
        <v>August</v>
      </c>
      <c r="T1297">
        <f t="shared" si="144"/>
        <v>2024</v>
      </c>
      <c r="U1297" s="3">
        <f t="shared" si="145"/>
        <v>0.315</v>
      </c>
      <c r="V1297" s="3" t="str">
        <f t="shared" si="146"/>
        <v>Low Discount</v>
      </c>
      <c r="W1297" s="3">
        <f>AVERAGE(Table1[Gross Margin %])</f>
        <v>0.29963500000000659</v>
      </c>
      <c r="X1297" s="3"/>
    </row>
    <row r="1298" spans="1:24" x14ac:dyDescent="0.35">
      <c r="A1298" t="s">
        <v>2571</v>
      </c>
      <c r="B1298" t="s">
        <v>2572</v>
      </c>
      <c r="C1298">
        <v>58.73</v>
      </c>
      <c r="D1298" t="s">
        <v>3873</v>
      </c>
      <c r="E1298">
        <f t="shared" si="140"/>
        <v>0.1</v>
      </c>
      <c r="F1298">
        <f t="shared" si="141"/>
        <v>18.499949999999998</v>
      </c>
      <c r="G1298" s="2">
        <v>45779</v>
      </c>
      <c r="H1298" s="2">
        <v>45779</v>
      </c>
      <c r="I1298" t="s">
        <v>18</v>
      </c>
      <c r="J1298" t="s">
        <v>29</v>
      </c>
      <c r="K1298" t="str">
        <f t="shared" si="142"/>
        <v>High Risk</v>
      </c>
      <c r="L1298" t="s">
        <v>20</v>
      </c>
      <c r="M1298" t="s">
        <v>44</v>
      </c>
      <c r="N1298" t="s">
        <v>45</v>
      </c>
      <c r="O1298" t="s">
        <v>61</v>
      </c>
      <c r="P1298" t="s">
        <v>62</v>
      </c>
      <c r="Q1298" t="s">
        <v>63</v>
      </c>
      <c r="R1298">
        <v>7</v>
      </c>
      <c r="S1298" t="str">
        <f t="shared" si="143"/>
        <v>May</v>
      </c>
      <c r="T1298">
        <f t="shared" si="144"/>
        <v>2025</v>
      </c>
      <c r="U1298" s="3">
        <f t="shared" si="145"/>
        <v>0.315</v>
      </c>
      <c r="V1298" s="3" t="str">
        <f t="shared" si="146"/>
        <v>Low Discount</v>
      </c>
      <c r="W1298" s="3">
        <f>AVERAGE(Table1[Gross Margin %])</f>
        <v>0.29963500000000659</v>
      </c>
      <c r="X1298" s="3"/>
    </row>
    <row r="1299" spans="1:24" x14ac:dyDescent="0.35">
      <c r="A1299" t="s">
        <v>2573</v>
      </c>
      <c r="B1299" t="s">
        <v>2574</v>
      </c>
      <c r="C1299">
        <v>807.4</v>
      </c>
      <c r="D1299" t="s">
        <v>3874</v>
      </c>
      <c r="E1299">
        <f t="shared" si="140"/>
        <v>0.1</v>
      </c>
      <c r="F1299">
        <f t="shared" si="141"/>
        <v>254.33099999999996</v>
      </c>
      <c r="G1299" s="2">
        <v>45792</v>
      </c>
      <c r="H1299" s="2">
        <v>45792</v>
      </c>
      <c r="I1299" t="s">
        <v>28</v>
      </c>
      <c r="J1299" t="s">
        <v>29</v>
      </c>
      <c r="K1299" t="str">
        <f t="shared" si="142"/>
        <v>High Risk</v>
      </c>
      <c r="L1299" t="s">
        <v>20</v>
      </c>
      <c r="M1299" t="s">
        <v>30</v>
      </c>
      <c r="N1299" t="s">
        <v>22</v>
      </c>
      <c r="O1299" t="s">
        <v>32</v>
      </c>
      <c r="P1299" t="s">
        <v>68</v>
      </c>
      <c r="Q1299" t="s">
        <v>69</v>
      </c>
      <c r="R1299">
        <v>9</v>
      </c>
      <c r="S1299" t="str">
        <f t="shared" si="143"/>
        <v>May</v>
      </c>
      <c r="T1299">
        <f t="shared" si="144"/>
        <v>2025</v>
      </c>
      <c r="U1299" s="3">
        <f t="shared" si="145"/>
        <v>0.31499999999999995</v>
      </c>
      <c r="V1299" s="3" t="str">
        <f t="shared" si="146"/>
        <v>Low Discount</v>
      </c>
      <c r="W1299" s="3">
        <f>AVERAGE(Table1[Gross Margin %])</f>
        <v>0.29963500000000659</v>
      </c>
      <c r="X1299" s="3"/>
    </row>
    <row r="1300" spans="1:24" x14ac:dyDescent="0.35">
      <c r="A1300" t="s">
        <v>2575</v>
      </c>
      <c r="B1300" t="s">
        <v>2576</v>
      </c>
      <c r="C1300">
        <v>1309.0899999999999</v>
      </c>
      <c r="D1300" t="s">
        <v>3872</v>
      </c>
      <c r="E1300">
        <f t="shared" si="140"/>
        <v>0.15</v>
      </c>
      <c r="F1300">
        <f t="shared" si="141"/>
        <v>389.454275</v>
      </c>
      <c r="G1300" s="2">
        <v>45466</v>
      </c>
      <c r="H1300" s="2">
        <v>45466</v>
      </c>
      <c r="I1300" t="s">
        <v>42</v>
      </c>
      <c r="J1300" t="s">
        <v>49</v>
      </c>
      <c r="K1300" t="str">
        <f t="shared" si="142"/>
        <v>Low Risk</v>
      </c>
      <c r="L1300" t="s">
        <v>43</v>
      </c>
      <c r="M1300" t="s">
        <v>44</v>
      </c>
      <c r="N1300" t="s">
        <v>31</v>
      </c>
      <c r="O1300" t="s">
        <v>23</v>
      </c>
      <c r="P1300" t="s">
        <v>56</v>
      </c>
      <c r="Q1300" t="s">
        <v>57</v>
      </c>
      <c r="R1300">
        <v>5</v>
      </c>
      <c r="S1300" t="str">
        <f t="shared" si="143"/>
        <v>June</v>
      </c>
      <c r="T1300">
        <f t="shared" si="144"/>
        <v>2024</v>
      </c>
      <c r="U1300" s="3">
        <f t="shared" si="145"/>
        <v>0.29750000000000004</v>
      </c>
      <c r="V1300" s="3" t="str">
        <f t="shared" si="146"/>
        <v>High Discount</v>
      </c>
      <c r="W1300" s="3">
        <f>AVERAGE(Table1[Gross Margin %])</f>
        <v>0.29963500000000659</v>
      </c>
      <c r="X1300" s="3"/>
    </row>
    <row r="1301" spans="1:24" x14ac:dyDescent="0.35">
      <c r="A1301" t="s">
        <v>2577</v>
      </c>
      <c r="B1301" t="s">
        <v>842</v>
      </c>
      <c r="C1301">
        <v>153.80000000000001</v>
      </c>
      <c r="D1301" t="s">
        <v>3873</v>
      </c>
      <c r="E1301">
        <f t="shared" si="140"/>
        <v>0.1</v>
      </c>
      <c r="F1301">
        <f t="shared" si="141"/>
        <v>48.447000000000003</v>
      </c>
      <c r="G1301" s="2">
        <v>45474</v>
      </c>
      <c r="H1301" s="2">
        <v>45474</v>
      </c>
      <c r="I1301" t="s">
        <v>18</v>
      </c>
      <c r="J1301" t="s">
        <v>37</v>
      </c>
      <c r="K1301" t="str">
        <f t="shared" si="142"/>
        <v>Low Risk</v>
      </c>
      <c r="L1301" t="s">
        <v>43</v>
      </c>
      <c r="M1301" t="s">
        <v>21</v>
      </c>
      <c r="N1301" t="s">
        <v>22</v>
      </c>
      <c r="O1301" t="s">
        <v>32</v>
      </c>
      <c r="P1301" t="s">
        <v>72</v>
      </c>
      <c r="Q1301" t="s">
        <v>73</v>
      </c>
      <c r="R1301">
        <v>9</v>
      </c>
      <c r="S1301" t="str">
        <f t="shared" si="143"/>
        <v>July</v>
      </c>
      <c r="T1301">
        <f t="shared" si="144"/>
        <v>2024</v>
      </c>
      <c r="U1301" s="3">
        <f t="shared" si="145"/>
        <v>0.315</v>
      </c>
      <c r="V1301" s="3" t="str">
        <f t="shared" si="146"/>
        <v>Low Discount</v>
      </c>
      <c r="W1301" s="3">
        <f>AVERAGE(Table1[Gross Margin %])</f>
        <v>0.29963500000000659</v>
      </c>
      <c r="X1301" s="3"/>
    </row>
    <row r="1302" spans="1:24" x14ac:dyDescent="0.35">
      <c r="A1302" t="s">
        <v>2578</v>
      </c>
      <c r="B1302" t="s">
        <v>2579</v>
      </c>
      <c r="C1302">
        <v>1496.72</v>
      </c>
      <c r="D1302" t="s">
        <v>3872</v>
      </c>
      <c r="E1302">
        <f t="shared" si="140"/>
        <v>0.25</v>
      </c>
      <c r="F1302">
        <f t="shared" si="141"/>
        <v>392.88899999999995</v>
      </c>
      <c r="G1302" s="2">
        <v>45794</v>
      </c>
      <c r="H1302" s="2">
        <v>45794</v>
      </c>
      <c r="I1302" t="s">
        <v>48</v>
      </c>
      <c r="J1302" t="s">
        <v>29</v>
      </c>
      <c r="K1302" t="str">
        <f t="shared" si="142"/>
        <v>Medium Risk</v>
      </c>
      <c r="L1302" t="s">
        <v>38</v>
      </c>
      <c r="M1302" t="s">
        <v>50</v>
      </c>
      <c r="N1302" t="s">
        <v>22</v>
      </c>
      <c r="O1302" t="s">
        <v>32</v>
      </c>
      <c r="P1302" t="s">
        <v>33</v>
      </c>
      <c r="Q1302" t="s">
        <v>34</v>
      </c>
      <c r="R1302">
        <v>5</v>
      </c>
      <c r="S1302" t="str">
        <f t="shared" si="143"/>
        <v>May</v>
      </c>
      <c r="T1302">
        <f t="shared" si="144"/>
        <v>2025</v>
      </c>
      <c r="U1302" s="3">
        <f t="shared" si="145"/>
        <v>0.26249999999999996</v>
      </c>
      <c r="V1302" s="3" t="str">
        <f t="shared" si="146"/>
        <v>High Discount</v>
      </c>
      <c r="W1302" s="3">
        <f>AVERAGE(Table1[Gross Margin %])</f>
        <v>0.29963500000000659</v>
      </c>
      <c r="X1302" s="3"/>
    </row>
    <row r="1303" spans="1:24" x14ac:dyDescent="0.35">
      <c r="A1303" t="s">
        <v>2580</v>
      </c>
      <c r="B1303" t="s">
        <v>1123</v>
      </c>
      <c r="C1303">
        <v>826.47</v>
      </c>
      <c r="D1303" t="s">
        <v>3874</v>
      </c>
      <c r="E1303">
        <f t="shared" si="140"/>
        <v>0.1</v>
      </c>
      <c r="F1303">
        <f t="shared" si="141"/>
        <v>260.33804999999995</v>
      </c>
      <c r="G1303" s="2">
        <v>45475</v>
      </c>
      <c r="H1303" s="2">
        <v>45475</v>
      </c>
      <c r="I1303" t="s">
        <v>48</v>
      </c>
      <c r="J1303" t="s">
        <v>29</v>
      </c>
      <c r="K1303" t="str">
        <f t="shared" si="142"/>
        <v>Medium Risk</v>
      </c>
      <c r="L1303" t="s">
        <v>38</v>
      </c>
      <c r="M1303" t="s">
        <v>21</v>
      </c>
      <c r="N1303" t="s">
        <v>45</v>
      </c>
      <c r="O1303" t="s">
        <v>32</v>
      </c>
      <c r="P1303" t="s">
        <v>33</v>
      </c>
      <c r="Q1303" t="s">
        <v>34</v>
      </c>
      <c r="R1303">
        <v>2</v>
      </c>
      <c r="S1303" t="str">
        <f t="shared" si="143"/>
        <v>July</v>
      </c>
      <c r="T1303">
        <f t="shared" si="144"/>
        <v>2024</v>
      </c>
      <c r="U1303" s="3">
        <f t="shared" si="145"/>
        <v>0.31499999999999995</v>
      </c>
      <c r="V1303" s="3" t="str">
        <f t="shared" si="146"/>
        <v>Low Discount</v>
      </c>
      <c r="W1303" s="3">
        <f>AVERAGE(Table1[Gross Margin %])</f>
        <v>0.29963500000000659</v>
      </c>
      <c r="X1303" s="3"/>
    </row>
    <row r="1304" spans="1:24" x14ac:dyDescent="0.35">
      <c r="A1304" t="s">
        <v>2581</v>
      </c>
      <c r="B1304" t="s">
        <v>2582</v>
      </c>
      <c r="C1304">
        <v>356.5</v>
      </c>
      <c r="D1304" t="s">
        <v>3873</v>
      </c>
      <c r="E1304">
        <f t="shared" si="140"/>
        <v>0.1</v>
      </c>
      <c r="F1304">
        <f t="shared" si="141"/>
        <v>112.2975</v>
      </c>
      <c r="G1304" s="2">
        <v>45533</v>
      </c>
      <c r="H1304" s="2">
        <v>45533</v>
      </c>
      <c r="I1304" t="s">
        <v>18</v>
      </c>
      <c r="J1304" t="s">
        <v>19</v>
      </c>
      <c r="K1304" t="str">
        <f t="shared" si="142"/>
        <v>Low Risk</v>
      </c>
      <c r="L1304" t="s">
        <v>43</v>
      </c>
      <c r="M1304" t="s">
        <v>50</v>
      </c>
      <c r="N1304" t="s">
        <v>22</v>
      </c>
      <c r="O1304" t="s">
        <v>32</v>
      </c>
      <c r="P1304" t="s">
        <v>80</v>
      </c>
      <c r="Q1304" t="s">
        <v>81</v>
      </c>
      <c r="R1304">
        <v>9</v>
      </c>
      <c r="S1304" t="str">
        <f t="shared" si="143"/>
        <v>August</v>
      </c>
      <c r="T1304">
        <f t="shared" si="144"/>
        <v>2024</v>
      </c>
      <c r="U1304" s="3">
        <f t="shared" si="145"/>
        <v>0.315</v>
      </c>
      <c r="V1304" s="3" t="str">
        <f t="shared" si="146"/>
        <v>Low Discount</v>
      </c>
      <c r="W1304" s="3">
        <f>AVERAGE(Table1[Gross Margin %])</f>
        <v>0.29963500000000659</v>
      </c>
      <c r="X1304" s="3"/>
    </row>
    <row r="1305" spans="1:24" x14ac:dyDescent="0.35">
      <c r="A1305" t="s">
        <v>2583</v>
      </c>
      <c r="B1305" t="s">
        <v>2584</v>
      </c>
      <c r="C1305">
        <v>502.35</v>
      </c>
      <c r="D1305" t="s">
        <v>3874</v>
      </c>
      <c r="E1305">
        <f t="shared" si="140"/>
        <v>0.1</v>
      </c>
      <c r="F1305">
        <f t="shared" si="141"/>
        <v>158.24025</v>
      </c>
      <c r="G1305" s="2">
        <v>45507</v>
      </c>
      <c r="H1305" s="2">
        <v>45507</v>
      </c>
      <c r="I1305" t="s">
        <v>48</v>
      </c>
      <c r="J1305" t="s">
        <v>37</v>
      </c>
      <c r="K1305" t="str">
        <f t="shared" si="142"/>
        <v>Low Risk</v>
      </c>
      <c r="L1305" t="s">
        <v>43</v>
      </c>
      <c r="M1305" t="s">
        <v>39</v>
      </c>
      <c r="N1305" t="s">
        <v>31</v>
      </c>
      <c r="O1305" t="s">
        <v>32</v>
      </c>
      <c r="P1305" t="s">
        <v>33</v>
      </c>
      <c r="Q1305" t="s">
        <v>34</v>
      </c>
      <c r="R1305">
        <v>5</v>
      </c>
      <c r="S1305" t="str">
        <f t="shared" si="143"/>
        <v>August</v>
      </c>
      <c r="T1305">
        <f t="shared" si="144"/>
        <v>2024</v>
      </c>
      <c r="U1305" s="3">
        <f t="shared" si="145"/>
        <v>0.315</v>
      </c>
      <c r="V1305" s="3" t="str">
        <f t="shared" si="146"/>
        <v>Low Discount</v>
      </c>
      <c r="W1305" s="3">
        <f>AVERAGE(Table1[Gross Margin %])</f>
        <v>0.29963500000000659</v>
      </c>
      <c r="X1305" s="3"/>
    </row>
    <row r="1306" spans="1:24" x14ac:dyDescent="0.35">
      <c r="A1306" t="s">
        <v>2585</v>
      </c>
      <c r="B1306" t="s">
        <v>2586</v>
      </c>
      <c r="C1306">
        <v>1386.67</v>
      </c>
      <c r="D1306" t="s">
        <v>3872</v>
      </c>
      <c r="E1306">
        <f t="shared" si="140"/>
        <v>0.15</v>
      </c>
      <c r="F1306">
        <f t="shared" si="141"/>
        <v>412.53432499999997</v>
      </c>
      <c r="G1306" s="2">
        <v>45668</v>
      </c>
      <c r="H1306" s="2">
        <v>45668</v>
      </c>
      <c r="I1306" t="s">
        <v>28</v>
      </c>
      <c r="J1306" t="s">
        <v>19</v>
      </c>
      <c r="K1306" t="str">
        <f t="shared" si="142"/>
        <v>Low Risk</v>
      </c>
      <c r="L1306" t="s">
        <v>43</v>
      </c>
      <c r="M1306" t="s">
        <v>21</v>
      </c>
      <c r="N1306" t="s">
        <v>22</v>
      </c>
      <c r="O1306" t="s">
        <v>23</v>
      </c>
      <c r="P1306" t="s">
        <v>51</v>
      </c>
      <c r="Q1306" t="s">
        <v>52</v>
      </c>
      <c r="R1306">
        <v>2</v>
      </c>
      <c r="S1306" t="str">
        <f t="shared" si="143"/>
        <v>January</v>
      </c>
      <c r="T1306">
        <f t="shared" si="144"/>
        <v>2025</v>
      </c>
      <c r="U1306" s="3">
        <f t="shared" si="145"/>
        <v>0.29749999999999999</v>
      </c>
      <c r="V1306" s="3" t="str">
        <f t="shared" si="146"/>
        <v>High Discount</v>
      </c>
      <c r="W1306" s="3">
        <f>AVERAGE(Table1[Gross Margin %])</f>
        <v>0.29963500000000659</v>
      </c>
      <c r="X1306" s="3"/>
    </row>
    <row r="1307" spans="1:24" x14ac:dyDescent="0.35">
      <c r="A1307" t="s">
        <v>2587</v>
      </c>
      <c r="B1307" t="s">
        <v>2588</v>
      </c>
      <c r="C1307">
        <v>1298.9000000000001</v>
      </c>
      <c r="D1307" t="s">
        <v>3872</v>
      </c>
      <c r="E1307">
        <f t="shared" si="140"/>
        <v>0.25</v>
      </c>
      <c r="F1307">
        <f t="shared" si="141"/>
        <v>340.96125000000001</v>
      </c>
      <c r="G1307" s="2">
        <v>45681</v>
      </c>
      <c r="H1307" s="2">
        <v>45681</v>
      </c>
      <c r="I1307" t="s">
        <v>42</v>
      </c>
      <c r="J1307" t="s">
        <v>49</v>
      </c>
      <c r="K1307" t="str">
        <f t="shared" si="142"/>
        <v>Low Risk</v>
      </c>
      <c r="L1307" t="s">
        <v>60</v>
      </c>
      <c r="M1307" t="s">
        <v>55</v>
      </c>
      <c r="N1307" t="s">
        <v>22</v>
      </c>
      <c r="O1307" t="s">
        <v>32</v>
      </c>
      <c r="P1307" t="s">
        <v>33</v>
      </c>
      <c r="Q1307" t="s">
        <v>34</v>
      </c>
      <c r="R1307">
        <v>4</v>
      </c>
      <c r="S1307" t="str">
        <f t="shared" si="143"/>
        <v>January</v>
      </c>
      <c r="T1307">
        <f t="shared" si="144"/>
        <v>2025</v>
      </c>
      <c r="U1307" s="3">
        <f t="shared" si="145"/>
        <v>0.26250000000000001</v>
      </c>
      <c r="V1307" s="3" t="str">
        <f t="shared" si="146"/>
        <v>High Discount</v>
      </c>
      <c r="W1307" s="3">
        <f>AVERAGE(Table1[Gross Margin %])</f>
        <v>0.29963500000000659</v>
      </c>
      <c r="X1307" s="3"/>
    </row>
    <row r="1308" spans="1:24" x14ac:dyDescent="0.35">
      <c r="A1308" t="s">
        <v>2589</v>
      </c>
      <c r="B1308" t="s">
        <v>2590</v>
      </c>
      <c r="C1308">
        <v>958.24</v>
      </c>
      <c r="D1308" t="s">
        <v>3874</v>
      </c>
      <c r="E1308">
        <f t="shared" si="140"/>
        <v>0.1</v>
      </c>
      <c r="F1308">
        <f t="shared" si="141"/>
        <v>301.84559999999993</v>
      </c>
      <c r="G1308" s="2">
        <v>45675</v>
      </c>
      <c r="H1308" s="2">
        <v>45675</v>
      </c>
      <c r="I1308" t="s">
        <v>86</v>
      </c>
      <c r="J1308" t="s">
        <v>29</v>
      </c>
      <c r="K1308" t="str">
        <f t="shared" si="142"/>
        <v>Low Risk</v>
      </c>
      <c r="L1308" t="s">
        <v>60</v>
      </c>
      <c r="M1308" t="s">
        <v>30</v>
      </c>
      <c r="N1308" t="s">
        <v>45</v>
      </c>
      <c r="O1308" t="s">
        <v>61</v>
      </c>
      <c r="P1308" t="s">
        <v>62</v>
      </c>
      <c r="Q1308" t="s">
        <v>63</v>
      </c>
      <c r="R1308">
        <v>10</v>
      </c>
      <c r="S1308" t="str">
        <f t="shared" si="143"/>
        <v>January</v>
      </c>
      <c r="T1308">
        <f t="shared" si="144"/>
        <v>2025</v>
      </c>
      <c r="U1308" s="3">
        <f t="shared" si="145"/>
        <v>0.31499999999999995</v>
      </c>
      <c r="V1308" s="3" t="str">
        <f t="shared" si="146"/>
        <v>Low Discount</v>
      </c>
      <c r="W1308" s="3">
        <f>AVERAGE(Table1[Gross Margin %])</f>
        <v>0.29963500000000659</v>
      </c>
      <c r="X1308" s="3"/>
    </row>
    <row r="1309" spans="1:24" x14ac:dyDescent="0.35">
      <c r="A1309" t="s">
        <v>2591</v>
      </c>
      <c r="B1309" t="s">
        <v>2592</v>
      </c>
      <c r="C1309">
        <v>1239.0899999999999</v>
      </c>
      <c r="D1309" t="s">
        <v>3872</v>
      </c>
      <c r="E1309">
        <f t="shared" si="140"/>
        <v>0.15</v>
      </c>
      <c r="F1309">
        <f t="shared" si="141"/>
        <v>368.62927499999995</v>
      </c>
      <c r="G1309" s="2">
        <v>45463</v>
      </c>
      <c r="H1309" s="2">
        <v>45463</v>
      </c>
      <c r="I1309" t="s">
        <v>18</v>
      </c>
      <c r="J1309" t="s">
        <v>37</v>
      </c>
      <c r="K1309" t="str">
        <f t="shared" si="142"/>
        <v>Medium Risk</v>
      </c>
      <c r="L1309" t="s">
        <v>38</v>
      </c>
      <c r="M1309" t="s">
        <v>30</v>
      </c>
      <c r="N1309" t="s">
        <v>22</v>
      </c>
      <c r="O1309" t="s">
        <v>23</v>
      </c>
      <c r="P1309" t="s">
        <v>24</v>
      </c>
      <c r="Q1309" t="s">
        <v>25</v>
      </c>
      <c r="R1309">
        <v>7</v>
      </c>
      <c r="S1309" t="str">
        <f t="shared" si="143"/>
        <v>June</v>
      </c>
      <c r="T1309">
        <f t="shared" si="144"/>
        <v>2024</v>
      </c>
      <c r="U1309" s="3">
        <f t="shared" si="145"/>
        <v>0.29749999999999999</v>
      </c>
      <c r="V1309" s="3" t="str">
        <f t="shared" si="146"/>
        <v>High Discount</v>
      </c>
      <c r="W1309" s="3">
        <f>AVERAGE(Table1[Gross Margin %])</f>
        <v>0.29963500000000659</v>
      </c>
      <c r="X1309" s="3"/>
    </row>
    <row r="1310" spans="1:24" x14ac:dyDescent="0.35">
      <c r="A1310" t="s">
        <v>2593</v>
      </c>
      <c r="B1310" t="s">
        <v>2594</v>
      </c>
      <c r="C1310">
        <v>416.67</v>
      </c>
      <c r="D1310" t="s">
        <v>3873</v>
      </c>
      <c r="E1310">
        <f t="shared" si="140"/>
        <v>0.1</v>
      </c>
      <c r="F1310">
        <f t="shared" si="141"/>
        <v>131.25105000000002</v>
      </c>
      <c r="G1310" s="2">
        <v>45504</v>
      </c>
      <c r="H1310" s="2">
        <v>45504</v>
      </c>
      <c r="I1310" t="s">
        <v>86</v>
      </c>
      <c r="J1310" t="s">
        <v>49</v>
      </c>
      <c r="K1310" t="str">
        <f t="shared" si="142"/>
        <v>Medium Risk</v>
      </c>
      <c r="L1310" t="s">
        <v>38</v>
      </c>
      <c r="M1310" t="s">
        <v>50</v>
      </c>
      <c r="N1310" t="s">
        <v>45</v>
      </c>
      <c r="O1310" t="s">
        <v>32</v>
      </c>
      <c r="P1310" t="s">
        <v>33</v>
      </c>
      <c r="Q1310" t="s">
        <v>34</v>
      </c>
      <c r="R1310">
        <v>4</v>
      </c>
      <c r="S1310" t="str">
        <f t="shared" si="143"/>
        <v>July</v>
      </c>
      <c r="T1310">
        <f t="shared" si="144"/>
        <v>2024</v>
      </c>
      <c r="U1310" s="3">
        <f t="shared" si="145"/>
        <v>0.31500000000000006</v>
      </c>
      <c r="V1310" s="3" t="str">
        <f t="shared" si="146"/>
        <v>Low Discount</v>
      </c>
      <c r="W1310" s="3">
        <f>AVERAGE(Table1[Gross Margin %])</f>
        <v>0.29963500000000659</v>
      </c>
      <c r="X1310" s="3"/>
    </row>
    <row r="1311" spans="1:24" x14ac:dyDescent="0.35">
      <c r="A1311" t="s">
        <v>2595</v>
      </c>
      <c r="B1311" t="s">
        <v>2596</v>
      </c>
      <c r="C1311">
        <v>636.12</v>
      </c>
      <c r="D1311" t="s">
        <v>3874</v>
      </c>
      <c r="E1311">
        <f t="shared" si="140"/>
        <v>0.1</v>
      </c>
      <c r="F1311">
        <f t="shared" si="141"/>
        <v>200.37780000000001</v>
      </c>
      <c r="G1311" s="2">
        <v>45553</v>
      </c>
      <c r="H1311" s="2">
        <v>45553</v>
      </c>
      <c r="I1311" t="s">
        <v>48</v>
      </c>
      <c r="J1311" t="s">
        <v>19</v>
      </c>
      <c r="K1311" t="str">
        <f t="shared" si="142"/>
        <v>Low Risk</v>
      </c>
      <c r="L1311" t="s">
        <v>60</v>
      </c>
      <c r="M1311" t="s">
        <v>50</v>
      </c>
      <c r="N1311" t="s">
        <v>31</v>
      </c>
      <c r="O1311" t="s">
        <v>32</v>
      </c>
      <c r="P1311" t="s">
        <v>72</v>
      </c>
      <c r="Q1311" t="s">
        <v>73</v>
      </c>
      <c r="R1311">
        <v>5</v>
      </c>
      <c r="S1311" t="str">
        <f t="shared" si="143"/>
        <v>September</v>
      </c>
      <c r="T1311">
        <f t="shared" si="144"/>
        <v>2024</v>
      </c>
      <c r="U1311" s="3">
        <f t="shared" si="145"/>
        <v>0.315</v>
      </c>
      <c r="V1311" s="3" t="str">
        <f t="shared" si="146"/>
        <v>Low Discount</v>
      </c>
      <c r="W1311" s="3">
        <f>AVERAGE(Table1[Gross Margin %])</f>
        <v>0.29963500000000659</v>
      </c>
      <c r="X1311" s="3"/>
    </row>
    <row r="1312" spans="1:24" x14ac:dyDescent="0.35">
      <c r="A1312" t="s">
        <v>2597</v>
      </c>
      <c r="B1312" t="s">
        <v>2598</v>
      </c>
      <c r="C1312">
        <v>440.05</v>
      </c>
      <c r="D1312" t="s">
        <v>3873</v>
      </c>
      <c r="E1312">
        <f t="shared" si="140"/>
        <v>0.15</v>
      </c>
      <c r="F1312">
        <f t="shared" si="141"/>
        <v>130.91487499999999</v>
      </c>
      <c r="G1312" s="2">
        <v>45533</v>
      </c>
      <c r="H1312" s="2">
        <v>45533</v>
      </c>
      <c r="I1312" t="s">
        <v>18</v>
      </c>
      <c r="J1312" t="s">
        <v>37</v>
      </c>
      <c r="K1312" t="str">
        <f t="shared" si="142"/>
        <v>High Risk</v>
      </c>
      <c r="L1312" t="s">
        <v>20</v>
      </c>
      <c r="M1312" t="s">
        <v>55</v>
      </c>
      <c r="N1312" t="s">
        <v>31</v>
      </c>
      <c r="O1312" t="s">
        <v>23</v>
      </c>
      <c r="P1312" t="s">
        <v>51</v>
      </c>
      <c r="Q1312" t="s">
        <v>52</v>
      </c>
      <c r="R1312">
        <v>9</v>
      </c>
      <c r="S1312" t="str">
        <f t="shared" si="143"/>
        <v>August</v>
      </c>
      <c r="T1312">
        <f t="shared" si="144"/>
        <v>2024</v>
      </c>
      <c r="U1312" s="3">
        <f t="shared" si="145"/>
        <v>0.29749999999999999</v>
      </c>
      <c r="V1312" s="3" t="str">
        <f t="shared" si="146"/>
        <v>High Discount</v>
      </c>
      <c r="W1312" s="3">
        <f>AVERAGE(Table1[Gross Margin %])</f>
        <v>0.29963500000000659</v>
      </c>
      <c r="X1312" s="3"/>
    </row>
    <row r="1313" spans="1:24" x14ac:dyDescent="0.35">
      <c r="A1313" t="s">
        <v>2599</v>
      </c>
      <c r="B1313" t="s">
        <v>2600</v>
      </c>
      <c r="C1313">
        <v>541.4</v>
      </c>
      <c r="D1313" t="s">
        <v>3874</v>
      </c>
      <c r="E1313">
        <f t="shared" si="140"/>
        <v>0.1</v>
      </c>
      <c r="F1313">
        <f t="shared" si="141"/>
        <v>170.541</v>
      </c>
      <c r="G1313" s="2">
        <v>45440</v>
      </c>
      <c r="H1313" s="2">
        <v>45440</v>
      </c>
      <c r="I1313" t="s">
        <v>18</v>
      </c>
      <c r="J1313" t="s">
        <v>29</v>
      </c>
      <c r="K1313" t="str">
        <f t="shared" si="142"/>
        <v>Low Risk</v>
      </c>
      <c r="L1313" t="s">
        <v>43</v>
      </c>
      <c r="M1313" t="s">
        <v>50</v>
      </c>
      <c r="N1313" t="s">
        <v>22</v>
      </c>
      <c r="O1313" t="s">
        <v>32</v>
      </c>
      <c r="P1313" t="s">
        <v>33</v>
      </c>
      <c r="Q1313" t="s">
        <v>34</v>
      </c>
      <c r="R1313">
        <v>8</v>
      </c>
      <c r="S1313" t="str">
        <f t="shared" si="143"/>
        <v>May</v>
      </c>
      <c r="T1313">
        <f t="shared" si="144"/>
        <v>2024</v>
      </c>
      <c r="U1313" s="3">
        <f t="shared" si="145"/>
        <v>0.315</v>
      </c>
      <c r="V1313" s="3" t="str">
        <f t="shared" si="146"/>
        <v>Low Discount</v>
      </c>
      <c r="W1313" s="3">
        <f>AVERAGE(Table1[Gross Margin %])</f>
        <v>0.29963500000000659</v>
      </c>
      <c r="X1313" s="3"/>
    </row>
    <row r="1314" spans="1:24" x14ac:dyDescent="0.35">
      <c r="A1314" t="s">
        <v>2601</v>
      </c>
      <c r="B1314" t="s">
        <v>1704</v>
      </c>
      <c r="C1314">
        <v>63.84</v>
      </c>
      <c r="D1314" t="s">
        <v>3873</v>
      </c>
      <c r="E1314">
        <f t="shared" si="140"/>
        <v>0.15</v>
      </c>
      <c r="F1314">
        <f t="shared" si="141"/>
        <v>18.9924</v>
      </c>
      <c r="G1314" s="2">
        <v>45735</v>
      </c>
      <c r="H1314" s="2">
        <v>45735</v>
      </c>
      <c r="I1314" t="s">
        <v>86</v>
      </c>
      <c r="J1314" t="s">
        <v>49</v>
      </c>
      <c r="K1314" t="str">
        <f t="shared" si="142"/>
        <v>Medium Risk</v>
      </c>
      <c r="L1314" t="s">
        <v>38</v>
      </c>
      <c r="M1314" t="s">
        <v>55</v>
      </c>
      <c r="N1314" t="s">
        <v>22</v>
      </c>
      <c r="O1314" t="s">
        <v>23</v>
      </c>
      <c r="P1314" t="s">
        <v>51</v>
      </c>
      <c r="Q1314" t="s">
        <v>52</v>
      </c>
      <c r="R1314">
        <v>1</v>
      </c>
      <c r="S1314" t="str">
        <f t="shared" si="143"/>
        <v>March</v>
      </c>
      <c r="T1314">
        <f t="shared" si="144"/>
        <v>2025</v>
      </c>
      <c r="U1314" s="3">
        <f t="shared" si="145"/>
        <v>0.29749999999999999</v>
      </c>
      <c r="V1314" s="3" t="str">
        <f t="shared" si="146"/>
        <v>High Discount</v>
      </c>
      <c r="W1314" s="3">
        <f>AVERAGE(Table1[Gross Margin %])</f>
        <v>0.29963500000000659</v>
      </c>
      <c r="X1314" s="3"/>
    </row>
    <row r="1315" spans="1:24" x14ac:dyDescent="0.35">
      <c r="A1315" t="s">
        <v>2602</v>
      </c>
      <c r="B1315" t="s">
        <v>1415</v>
      </c>
      <c r="C1315">
        <v>421.19</v>
      </c>
      <c r="D1315" t="s">
        <v>3873</v>
      </c>
      <c r="E1315">
        <f t="shared" si="140"/>
        <v>0.15</v>
      </c>
      <c r="F1315">
        <f t="shared" si="141"/>
        <v>125.304025</v>
      </c>
      <c r="G1315" s="2">
        <v>45630</v>
      </c>
      <c r="H1315" s="2">
        <v>45630</v>
      </c>
      <c r="I1315" t="s">
        <v>18</v>
      </c>
      <c r="J1315" t="s">
        <v>37</v>
      </c>
      <c r="K1315" t="str">
        <f t="shared" si="142"/>
        <v>Low Risk</v>
      </c>
      <c r="L1315" t="s">
        <v>43</v>
      </c>
      <c r="M1315" t="s">
        <v>55</v>
      </c>
      <c r="N1315" t="s">
        <v>22</v>
      </c>
      <c r="O1315" t="s">
        <v>23</v>
      </c>
      <c r="P1315" t="s">
        <v>56</v>
      </c>
      <c r="Q1315" t="s">
        <v>57</v>
      </c>
      <c r="R1315">
        <v>3</v>
      </c>
      <c r="S1315" t="str">
        <f t="shared" si="143"/>
        <v>December</v>
      </c>
      <c r="T1315">
        <f t="shared" si="144"/>
        <v>2024</v>
      </c>
      <c r="U1315" s="3">
        <f t="shared" si="145"/>
        <v>0.29749999999999999</v>
      </c>
      <c r="V1315" s="3" t="str">
        <f t="shared" si="146"/>
        <v>High Discount</v>
      </c>
      <c r="W1315" s="3">
        <f>AVERAGE(Table1[Gross Margin %])</f>
        <v>0.29963500000000659</v>
      </c>
      <c r="X1315" s="3"/>
    </row>
    <row r="1316" spans="1:24" x14ac:dyDescent="0.35">
      <c r="A1316" t="s">
        <v>2603</v>
      </c>
      <c r="B1316" t="s">
        <v>2604</v>
      </c>
      <c r="C1316">
        <v>1231.3699999999999</v>
      </c>
      <c r="D1316" t="s">
        <v>3872</v>
      </c>
      <c r="E1316">
        <f t="shared" si="140"/>
        <v>0.15</v>
      </c>
      <c r="F1316">
        <f t="shared" si="141"/>
        <v>366.33257499999991</v>
      </c>
      <c r="G1316" s="2">
        <v>45698</v>
      </c>
      <c r="H1316" s="2">
        <v>45698</v>
      </c>
      <c r="I1316" t="s">
        <v>18</v>
      </c>
      <c r="J1316" t="s">
        <v>49</v>
      </c>
      <c r="K1316" t="str">
        <f t="shared" si="142"/>
        <v>Medium Risk</v>
      </c>
      <c r="L1316" t="s">
        <v>38</v>
      </c>
      <c r="M1316" t="s">
        <v>30</v>
      </c>
      <c r="N1316" t="s">
        <v>22</v>
      </c>
      <c r="O1316" t="s">
        <v>23</v>
      </c>
      <c r="P1316" t="s">
        <v>24</v>
      </c>
      <c r="Q1316" t="s">
        <v>25</v>
      </c>
      <c r="R1316">
        <v>2</v>
      </c>
      <c r="S1316" t="str">
        <f t="shared" si="143"/>
        <v>February</v>
      </c>
      <c r="T1316">
        <f t="shared" si="144"/>
        <v>2025</v>
      </c>
      <c r="U1316" s="3">
        <f t="shared" si="145"/>
        <v>0.29749999999999993</v>
      </c>
      <c r="V1316" s="3" t="str">
        <f t="shared" si="146"/>
        <v>High Discount</v>
      </c>
      <c r="W1316" s="3">
        <f>AVERAGE(Table1[Gross Margin %])</f>
        <v>0.29963500000000659</v>
      </c>
      <c r="X1316" s="3"/>
    </row>
    <row r="1317" spans="1:24" x14ac:dyDescent="0.35">
      <c r="A1317" t="s">
        <v>2605</v>
      </c>
      <c r="B1317" t="s">
        <v>2606</v>
      </c>
      <c r="C1317">
        <v>1260.95</v>
      </c>
      <c r="D1317" t="s">
        <v>3872</v>
      </c>
      <c r="E1317">
        <f t="shared" si="140"/>
        <v>0.25</v>
      </c>
      <c r="F1317">
        <f t="shared" si="141"/>
        <v>330.99937499999999</v>
      </c>
      <c r="G1317" s="2">
        <v>45552</v>
      </c>
      <c r="H1317" s="2">
        <v>45552</v>
      </c>
      <c r="I1317" t="s">
        <v>28</v>
      </c>
      <c r="J1317" t="s">
        <v>49</v>
      </c>
      <c r="K1317" t="str">
        <f t="shared" si="142"/>
        <v>Medium Risk</v>
      </c>
      <c r="L1317" t="s">
        <v>38</v>
      </c>
      <c r="M1317" t="s">
        <v>44</v>
      </c>
      <c r="N1317" t="s">
        <v>45</v>
      </c>
      <c r="O1317" t="s">
        <v>32</v>
      </c>
      <c r="P1317" t="s">
        <v>80</v>
      </c>
      <c r="Q1317" t="s">
        <v>81</v>
      </c>
      <c r="R1317">
        <v>2</v>
      </c>
      <c r="S1317" t="str">
        <f t="shared" si="143"/>
        <v>September</v>
      </c>
      <c r="T1317">
        <f t="shared" si="144"/>
        <v>2024</v>
      </c>
      <c r="U1317" s="3">
        <f t="shared" si="145"/>
        <v>0.26249999999999996</v>
      </c>
      <c r="V1317" s="3" t="str">
        <f t="shared" si="146"/>
        <v>High Discount</v>
      </c>
      <c r="W1317" s="3">
        <f>AVERAGE(Table1[Gross Margin %])</f>
        <v>0.29963500000000659</v>
      </c>
      <c r="X1317" s="3"/>
    </row>
    <row r="1318" spans="1:24" x14ac:dyDescent="0.35">
      <c r="A1318" t="s">
        <v>2607</v>
      </c>
      <c r="B1318" t="s">
        <v>583</v>
      </c>
      <c r="C1318">
        <v>1286.81</v>
      </c>
      <c r="D1318" t="s">
        <v>3872</v>
      </c>
      <c r="E1318">
        <f t="shared" si="140"/>
        <v>0.15</v>
      </c>
      <c r="F1318">
        <f t="shared" si="141"/>
        <v>382.82597499999991</v>
      </c>
      <c r="G1318" s="2">
        <v>45663</v>
      </c>
      <c r="H1318" s="2">
        <v>45663</v>
      </c>
      <c r="I1318" t="s">
        <v>48</v>
      </c>
      <c r="J1318" t="s">
        <v>37</v>
      </c>
      <c r="K1318" t="str">
        <f t="shared" si="142"/>
        <v>Low Risk</v>
      </c>
      <c r="L1318" t="s">
        <v>60</v>
      </c>
      <c r="M1318" t="s">
        <v>44</v>
      </c>
      <c r="N1318" t="s">
        <v>31</v>
      </c>
      <c r="O1318" t="s">
        <v>23</v>
      </c>
      <c r="P1318" t="s">
        <v>24</v>
      </c>
      <c r="Q1318" t="s">
        <v>25</v>
      </c>
      <c r="R1318">
        <v>10</v>
      </c>
      <c r="S1318" t="str">
        <f t="shared" si="143"/>
        <v>January</v>
      </c>
      <c r="T1318">
        <f t="shared" si="144"/>
        <v>2025</v>
      </c>
      <c r="U1318" s="3">
        <f t="shared" si="145"/>
        <v>0.29749999999999993</v>
      </c>
      <c r="V1318" s="3" t="str">
        <f t="shared" si="146"/>
        <v>High Discount</v>
      </c>
      <c r="W1318" s="3">
        <f>AVERAGE(Table1[Gross Margin %])</f>
        <v>0.29963500000000659</v>
      </c>
      <c r="X1318" s="3"/>
    </row>
    <row r="1319" spans="1:24" x14ac:dyDescent="0.35">
      <c r="A1319" t="s">
        <v>2608</v>
      </c>
      <c r="B1319" t="s">
        <v>2609</v>
      </c>
      <c r="C1319">
        <v>936.91</v>
      </c>
      <c r="D1319" t="s">
        <v>3874</v>
      </c>
      <c r="E1319">
        <f t="shared" si="140"/>
        <v>0.15</v>
      </c>
      <c r="F1319">
        <f t="shared" si="141"/>
        <v>278.73072499999995</v>
      </c>
      <c r="G1319" s="2">
        <v>45704</v>
      </c>
      <c r="H1319" s="2">
        <v>45704</v>
      </c>
      <c r="I1319" t="s">
        <v>48</v>
      </c>
      <c r="J1319" t="s">
        <v>19</v>
      </c>
      <c r="K1319" t="str">
        <f t="shared" si="142"/>
        <v>Medium Risk</v>
      </c>
      <c r="L1319" t="s">
        <v>38</v>
      </c>
      <c r="M1319" t="s">
        <v>50</v>
      </c>
      <c r="N1319" t="s">
        <v>31</v>
      </c>
      <c r="O1319" t="s">
        <v>23</v>
      </c>
      <c r="P1319" t="s">
        <v>56</v>
      </c>
      <c r="Q1319" t="s">
        <v>57</v>
      </c>
      <c r="R1319">
        <v>9</v>
      </c>
      <c r="S1319" t="str">
        <f t="shared" si="143"/>
        <v>February</v>
      </c>
      <c r="T1319">
        <f t="shared" si="144"/>
        <v>2025</v>
      </c>
      <c r="U1319" s="3">
        <f t="shared" si="145"/>
        <v>0.29749999999999993</v>
      </c>
      <c r="V1319" s="3" t="str">
        <f t="shared" si="146"/>
        <v>High Discount</v>
      </c>
      <c r="W1319" s="3">
        <f>AVERAGE(Table1[Gross Margin %])</f>
        <v>0.29963500000000659</v>
      </c>
      <c r="X1319" s="3"/>
    </row>
    <row r="1320" spans="1:24" x14ac:dyDescent="0.35">
      <c r="A1320" t="s">
        <v>2610</v>
      </c>
      <c r="B1320" t="s">
        <v>2611</v>
      </c>
      <c r="C1320">
        <v>993.71</v>
      </c>
      <c r="D1320" t="s">
        <v>3874</v>
      </c>
      <c r="E1320">
        <f t="shared" si="140"/>
        <v>0.1</v>
      </c>
      <c r="F1320">
        <f t="shared" si="141"/>
        <v>313.01864999999998</v>
      </c>
      <c r="G1320" s="2">
        <v>45437</v>
      </c>
      <c r="H1320" s="2">
        <v>45437</v>
      </c>
      <c r="I1320" t="s">
        <v>28</v>
      </c>
      <c r="J1320" t="s">
        <v>37</v>
      </c>
      <c r="K1320" t="str">
        <f t="shared" si="142"/>
        <v>Medium Risk</v>
      </c>
      <c r="L1320" t="s">
        <v>38</v>
      </c>
      <c r="M1320" t="s">
        <v>50</v>
      </c>
      <c r="N1320" t="s">
        <v>22</v>
      </c>
      <c r="O1320" t="s">
        <v>32</v>
      </c>
      <c r="P1320" t="s">
        <v>68</v>
      </c>
      <c r="Q1320" t="s">
        <v>69</v>
      </c>
      <c r="R1320">
        <v>3</v>
      </c>
      <c r="S1320" t="str">
        <f t="shared" si="143"/>
        <v>May</v>
      </c>
      <c r="T1320">
        <f t="shared" si="144"/>
        <v>2024</v>
      </c>
      <c r="U1320" s="3">
        <f t="shared" si="145"/>
        <v>0.31499999999999995</v>
      </c>
      <c r="V1320" s="3" t="str">
        <f t="shared" si="146"/>
        <v>Low Discount</v>
      </c>
      <c r="W1320" s="3">
        <f>AVERAGE(Table1[Gross Margin %])</f>
        <v>0.29963500000000659</v>
      </c>
      <c r="X1320" s="3"/>
    </row>
    <row r="1321" spans="1:24" x14ac:dyDescent="0.35">
      <c r="A1321" t="s">
        <v>2612</v>
      </c>
      <c r="B1321" t="s">
        <v>222</v>
      </c>
      <c r="C1321">
        <v>973.36</v>
      </c>
      <c r="D1321" t="s">
        <v>3874</v>
      </c>
      <c r="E1321">
        <f t="shared" si="140"/>
        <v>0.1</v>
      </c>
      <c r="F1321">
        <f t="shared" si="141"/>
        <v>306.60839999999996</v>
      </c>
      <c r="G1321" s="2">
        <v>45682</v>
      </c>
      <c r="H1321" s="2">
        <v>45682</v>
      </c>
      <c r="I1321" t="s">
        <v>42</v>
      </c>
      <c r="J1321" t="s">
        <v>37</v>
      </c>
      <c r="K1321" t="str">
        <f t="shared" si="142"/>
        <v>Low Risk</v>
      </c>
      <c r="L1321" t="s">
        <v>60</v>
      </c>
      <c r="M1321" t="s">
        <v>44</v>
      </c>
      <c r="N1321" t="s">
        <v>22</v>
      </c>
      <c r="O1321" t="s">
        <v>61</v>
      </c>
      <c r="P1321" t="s">
        <v>62</v>
      </c>
      <c r="Q1321" t="s">
        <v>63</v>
      </c>
      <c r="R1321">
        <v>1</v>
      </c>
      <c r="S1321" t="str">
        <f t="shared" si="143"/>
        <v>January</v>
      </c>
      <c r="T1321">
        <f t="shared" si="144"/>
        <v>2025</v>
      </c>
      <c r="U1321" s="3">
        <f t="shared" si="145"/>
        <v>0.31499999999999995</v>
      </c>
      <c r="V1321" s="3" t="str">
        <f t="shared" si="146"/>
        <v>Low Discount</v>
      </c>
      <c r="W1321" s="3">
        <f>AVERAGE(Table1[Gross Margin %])</f>
        <v>0.29963500000000659</v>
      </c>
      <c r="X1321" s="3"/>
    </row>
    <row r="1322" spans="1:24" x14ac:dyDescent="0.35">
      <c r="A1322" t="s">
        <v>2613</v>
      </c>
      <c r="B1322" t="s">
        <v>83</v>
      </c>
      <c r="C1322">
        <v>587.19000000000005</v>
      </c>
      <c r="D1322" t="s">
        <v>3874</v>
      </c>
      <c r="E1322">
        <f t="shared" si="140"/>
        <v>0.15</v>
      </c>
      <c r="F1322">
        <f t="shared" si="141"/>
        <v>174.68902500000002</v>
      </c>
      <c r="G1322" s="2">
        <v>45773</v>
      </c>
      <c r="H1322" s="2">
        <v>45773</v>
      </c>
      <c r="I1322" t="s">
        <v>28</v>
      </c>
      <c r="J1322" t="s">
        <v>37</v>
      </c>
      <c r="K1322" t="str">
        <f t="shared" si="142"/>
        <v>Low Risk</v>
      </c>
      <c r="L1322" t="s">
        <v>43</v>
      </c>
      <c r="M1322" t="s">
        <v>44</v>
      </c>
      <c r="N1322" t="s">
        <v>31</v>
      </c>
      <c r="O1322" t="s">
        <v>23</v>
      </c>
      <c r="P1322" t="s">
        <v>56</v>
      </c>
      <c r="Q1322" t="s">
        <v>57</v>
      </c>
      <c r="R1322">
        <v>6</v>
      </c>
      <c r="S1322" t="str">
        <f t="shared" si="143"/>
        <v>April</v>
      </c>
      <c r="T1322">
        <f t="shared" si="144"/>
        <v>2025</v>
      </c>
      <c r="U1322" s="3">
        <f t="shared" si="145"/>
        <v>0.29749999999999999</v>
      </c>
      <c r="V1322" s="3" t="str">
        <f t="shared" si="146"/>
        <v>High Discount</v>
      </c>
      <c r="W1322" s="3">
        <f>AVERAGE(Table1[Gross Margin %])</f>
        <v>0.29963500000000659</v>
      </c>
      <c r="X1322" s="3"/>
    </row>
    <row r="1323" spans="1:24" x14ac:dyDescent="0.35">
      <c r="A1323" t="s">
        <v>2614</v>
      </c>
      <c r="B1323" t="s">
        <v>2615</v>
      </c>
      <c r="C1323">
        <v>713.97</v>
      </c>
      <c r="D1323" t="s">
        <v>3874</v>
      </c>
      <c r="E1323">
        <f t="shared" si="140"/>
        <v>0.1</v>
      </c>
      <c r="F1323">
        <f t="shared" si="141"/>
        <v>224.90054999999998</v>
      </c>
      <c r="G1323" s="2">
        <v>45501</v>
      </c>
      <c r="H1323" s="2">
        <v>45501</v>
      </c>
      <c r="I1323" t="s">
        <v>86</v>
      </c>
      <c r="J1323" t="s">
        <v>29</v>
      </c>
      <c r="K1323" t="str">
        <f t="shared" si="142"/>
        <v>Medium Risk</v>
      </c>
      <c r="L1323" t="s">
        <v>38</v>
      </c>
      <c r="M1323" t="s">
        <v>44</v>
      </c>
      <c r="N1323" t="s">
        <v>31</v>
      </c>
      <c r="O1323" t="s">
        <v>32</v>
      </c>
      <c r="P1323" t="s">
        <v>33</v>
      </c>
      <c r="Q1323" t="s">
        <v>34</v>
      </c>
      <c r="R1323">
        <v>7</v>
      </c>
      <c r="S1323" t="str">
        <f t="shared" si="143"/>
        <v>July</v>
      </c>
      <c r="T1323">
        <f t="shared" si="144"/>
        <v>2024</v>
      </c>
      <c r="U1323" s="3">
        <f t="shared" si="145"/>
        <v>0.31499999999999995</v>
      </c>
      <c r="V1323" s="3" t="str">
        <f t="shared" si="146"/>
        <v>Low Discount</v>
      </c>
      <c r="W1323" s="3">
        <f>AVERAGE(Table1[Gross Margin %])</f>
        <v>0.29963500000000659</v>
      </c>
      <c r="X1323" s="3"/>
    </row>
    <row r="1324" spans="1:24" x14ac:dyDescent="0.35">
      <c r="A1324" t="s">
        <v>2616</v>
      </c>
      <c r="B1324" t="s">
        <v>2617</v>
      </c>
      <c r="C1324">
        <v>1015.55</v>
      </c>
      <c r="D1324" t="s">
        <v>3872</v>
      </c>
      <c r="E1324">
        <f t="shared" si="140"/>
        <v>0.15</v>
      </c>
      <c r="F1324">
        <f t="shared" si="141"/>
        <v>302.12612499999994</v>
      </c>
      <c r="G1324" s="2">
        <v>45663</v>
      </c>
      <c r="H1324" s="2">
        <v>45663</v>
      </c>
      <c r="I1324" t="s">
        <v>18</v>
      </c>
      <c r="J1324" t="s">
        <v>49</v>
      </c>
      <c r="K1324" t="str">
        <f t="shared" si="142"/>
        <v>Low Risk</v>
      </c>
      <c r="L1324" t="s">
        <v>60</v>
      </c>
      <c r="M1324" t="s">
        <v>50</v>
      </c>
      <c r="N1324" t="s">
        <v>31</v>
      </c>
      <c r="O1324" t="s">
        <v>23</v>
      </c>
      <c r="P1324" t="s">
        <v>24</v>
      </c>
      <c r="Q1324" t="s">
        <v>25</v>
      </c>
      <c r="R1324">
        <v>1</v>
      </c>
      <c r="S1324" t="str">
        <f t="shared" si="143"/>
        <v>January</v>
      </c>
      <c r="T1324">
        <f t="shared" si="144"/>
        <v>2025</v>
      </c>
      <c r="U1324" s="3">
        <f t="shared" si="145"/>
        <v>0.29749999999999999</v>
      </c>
      <c r="V1324" s="3" t="str">
        <f t="shared" si="146"/>
        <v>High Discount</v>
      </c>
      <c r="W1324" s="3">
        <f>AVERAGE(Table1[Gross Margin %])</f>
        <v>0.29963500000000659</v>
      </c>
      <c r="X1324" s="3"/>
    </row>
    <row r="1325" spans="1:24" x14ac:dyDescent="0.35">
      <c r="A1325" t="s">
        <v>2618</v>
      </c>
      <c r="B1325" t="s">
        <v>2619</v>
      </c>
      <c r="C1325">
        <v>1330.05</v>
      </c>
      <c r="D1325" t="s">
        <v>3872</v>
      </c>
      <c r="E1325">
        <f t="shared" si="140"/>
        <v>0.15</v>
      </c>
      <c r="F1325">
        <f t="shared" si="141"/>
        <v>395.68987499999997</v>
      </c>
      <c r="G1325" s="2">
        <v>45518</v>
      </c>
      <c r="H1325" s="2">
        <v>45518</v>
      </c>
      <c r="I1325" t="s">
        <v>86</v>
      </c>
      <c r="J1325" t="s">
        <v>49</v>
      </c>
      <c r="K1325" t="str">
        <f t="shared" si="142"/>
        <v>Medium Risk</v>
      </c>
      <c r="L1325" t="s">
        <v>38</v>
      </c>
      <c r="M1325" t="s">
        <v>39</v>
      </c>
      <c r="N1325" t="s">
        <v>22</v>
      </c>
      <c r="O1325" t="s">
        <v>23</v>
      </c>
      <c r="P1325" t="s">
        <v>24</v>
      </c>
      <c r="Q1325" t="s">
        <v>25</v>
      </c>
      <c r="R1325">
        <v>3</v>
      </c>
      <c r="S1325" t="str">
        <f t="shared" si="143"/>
        <v>August</v>
      </c>
      <c r="T1325">
        <f t="shared" si="144"/>
        <v>2024</v>
      </c>
      <c r="U1325" s="3">
        <f t="shared" si="145"/>
        <v>0.29749999999999999</v>
      </c>
      <c r="V1325" s="3" t="str">
        <f t="shared" si="146"/>
        <v>High Discount</v>
      </c>
      <c r="W1325" s="3">
        <f>AVERAGE(Table1[Gross Margin %])</f>
        <v>0.29963500000000659</v>
      </c>
      <c r="X1325" s="3"/>
    </row>
    <row r="1326" spans="1:24" x14ac:dyDescent="0.35">
      <c r="A1326" t="s">
        <v>2620</v>
      </c>
      <c r="B1326" t="s">
        <v>2621</v>
      </c>
      <c r="C1326">
        <v>1038.5999999999999</v>
      </c>
      <c r="D1326" t="s">
        <v>3872</v>
      </c>
      <c r="E1326">
        <f t="shared" si="140"/>
        <v>0.1</v>
      </c>
      <c r="F1326">
        <f t="shared" si="141"/>
        <v>327.15899999999993</v>
      </c>
      <c r="G1326" s="2">
        <v>45639</v>
      </c>
      <c r="H1326" s="2">
        <v>45639</v>
      </c>
      <c r="I1326" t="s">
        <v>42</v>
      </c>
      <c r="J1326" t="s">
        <v>29</v>
      </c>
      <c r="K1326" t="str">
        <f t="shared" si="142"/>
        <v>Low Risk</v>
      </c>
      <c r="L1326" t="s">
        <v>43</v>
      </c>
      <c r="M1326" t="s">
        <v>30</v>
      </c>
      <c r="N1326" t="s">
        <v>31</v>
      </c>
      <c r="O1326" t="s">
        <v>61</v>
      </c>
      <c r="P1326" t="s">
        <v>62</v>
      </c>
      <c r="Q1326" t="s">
        <v>63</v>
      </c>
      <c r="R1326">
        <v>8</v>
      </c>
      <c r="S1326" t="str">
        <f t="shared" si="143"/>
        <v>December</v>
      </c>
      <c r="T1326">
        <f t="shared" si="144"/>
        <v>2024</v>
      </c>
      <c r="U1326" s="3">
        <f t="shared" si="145"/>
        <v>0.31499999999999995</v>
      </c>
      <c r="V1326" s="3" t="str">
        <f t="shared" si="146"/>
        <v>Low Discount</v>
      </c>
      <c r="W1326" s="3">
        <f>AVERAGE(Table1[Gross Margin %])</f>
        <v>0.29963500000000659</v>
      </c>
      <c r="X1326" s="3"/>
    </row>
    <row r="1327" spans="1:24" x14ac:dyDescent="0.35">
      <c r="A1327" t="s">
        <v>2622</v>
      </c>
      <c r="B1327" t="s">
        <v>2623</v>
      </c>
      <c r="C1327">
        <v>663.71</v>
      </c>
      <c r="D1327" t="s">
        <v>3874</v>
      </c>
      <c r="E1327">
        <f t="shared" si="140"/>
        <v>0.15</v>
      </c>
      <c r="F1327">
        <f t="shared" si="141"/>
        <v>197.45372499999999</v>
      </c>
      <c r="G1327" s="2">
        <v>45568</v>
      </c>
      <c r="H1327" s="2">
        <v>45568</v>
      </c>
      <c r="I1327" t="s">
        <v>48</v>
      </c>
      <c r="J1327" t="s">
        <v>19</v>
      </c>
      <c r="K1327" t="str">
        <f t="shared" si="142"/>
        <v>Low Risk</v>
      </c>
      <c r="L1327" t="s">
        <v>60</v>
      </c>
      <c r="M1327" t="s">
        <v>44</v>
      </c>
      <c r="N1327" t="s">
        <v>45</v>
      </c>
      <c r="O1327" t="s">
        <v>23</v>
      </c>
      <c r="P1327" t="s">
        <v>51</v>
      </c>
      <c r="Q1327" t="s">
        <v>52</v>
      </c>
      <c r="R1327">
        <v>6</v>
      </c>
      <c r="S1327" t="str">
        <f t="shared" si="143"/>
        <v>October</v>
      </c>
      <c r="T1327">
        <f t="shared" si="144"/>
        <v>2024</v>
      </c>
      <c r="U1327" s="3">
        <f t="shared" si="145"/>
        <v>0.29749999999999999</v>
      </c>
      <c r="V1327" s="3" t="str">
        <f t="shared" si="146"/>
        <v>High Discount</v>
      </c>
      <c r="W1327" s="3">
        <f>AVERAGE(Table1[Gross Margin %])</f>
        <v>0.29963500000000659</v>
      </c>
      <c r="X1327" s="3"/>
    </row>
    <row r="1328" spans="1:24" x14ac:dyDescent="0.35">
      <c r="A1328" t="s">
        <v>2624</v>
      </c>
      <c r="B1328" t="s">
        <v>2625</v>
      </c>
      <c r="C1328">
        <v>211.07</v>
      </c>
      <c r="D1328" t="s">
        <v>3873</v>
      </c>
      <c r="E1328">
        <f t="shared" si="140"/>
        <v>0.1</v>
      </c>
      <c r="F1328">
        <f t="shared" si="141"/>
        <v>66.487049999999996</v>
      </c>
      <c r="G1328" s="2">
        <v>45451</v>
      </c>
      <c r="H1328" s="2">
        <v>45451</v>
      </c>
      <c r="I1328" t="s">
        <v>28</v>
      </c>
      <c r="J1328" t="s">
        <v>29</v>
      </c>
      <c r="K1328" t="str">
        <f t="shared" si="142"/>
        <v>High Risk</v>
      </c>
      <c r="L1328" t="s">
        <v>20</v>
      </c>
      <c r="M1328" t="s">
        <v>44</v>
      </c>
      <c r="N1328" t="s">
        <v>22</v>
      </c>
      <c r="O1328" t="s">
        <v>32</v>
      </c>
      <c r="P1328" t="s">
        <v>80</v>
      </c>
      <c r="Q1328" t="s">
        <v>81</v>
      </c>
      <c r="R1328">
        <v>5</v>
      </c>
      <c r="S1328" t="str">
        <f t="shared" si="143"/>
        <v>June</v>
      </c>
      <c r="T1328">
        <f t="shared" si="144"/>
        <v>2024</v>
      </c>
      <c r="U1328" s="3">
        <f t="shared" si="145"/>
        <v>0.315</v>
      </c>
      <c r="V1328" s="3" t="str">
        <f t="shared" si="146"/>
        <v>Low Discount</v>
      </c>
      <c r="W1328" s="3">
        <f>AVERAGE(Table1[Gross Margin %])</f>
        <v>0.29963500000000659</v>
      </c>
      <c r="X1328" s="3"/>
    </row>
    <row r="1329" spans="1:24" x14ac:dyDescent="0.35">
      <c r="A1329" t="s">
        <v>2626</v>
      </c>
      <c r="B1329" t="s">
        <v>1246</v>
      </c>
      <c r="C1329">
        <v>39.07</v>
      </c>
      <c r="D1329" t="s">
        <v>3873</v>
      </c>
      <c r="E1329">
        <f t="shared" si="140"/>
        <v>0.1</v>
      </c>
      <c r="F1329">
        <f t="shared" si="141"/>
        <v>12.307049999999998</v>
      </c>
      <c r="G1329" s="2">
        <v>45632</v>
      </c>
      <c r="H1329" s="2">
        <v>45632</v>
      </c>
      <c r="I1329" t="s">
        <v>86</v>
      </c>
      <c r="J1329" t="s">
        <v>49</v>
      </c>
      <c r="K1329" t="str">
        <f t="shared" si="142"/>
        <v>Medium Risk</v>
      </c>
      <c r="L1329" t="s">
        <v>38</v>
      </c>
      <c r="M1329" t="s">
        <v>44</v>
      </c>
      <c r="N1329" t="s">
        <v>22</v>
      </c>
      <c r="O1329" t="s">
        <v>32</v>
      </c>
      <c r="P1329" t="s">
        <v>33</v>
      </c>
      <c r="Q1329" t="s">
        <v>34</v>
      </c>
      <c r="R1329">
        <v>3</v>
      </c>
      <c r="S1329" t="str">
        <f t="shared" si="143"/>
        <v>December</v>
      </c>
      <c r="T1329">
        <f t="shared" si="144"/>
        <v>2024</v>
      </c>
      <c r="U1329" s="3">
        <f t="shared" si="145"/>
        <v>0.31499999999999995</v>
      </c>
      <c r="V1329" s="3" t="str">
        <f t="shared" si="146"/>
        <v>Low Discount</v>
      </c>
      <c r="W1329" s="3">
        <f>AVERAGE(Table1[Gross Margin %])</f>
        <v>0.29963500000000659</v>
      </c>
      <c r="X1329" s="3"/>
    </row>
    <row r="1330" spans="1:24" x14ac:dyDescent="0.35">
      <c r="A1330" t="s">
        <v>2627</v>
      </c>
      <c r="B1330" t="s">
        <v>2628</v>
      </c>
      <c r="C1330">
        <v>1470.62</v>
      </c>
      <c r="D1330" t="s">
        <v>3872</v>
      </c>
      <c r="E1330">
        <f t="shared" si="140"/>
        <v>0.25</v>
      </c>
      <c r="F1330">
        <f t="shared" si="141"/>
        <v>386.03774999999996</v>
      </c>
      <c r="G1330" s="2">
        <v>45630</v>
      </c>
      <c r="H1330" s="2">
        <v>45630</v>
      </c>
      <c r="I1330" t="s">
        <v>86</v>
      </c>
      <c r="J1330" t="s">
        <v>37</v>
      </c>
      <c r="K1330" t="str">
        <f t="shared" si="142"/>
        <v>High Risk</v>
      </c>
      <c r="L1330" t="s">
        <v>20</v>
      </c>
      <c r="M1330" t="s">
        <v>21</v>
      </c>
      <c r="N1330" t="s">
        <v>31</v>
      </c>
      <c r="O1330" t="s">
        <v>32</v>
      </c>
      <c r="P1330" t="s">
        <v>68</v>
      </c>
      <c r="Q1330" t="s">
        <v>69</v>
      </c>
      <c r="R1330">
        <v>7</v>
      </c>
      <c r="S1330" t="str">
        <f t="shared" si="143"/>
        <v>December</v>
      </c>
      <c r="T1330">
        <f t="shared" si="144"/>
        <v>2024</v>
      </c>
      <c r="U1330" s="3">
        <f t="shared" si="145"/>
        <v>0.26250000000000001</v>
      </c>
      <c r="V1330" s="3" t="str">
        <f t="shared" si="146"/>
        <v>High Discount</v>
      </c>
      <c r="W1330" s="3">
        <f>AVERAGE(Table1[Gross Margin %])</f>
        <v>0.29963500000000659</v>
      </c>
      <c r="X1330" s="3"/>
    </row>
    <row r="1331" spans="1:24" x14ac:dyDescent="0.35">
      <c r="A1331" t="s">
        <v>2629</v>
      </c>
      <c r="B1331" t="s">
        <v>2630</v>
      </c>
      <c r="C1331">
        <v>302.04000000000002</v>
      </c>
      <c r="D1331" t="s">
        <v>3873</v>
      </c>
      <c r="E1331">
        <f t="shared" si="140"/>
        <v>0.15</v>
      </c>
      <c r="F1331">
        <f t="shared" si="141"/>
        <v>89.85690000000001</v>
      </c>
      <c r="G1331" s="2">
        <v>45614</v>
      </c>
      <c r="H1331" s="2">
        <v>45614</v>
      </c>
      <c r="I1331" t="s">
        <v>18</v>
      </c>
      <c r="J1331" t="s">
        <v>29</v>
      </c>
      <c r="K1331" t="str">
        <f t="shared" si="142"/>
        <v>Low Risk</v>
      </c>
      <c r="L1331" t="s">
        <v>60</v>
      </c>
      <c r="M1331" t="s">
        <v>50</v>
      </c>
      <c r="N1331" t="s">
        <v>45</v>
      </c>
      <c r="O1331" t="s">
        <v>23</v>
      </c>
      <c r="P1331" t="s">
        <v>51</v>
      </c>
      <c r="Q1331" t="s">
        <v>52</v>
      </c>
      <c r="R1331">
        <v>9</v>
      </c>
      <c r="S1331" t="str">
        <f t="shared" si="143"/>
        <v>November</v>
      </c>
      <c r="T1331">
        <f t="shared" si="144"/>
        <v>2024</v>
      </c>
      <c r="U1331" s="3">
        <f t="shared" si="145"/>
        <v>0.29749999999999999</v>
      </c>
      <c r="V1331" s="3" t="str">
        <f t="shared" si="146"/>
        <v>High Discount</v>
      </c>
      <c r="W1331" s="3">
        <f>AVERAGE(Table1[Gross Margin %])</f>
        <v>0.29963500000000659</v>
      </c>
      <c r="X1331" s="3"/>
    </row>
    <row r="1332" spans="1:24" x14ac:dyDescent="0.35">
      <c r="A1332" t="s">
        <v>2631</v>
      </c>
      <c r="B1332" t="s">
        <v>2632</v>
      </c>
      <c r="C1332">
        <v>378.32</v>
      </c>
      <c r="D1332" t="s">
        <v>3873</v>
      </c>
      <c r="E1332">
        <f t="shared" si="140"/>
        <v>0.1</v>
      </c>
      <c r="F1332">
        <f t="shared" si="141"/>
        <v>119.17079999999999</v>
      </c>
      <c r="G1332" s="2">
        <v>45608</v>
      </c>
      <c r="H1332" s="2">
        <v>45608</v>
      </c>
      <c r="I1332" t="s">
        <v>18</v>
      </c>
      <c r="J1332" t="s">
        <v>37</v>
      </c>
      <c r="K1332" t="str">
        <f t="shared" si="142"/>
        <v>Low Risk</v>
      </c>
      <c r="L1332" t="s">
        <v>60</v>
      </c>
      <c r="M1332" t="s">
        <v>30</v>
      </c>
      <c r="N1332" t="s">
        <v>22</v>
      </c>
      <c r="O1332" t="s">
        <v>32</v>
      </c>
      <c r="P1332" t="s">
        <v>72</v>
      </c>
      <c r="Q1332" t="s">
        <v>73</v>
      </c>
      <c r="R1332">
        <v>6</v>
      </c>
      <c r="S1332" t="str">
        <f t="shared" si="143"/>
        <v>November</v>
      </c>
      <c r="T1332">
        <f t="shared" si="144"/>
        <v>2024</v>
      </c>
      <c r="U1332" s="3">
        <f t="shared" si="145"/>
        <v>0.31499999999999995</v>
      </c>
      <c r="V1332" s="3" t="str">
        <f t="shared" si="146"/>
        <v>Low Discount</v>
      </c>
      <c r="W1332" s="3">
        <f>AVERAGE(Table1[Gross Margin %])</f>
        <v>0.29963500000000659</v>
      </c>
      <c r="X1332" s="3"/>
    </row>
    <row r="1333" spans="1:24" x14ac:dyDescent="0.35">
      <c r="A1333" t="s">
        <v>2633</v>
      </c>
      <c r="B1333" t="s">
        <v>1511</v>
      </c>
      <c r="C1333">
        <v>94.96</v>
      </c>
      <c r="D1333" t="s">
        <v>3873</v>
      </c>
      <c r="E1333">
        <f t="shared" si="140"/>
        <v>0.1</v>
      </c>
      <c r="F1333">
        <f t="shared" si="141"/>
        <v>29.912399999999998</v>
      </c>
      <c r="G1333" s="2">
        <v>45572</v>
      </c>
      <c r="H1333" s="2">
        <v>45572</v>
      </c>
      <c r="I1333" t="s">
        <v>18</v>
      </c>
      <c r="J1333" t="s">
        <v>49</v>
      </c>
      <c r="K1333" t="str">
        <f t="shared" si="142"/>
        <v>High Risk</v>
      </c>
      <c r="L1333" t="s">
        <v>20</v>
      </c>
      <c r="M1333" t="s">
        <v>44</v>
      </c>
      <c r="N1333" t="s">
        <v>45</v>
      </c>
      <c r="O1333" t="s">
        <v>61</v>
      </c>
      <c r="P1333" t="s">
        <v>62</v>
      </c>
      <c r="Q1333" t="s">
        <v>63</v>
      </c>
      <c r="R1333">
        <v>8</v>
      </c>
      <c r="S1333" t="str">
        <f t="shared" si="143"/>
        <v>October</v>
      </c>
      <c r="T1333">
        <f t="shared" si="144"/>
        <v>2024</v>
      </c>
      <c r="U1333" s="3">
        <f t="shared" si="145"/>
        <v>0.315</v>
      </c>
      <c r="V1333" s="3" t="str">
        <f t="shared" si="146"/>
        <v>Low Discount</v>
      </c>
      <c r="W1333" s="3">
        <f>AVERAGE(Table1[Gross Margin %])</f>
        <v>0.29963500000000659</v>
      </c>
      <c r="X1333" s="3"/>
    </row>
    <row r="1334" spans="1:24" x14ac:dyDescent="0.35">
      <c r="A1334" t="s">
        <v>2634</v>
      </c>
      <c r="B1334" t="s">
        <v>2635</v>
      </c>
      <c r="C1334">
        <v>251.83</v>
      </c>
      <c r="D1334" t="s">
        <v>3873</v>
      </c>
      <c r="E1334">
        <f t="shared" si="140"/>
        <v>0.15</v>
      </c>
      <c r="F1334">
        <f t="shared" si="141"/>
        <v>74.91942499999999</v>
      </c>
      <c r="G1334" s="2">
        <v>45564</v>
      </c>
      <c r="H1334" s="2">
        <v>45564</v>
      </c>
      <c r="I1334" t="s">
        <v>48</v>
      </c>
      <c r="J1334" t="s">
        <v>49</v>
      </c>
      <c r="K1334" t="str">
        <f t="shared" si="142"/>
        <v>High Risk</v>
      </c>
      <c r="L1334" t="s">
        <v>20</v>
      </c>
      <c r="M1334" t="s">
        <v>39</v>
      </c>
      <c r="N1334" t="s">
        <v>31</v>
      </c>
      <c r="O1334" t="s">
        <v>23</v>
      </c>
      <c r="P1334" t="s">
        <v>24</v>
      </c>
      <c r="Q1334" t="s">
        <v>25</v>
      </c>
      <c r="R1334">
        <v>6</v>
      </c>
      <c r="S1334" t="str">
        <f t="shared" si="143"/>
        <v>September</v>
      </c>
      <c r="T1334">
        <f t="shared" si="144"/>
        <v>2024</v>
      </c>
      <c r="U1334" s="3">
        <f t="shared" si="145"/>
        <v>0.29749999999999993</v>
      </c>
      <c r="V1334" s="3" t="str">
        <f t="shared" si="146"/>
        <v>High Discount</v>
      </c>
      <c r="W1334" s="3">
        <f>AVERAGE(Table1[Gross Margin %])</f>
        <v>0.29963500000000659</v>
      </c>
      <c r="X1334" s="3"/>
    </row>
    <row r="1335" spans="1:24" x14ac:dyDescent="0.35">
      <c r="A1335" t="s">
        <v>2636</v>
      </c>
      <c r="B1335" t="s">
        <v>2637</v>
      </c>
      <c r="C1335">
        <v>751.46</v>
      </c>
      <c r="D1335" t="s">
        <v>3874</v>
      </c>
      <c r="E1335">
        <f t="shared" si="140"/>
        <v>0.1</v>
      </c>
      <c r="F1335">
        <f t="shared" si="141"/>
        <v>236.7099</v>
      </c>
      <c r="G1335" s="2">
        <v>45520</v>
      </c>
      <c r="H1335" s="2">
        <v>45520</v>
      </c>
      <c r="I1335" t="s">
        <v>42</v>
      </c>
      <c r="J1335" t="s">
        <v>49</v>
      </c>
      <c r="K1335" t="str">
        <f t="shared" si="142"/>
        <v>High Risk</v>
      </c>
      <c r="L1335" t="s">
        <v>20</v>
      </c>
      <c r="M1335" t="s">
        <v>55</v>
      </c>
      <c r="N1335" t="s">
        <v>31</v>
      </c>
      <c r="O1335" t="s">
        <v>32</v>
      </c>
      <c r="P1335" t="s">
        <v>72</v>
      </c>
      <c r="Q1335" t="s">
        <v>73</v>
      </c>
      <c r="R1335">
        <v>2</v>
      </c>
      <c r="S1335" t="str">
        <f t="shared" si="143"/>
        <v>August</v>
      </c>
      <c r="T1335">
        <f t="shared" si="144"/>
        <v>2024</v>
      </c>
      <c r="U1335" s="3">
        <f t="shared" si="145"/>
        <v>0.315</v>
      </c>
      <c r="V1335" s="3" t="str">
        <f t="shared" si="146"/>
        <v>Low Discount</v>
      </c>
      <c r="W1335" s="3">
        <f>AVERAGE(Table1[Gross Margin %])</f>
        <v>0.29963500000000659</v>
      </c>
      <c r="X1335" s="3"/>
    </row>
    <row r="1336" spans="1:24" x14ac:dyDescent="0.35">
      <c r="A1336" t="s">
        <v>2638</v>
      </c>
      <c r="B1336" t="s">
        <v>2639</v>
      </c>
      <c r="C1336">
        <v>717.84</v>
      </c>
      <c r="D1336" t="s">
        <v>3874</v>
      </c>
      <c r="E1336">
        <f t="shared" si="140"/>
        <v>0.15</v>
      </c>
      <c r="F1336">
        <f t="shared" si="141"/>
        <v>213.55739999999997</v>
      </c>
      <c r="G1336" s="2">
        <v>45644</v>
      </c>
      <c r="H1336" s="2">
        <v>45644</v>
      </c>
      <c r="I1336" t="s">
        <v>18</v>
      </c>
      <c r="J1336" t="s">
        <v>29</v>
      </c>
      <c r="K1336" t="str">
        <f t="shared" si="142"/>
        <v>Low Risk</v>
      </c>
      <c r="L1336" t="s">
        <v>60</v>
      </c>
      <c r="M1336" t="s">
        <v>50</v>
      </c>
      <c r="N1336" t="s">
        <v>22</v>
      </c>
      <c r="O1336" t="s">
        <v>23</v>
      </c>
      <c r="P1336" t="s">
        <v>24</v>
      </c>
      <c r="Q1336" t="s">
        <v>25</v>
      </c>
      <c r="R1336">
        <v>1</v>
      </c>
      <c r="S1336" t="str">
        <f t="shared" si="143"/>
        <v>December</v>
      </c>
      <c r="T1336">
        <f t="shared" si="144"/>
        <v>2024</v>
      </c>
      <c r="U1336" s="3">
        <f t="shared" si="145"/>
        <v>0.29749999999999993</v>
      </c>
      <c r="V1336" s="3" t="str">
        <f t="shared" si="146"/>
        <v>High Discount</v>
      </c>
      <c r="W1336" s="3">
        <f>AVERAGE(Table1[Gross Margin %])</f>
        <v>0.29963500000000659</v>
      </c>
      <c r="X1336" s="3"/>
    </row>
    <row r="1337" spans="1:24" x14ac:dyDescent="0.35">
      <c r="A1337" t="s">
        <v>2640</v>
      </c>
      <c r="B1337" t="s">
        <v>2641</v>
      </c>
      <c r="C1337">
        <v>738.63</v>
      </c>
      <c r="D1337" t="s">
        <v>3874</v>
      </c>
      <c r="E1337">
        <f t="shared" si="140"/>
        <v>0.1</v>
      </c>
      <c r="F1337">
        <f t="shared" si="141"/>
        <v>232.66845000000001</v>
      </c>
      <c r="G1337" s="2">
        <v>45471</v>
      </c>
      <c r="H1337" s="2">
        <v>45471</v>
      </c>
      <c r="I1337" t="s">
        <v>86</v>
      </c>
      <c r="J1337" t="s">
        <v>29</v>
      </c>
      <c r="K1337" t="str">
        <f t="shared" si="142"/>
        <v>Low Risk</v>
      </c>
      <c r="L1337" t="s">
        <v>60</v>
      </c>
      <c r="M1337" t="s">
        <v>55</v>
      </c>
      <c r="N1337" t="s">
        <v>45</v>
      </c>
      <c r="O1337" t="s">
        <v>32</v>
      </c>
      <c r="P1337" t="s">
        <v>80</v>
      </c>
      <c r="Q1337" t="s">
        <v>81</v>
      </c>
      <c r="R1337">
        <v>7</v>
      </c>
      <c r="S1337" t="str">
        <f t="shared" si="143"/>
        <v>June</v>
      </c>
      <c r="T1337">
        <f t="shared" si="144"/>
        <v>2024</v>
      </c>
      <c r="U1337" s="3">
        <f t="shared" si="145"/>
        <v>0.315</v>
      </c>
      <c r="V1337" s="3" t="str">
        <f t="shared" si="146"/>
        <v>Low Discount</v>
      </c>
      <c r="W1337" s="3">
        <f>AVERAGE(Table1[Gross Margin %])</f>
        <v>0.29963500000000659</v>
      </c>
      <c r="X1337" s="3"/>
    </row>
    <row r="1338" spans="1:24" x14ac:dyDescent="0.35">
      <c r="A1338" t="s">
        <v>2642</v>
      </c>
      <c r="B1338" t="s">
        <v>2643</v>
      </c>
      <c r="C1338">
        <v>849.33</v>
      </c>
      <c r="D1338" t="s">
        <v>3874</v>
      </c>
      <c r="E1338">
        <f t="shared" si="140"/>
        <v>0.1</v>
      </c>
      <c r="F1338">
        <f t="shared" si="141"/>
        <v>267.53895</v>
      </c>
      <c r="G1338" s="2">
        <v>45430</v>
      </c>
      <c r="H1338" s="2">
        <v>45430</v>
      </c>
      <c r="I1338" t="s">
        <v>18</v>
      </c>
      <c r="J1338" t="s">
        <v>37</v>
      </c>
      <c r="K1338" t="str">
        <f t="shared" si="142"/>
        <v>Low Risk</v>
      </c>
      <c r="L1338" t="s">
        <v>43</v>
      </c>
      <c r="M1338" t="s">
        <v>50</v>
      </c>
      <c r="N1338" t="s">
        <v>45</v>
      </c>
      <c r="O1338" t="s">
        <v>32</v>
      </c>
      <c r="P1338" t="s">
        <v>33</v>
      </c>
      <c r="Q1338" t="s">
        <v>34</v>
      </c>
      <c r="R1338">
        <v>6</v>
      </c>
      <c r="S1338" t="str">
        <f t="shared" si="143"/>
        <v>May</v>
      </c>
      <c r="T1338">
        <f t="shared" si="144"/>
        <v>2024</v>
      </c>
      <c r="U1338" s="3">
        <f t="shared" si="145"/>
        <v>0.315</v>
      </c>
      <c r="V1338" s="3" t="str">
        <f t="shared" si="146"/>
        <v>Low Discount</v>
      </c>
      <c r="W1338" s="3">
        <f>AVERAGE(Table1[Gross Margin %])</f>
        <v>0.29963500000000659</v>
      </c>
      <c r="X1338" s="3"/>
    </row>
    <row r="1339" spans="1:24" x14ac:dyDescent="0.35">
      <c r="A1339" t="s">
        <v>2644</v>
      </c>
      <c r="B1339" t="s">
        <v>2645</v>
      </c>
      <c r="C1339">
        <v>767.94</v>
      </c>
      <c r="D1339" t="s">
        <v>3874</v>
      </c>
      <c r="E1339">
        <f t="shared" si="140"/>
        <v>0.1</v>
      </c>
      <c r="F1339">
        <f t="shared" si="141"/>
        <v>241.90110000000001</v>
      </c>
      <c r="G1339" s="2">
        <v>45721</v>
      </c>
      <c r="H1339" s="2">
        <v>45721</v>
      </c>
      <c r="I1339" t="s">
        <v>42</v>
      </c>
      <c r="J1339" t="s">
        <v>49</v>
      </c>
      <c r="K1339" t="str">
        <f t="shared" si="142"/>
        <v>Low Risk</v>
      </c>
      <c r="L1339" t="s">
        <v>38</v>
      </c>
      <c r="M1339" t="s">
        <v>55</v>
      </c>
      <c r="N1339" t="s">
        <v>45</v>
      </c>
      <c r="O1339" t="s">
        <v>32</v>
      </c>
      <c r="P1339" t="s">
        <v>72</v>
      </c>
      <c r="Q1339" t="s">
        <v>73</v>
      </c>
      <c r="R1339">
        <v>9</v>
      </c>
      <c r="S1339" t="str">
        <f t="shared" si="143"/>
        <v>March</v>
      </c>
      <c r="T1339">
        <f t="shared" si="144"/>
        <v>2025</v>
      </c>
      <c r="U1339" s="3">
        <f t="shared" si="145"/>
        <v>0.315</v>
      </c>
      <c r="V1339" s="3" t="str">
        <f t="shared" si="146"/>
        <v>Low Discount</v>
      </c>
      <c r="W1339" s="3">
        <f>AVERAGE(Table1[Gross Margin %])</f>
        <v>0.29963500000000659</v>
      </c>
      <c r="X1339" s="3"/>
    </row>
    <row r="1340" spans="1:24" x14ac:dyDescent="0.35">
      <c r="A1340" t="s">
        <v>2646</v>
      </c>
      <c r="B1340" t="s">
        <v>2647</v>
      </c>
      <c r="C1340">
        <v>145.47999999999999</v>
      </c>
      <c r="D1340" t="s">
        <v>3873</v>
      </c>
      <c r="E1340">
        <f t="shared" si="140"/>
        <v>0.1</v>
      </c>
      <c r="F1340">
        <f t="shared" si="141"/>
        <v>45.826199999999993</v>
      </c>
      <c r="G1340" s="2">
        <v>45641</v>
      </c>
      <c r="H1340" s="2">
        <v>45641</v>
      </c>
      <c r="I1340" t="s">
        <v>18</v>
      </c>
      <c r="J1340" t="s">
        <v>49</v>
      </c>
      <c r="K1340" t="str">
        <f t="shared" si="142"/>
        <v>Medium Risk</v>
      </c>
      <c r="L1340" t="s">
        <v>38</v>
      </c>
      <c r="M1340" t="s">
        <v>39</v>
      </c>
      <c r="N1340" t="s">
        <v>45</v>
      </c>
      <c r="O1340" t="s">
        <v>32</v>
      </c>
      <c r="P1340" t="s">
        <v>72</v>
      </c>
      <c r="Q1340" t="s">
        <v>73</v>
      </c>
      <c r="R1340">
        <v>3</v>
      </c>
      <c r="S1340" t="str">
        <f t="shared" si="143"/>
        <v>December</v>
      </c>
      <c r="T1340">
        <f t="shared" si="144"/>
        <v>2024</v>
      </c>
      <c r="U1340" s="3">
        <f t="shared" si="145"/>
        <v>0.31499999999999995</v>
      </c>
      <c r="V1340" s="3" t="str">
        <f t="shared" si="146"/>
        <v>Low Discount</v>
      </c>
      <c r="W1340" s="3">
        <f>AVERAGE(Table1[Gross Margin %])</f>
        <v>0.29963500000000659</v>
      </c>
      <c r="X1340" s="3"/>
    </row>
    <row r="1341" spans="1:24" x14ac:dyDescent="0.35">
      <c r="A1341" t="s">
        <v>2648</v>
      </c>
      <c r="B1341" t="s">
        <v>1297</v>
      </c>
      <c r="C1341">
        <v>1446.74</v>
      </c>
      <c r="D1341" t="s">
        <v>3872</v>
      </c>
      <c r="E1341">
        <f t="shared" si="140"/>
        <v>0.25</v>
      </c>
      <c r="F1341">
        <f t="shared" si="141"/>
        <v>379.76925</v>
      </c>
      <c r="G1341" s="2">
        <v>45650</v>
      </c>
      <c r="H1341" s="2">
        <v>45650</v>
      </c>
      <c r="I1341" t="s">
        <v>86</v>
      </c>
      <c r="J1341" t="s">
        <v>37</v>
      </c>
      <c r="K1341" t="str">
        <f t="shared" si="142"/>
        <v>Medium Risk</v>
      </c>
      <c r="L1341" t="s">
        <v>38</v>
      </c>
      <c r="M1341" t="s">
        <v>50</v>
      </c>
      <c r="N1341" t="s">
        <v>31</v>
      </c>
      <c r="O1341" t="s">
        <v>32</v>
      </c>
      <c r="P1341" t="s">
        <v>72</v>
      </c>
      <c r="Q1341" t="s">
        <v>73</v>
      </c>
      <c r="R1341">
        <v>2</v>
      </c>
      <c r="S1341" t="str">
        <f t="shared" si="143"/>
        <v>December</v>
      </c>
      <c r="T1341">
        <f t="shared" si="144"/>
        <v>2024</v>
      </c>
      <c r="U1341" s="3">
        <f t="shared" si="145"/>
        <v>0.26250000000000001</v>
      </c>
      <c r="V1341" s="3" t="str">
        <f t="shared" si="146"/>
        <v>High Discount</v>
      </c>
      <c r="W1341" s="3">
        <f>AVERAGE(Table1[Gross Margin %])</f>
        <v>0.29963500000000659</v>
      </c>
      <c r="X1341" s="3"/>
    </row>
    <row r="1342" spans="1:24" x14ac:dyDescent="0.35">
      <c r="A1342" t="s">
        <v>2649</v>
      </c>
      <c r="B1342" t="s">
        <v>2650</v>
      </c>
      <c r="C1342">
        <v>1124.31</v>
      </c>
      <c r="D1342" t="s">
        <v>3872</v>
      </c>
      <c r="E1342">
        <f t="shared" si="140"/>
        <v>0.25</v>
      </c>
      <c r="F1342">
        <f t="shared" si="141"/>
        <v>295.13137499999999</v>
      </c>
      <c r="G1342" s="2">
        <v>45745</v>
      </c>
      <c r="H1342" s="2">
        <v>45745</v>
      </c>
      <c r="I1342" t="s">
        <v>48</v>
      </c>
      <c r="J1342" t="s">
        <v>29</v>
      </c>
      <c r="K1342" t="str">
        <f t="shared" si="142"/>
        <v>High Risk</v>
      </c>
      <c r="L1342" t="s">
        <v>20</v>
      </c>
      <c r="M1342" t="s">
        <v>55</v>
      </c>
      <c r="N1342" t="s">
        <v>31</v>
      </c>
      <c r="O1342" t="s">
        <v>32</v>
      </c>
      <c r="P1342" t="s">
        <v>68</v>
      </c>
      <c r="Q1342" t="s">
        <v>69</v>
      </c>
      <c r="R1342">
        <v>7</v>
      </c>
      <c r="S1342" t="str">
        <f t="shared" si="143"/>
        <v>March</v>
      </c>
      <c r="T1342">
        <f t="shared" si="144"/>
        <v>2025</v>
      </c>
      <c r="U1342" s="3">
        <f t="shared" si="145"/>
        <v>0.26250000000000001</v>
      </c>
      <c r="V1342" s="3" t="str">
        <f t="shared" si="146"/>
        <v>High Discount</v>
      </c>
      <c r="W1342" s="3">
        <f>AVERAGE(Table1[Gross Margin %])</f>
        <v>0.29963500000000659</v>
      </c>
      <c r="X1342" s="3"/>
    </row>
    <row r="1343" spans="1:24" x14ac:dyDescent="0.35">
      <c r="A1343" t="s">
        <v>2651</v>
      </c>
      <c r="B1343" t="s">
        <v>2652</v>
      </c>
      <c r="C1343">
        <v>1493.18</v>
      </c>
      <c r="D1343" t="s">
        <v>3872</v>
      </c>
      <c r="E1343">
        <f t="shared" si="140"/>
        <v>0.25</v>
      </c>
      <c r="F1343">
        <f t="shared" si="141"/>
        <v>391.95974999999999</v>
      </c>
      <c r="G1343" s="2">
        <v>45555</v>
      </c>
      <c r="H1343" s="2">
        <v>45555</v>
      </c>
      <c r="I1343" t="s">
        <v>18</v>
      </c>
      <c r="J1343" t="s">
        <v>19</v>
      </c>
      <c r="K1343" t="str">
        <f t="shared" si="142"/>
        <v>Low Risk</v>
      </c>
      <c r="L1343" t="s">
        <v>60</v>
      </c>
      <c r="M1343" t="s">
        <v>44</v>
      </c>
      <c r="N1343" t="s">
        <v>31</v>
      </c>
      <c r="O1343" t="s">
        <v>32</v>
      </c>
      <c r="P1343" t="s">
        <v>72</v>
      </c>
      <c r="Q1343" t="s">
        <v>73</v>
      </c>
      <c r="R1343">
        <v>9</v>
      </c>
      <c r="S1343" t="str">
        <f t="shared" si="143"/>
        <v>September</v>
      </c>
      <c r="T1343">
        <f t="shared" si="144"/>
        <v>2024</v>
      </c>
      <c r="U1343" s="3">
        <f t="shared" si="145"/>
        <v>0.26249999999999996</v>
      </c>
      <c r="V1343" s="3" t="str">
        <f t="shared" si="146"/>
        <v>High Discount</v>
      </c>
      <c r="W1343" s="3">
        <f>AVERAGE(Table1[Gross Margin %])</f>
        <v>0.29963500000000659</v>
      </c>
      <c r="X1343" s="3"/>
    </row>
    <row r="1344" spans="1:24" x14ac:dyDescent="0.35">
      <c r="A1344" t="s">
        <v>2653</v>
      </c>
      <c r="B1344" t="s">
        <v>862</v>
      </c>
      <c r="C1344">
        <v>1192.0999999999999</v>
      </c>
      <c r="D1344" t="s">
        <v>3872</v>
      </c>
      <c r="E1344">
        <f t="shared" si="140"/>
        <v>0.25</v>
      </c>
      <c r="F1344">
        <f t="shared" si="141"/>
        <v>312.92624999999998</v>
      </c>
      <c r="G1344" s="2">
        <v>45512</v>
      </c>
      <c r="H1344" s="2">
        <v>45512</v>
      </c>
      <c r="I1344" t="s">
        <v>48</v>
      </c>
      <c r="J1344" t="s">
        <v>49</v>
      </c>
      <c r="K1344" t="str">
        <f t="shared" si="142"/>
        <v>High Risk</v>
      </c>
      <c r="L1344" t="s">
        <v>20</v>
      </c>
      <c r="M1344" t="s">
        <v>44</v>
      </c>
      <c r="N1344" t="s">
        <v>45</v>
      </c>
      <c r="O1344" t="s">
        <v>32</v>
      </c>
      <c r="P1344" t="s">
        <v>33</v>
      </c>
      <c r="Q1344" t="s">
        <v>34</v>
      </c>
      <c r="R1344">
        <v>3</v>
      </c>
      <c r="S1344" t="str">
        <f t="shared" si="143"/>
        <v>August</v>
      </c>
      <c r="T1344">
        <f t="shared" si="144"/>
        <v>2024</v>
      </c>
      <c r="U1344" s="3">
        <f t="shared" si="145"/>
        <v>0.26250000000000001</v>
      </c>
      <c r="V1344" s="3" t="str">
        <f t="shared" si="146"/>
        <v>High Discount</v>
      </c>
      <c r="W1344" s="3">
        <f>AVERAGE(Table1[Gross Margin %])</f>
        <v>0.29963500000000659</v>
      </c>
      <c r="X1344" s="3"/>
    </row>
    <row r="1345" spans="1:24" x14ac:dyDescent="0.35">
      <c r="A1345" t="s">
        <v>2654</v>
      </c>
      <c r="B1345" t="s">
        <v>1287</v>
      </c>
      <c r="C1345">
        <v>767.17</v>
      </c>
      <c r="D1345" t="s">
        <v>3874</v>
      </c>
      <c r="E1345">
        <f t="shared" si="140"/>
        <v>0.1</v>
      </c>
      <c r="F1345">
        <f t="shared" si="141"/>
        <v>241.65854999999996</v>
      </c>
      <c r="G1345" s="2">
        <v>45678</v>
      </c>
      <c r="H1345" s="2">
        <v>45678</v>
      </c>
      <c r="I1345" t="s">
        <v>42</v>
      </c>
      <c r="J1345" t="s">
        <v>29</v>
      </c>
      <c r="K1345" t="str">
        <f t="shared" si="142"/>
        <v>High Risk</v>
      </c>
      <c r="L1345" t="s">
        <v>20</v>
      </c>
      <c r="M1345" t="s">
        <v>44</v>
      </c>
      <c r="N1345" t="s">
        <v>22</v>
      </c>
      <c r="O1345" t="s">
        <v>32</v>
      </c>
      <c r="P1345" t="s">
        <v>72</v>
      </c>
      <c r="Q1345" t="s">
        <v>73</v>
      </c>
      <c r="R1345">
        <v>3</v>
      </c>
      <c r="S1345" t="str">
        <f t="shared" si="143"/>
        <v>January</v>
      </c>
      <c r="T1345">
        <f t="shared" si="144"/>
        <v>2025</v>
      </c>
      <c r="U1345" s="3">
        <f t="shared" si="145"/>
        <v>0.31499999999999995</v>
      </c>
      <c r="V1345" s="3" t="str">
        <f t="shared" si="146"/>
        <v>Low Discount</v>
      </c>
      <c r="W1345" s="3">
        <f>AVERAGE(Table1[Gross Margin %])</f>
        <v>0.29963500000000659</v>
      </c>
      <c r="X1345" s="3"/>
    </row>
    <row r="1346" spans="1:24" x14ac:dyDescent="0.35">
      <c r="A1346" t="s">
        <v>2655</v>
      </c>
      <c r="B1346" t="s">
        <v>2656</v>
      </c>
      <c r="C1346">
        <v>584.45000000000005</v>
      </c>
      <c r="D1346" t="s">
        <v>3874</v>
      </c>
      <c r="E1346">
        <f t="shared" si="140"/>
        <v>0.1</v>
      </c>
      <c r="F1346">
        <f t="shared" si="141"/>
        <v>184.10174999999998</v>
      </c>
      <c r="G1346" s="2">
        <v>45694</v>
      </c>
      <c r="H1346" s="2">
        <v>45694</v>
      </c>
      <c r="I1346" t="s">
        <v>86</v>
      </c>
      <c r="J1346" t="s">
        <v>49</v>
      </c>
      <c r="K1346" t="str">
        <f t="shared" si="142"/>
        <v>Low Risk</v>
      </c>
      <c r="L1346" t="s">
        <v>43</v>
      </c>
      <c r="M1346" t="s">
        <v>21</v>
      </c>
      <c r="N1346" t="s">
        <v>45</v>
      </c>
      <c r="O1346" t="s">
        <v>32</v>
      </c>
      <c r="P1346" t="s">
        <v>80</v>
      </c>
      <c r="Q1346" t="s">
        <v>81</v>
      </c>
      <c r="R1346">
        <v>10</v>
      </c>
      <c r="S1346" t="str">
        <f t="shared" si="143"/>
        <v>February</v>
      </c>
      <c r="T1346">
        <f t="shared" si="144"/>
        <v>2025</v>
      </c>
      <c r="U1346" s="3">
        <f t="shared" si="145"/>
        <v>0.31499999999999995</v>
      </c>
      <c r="V1346" s="3" t="str">
        <f t="shared" si="146"/>
        <v>Low Discount</v>
      </c>
      <c r="W1346" s="3">
        <f>AVERAGE(Table1[Gross Margin %])</f>
        <v>0.29963500000000659</v>
      </c>
      <c r="X1346" s="3"/>
    </row>
    <row r="1347" spans="1:24" x14ac:dyDescent="0.35">
      <c r="A1347" t="s">
        <v>2657</v>
      </c>
      <c r="B1347" t="s">
        <v>2658</v>
      </c>
      <c r="C1347">
        <v>1372.59</v>
      </c>
      <c r="D1347" t="s">
        <v>3872</v>
      </c>
      <c r="E1347">
        <f t="shared" ref="E1347:E1410" si="147">IF(AND(O1347="Technology", C1347&gt;1000), 0.25, IF(O1347="Furniture", 0.15, 0.1))</f>
        <v>0.15</v>
      </c>
      <c r="F1347">
        <f t="shared" ref="F1347:F1410" si="148">(C1347 - (C1347 * E1347)) * 0.35</f>
        <v>408.34552499999995</v>
      </c>
      <c r="G1347" s="2">
        <v>45556</v>
      </c>
      <c r="H1347" s="2">
        <v>45556</v>
      </c>
      <c r="I1347" t="s">
        <v>18</v>
      </c>
      <c r="J1347" t="s">
        <v>29</v>
      </c>
      <c r="K1347" t="str">
        <f t="shared" ref="K1347:K1410" si="149">IF(L1347="Cancelled", "High Risk", IF(AND(L1347="In Transit", I1347&lt;&gt;"Jumia Express"), "Medium Risk", "Low Risk"))</f>
        <v>Low Risk</v>
      </c>
      <c r="L1347" t="s">
        <v>43</v>
      </c>
      <c r="M1347" t="s">
        <v>50</v>
      </c>
      <c r="N1347" t="s">
        <v>22</v>
      </c>
      <c r="O1347" t="s">
        <v>23</v>
      </c>
      <c r="P1347" t="s">
        <v>51</v>
      </c>
      <c r="Q1347" t="s">
        <v>52</v>
      </c>
      <c r="R1347">
        <v>3</v>
      </c>
      <c r="S1347" t="str">
        <f t="shared" ref="S1347:S1410" si="150">TEXT(G1347, "mmmm")</f>
        <v>September</v>
      </c>
      <c r="T1347">
        <f t="shared" ref="T1347:T1410" si="151">YEAR(G1347)</f>
        <v>2024</v>
      </c>
      <c r="U1347" s="3">
        <f t="shared" ref="U1347:U1410" si="152">F1347/C1347</f>
        <v>0.29749999999999999</v>
      </c>
      <c r="V1347" s="3" t="str">
        <f t="shared" ref="V1347:V1410" si="153">IF(E1347=0, "No Discount", IF(E1347&lt;=0.1, "Low Discount", "High Discount"))</f>
        <v>High Discount</v>
      </c>
      <c r="W1347" s="3">
        <f>AVERAGE(Table1[Gross Margin %])</f>
        <v>0.29963500000000659</v>
      </c>
      <c r="X1347" s="3"/>
    </row>
    <row r="1348" spans="1:24" x14ac:dyDescent="0.35">
      <c r="A1348" t="s">
        <v>2659</v>
      </c>
      <c r="B1348" t="s">
        <v>2660</v>
      </c>
      <c r="C1348">
        <v>690.79</v>
      </c>
      <c r="D1348" t="s">
        <v>3874</v>
      </c>
      <c r="E1348">
        <f t="shared" si="147"/>
        <v>0.1</v>
      </c>
      <c r="F1348">
        <f t="shared" si="148"/>
        <v>217.59885</v>
      </c>
      <c r="G1348" s="2">
        <v>45750</v>
      </c>
      <c r="H1348" s="2">
        <v>45750</v>
      </c>
      <c r="I1348" t="s">
        <v>42</v>
      </c>
      <c r="J1348" t="s">
        <v>49</v>
      </c>
      <c r="K1348" t="str">
        <f t="shared" si="149"/>
        <v>High Risk</v>
      </c>
      <c r="L1348" t="s">
        <v>20</v>
      </c>
      <c r="M1348" t="s">
        <v>55</v>
      </c>
      <c r="N1348" t="s">
        <v>31</v>
      </c>
      <c r="O1348" t="s">
        <v>32</v>
      </c>
      <c r="P1348" t="s">
        <v>68</v>
      </c>
      <c r="Q1348" t="s">
        <v>69</v>
      </c>
      <c r="R1348">
        <v>6</v>
      </c>
      <c r="S1348" t="str">
        <f t="shared" si="150"/>
        <v>April</v>
      </c>
      <c r="T1348">
        <f t="shared" si="151"/>
        <v>2025</v>
      </c>
      <c r="U1348" s="3">
        <f t="shared" si="152"/>
        <v>0.315</v>
      </c>
      <c r="V1348" s="3" t="str">
        <f t="shared" si="153"/>
        <v>Low Discount</v>
      </c>
      <c r="W1348" s="3">
        <f>AVERAGE(Table1[Gross Margin %])</f>
        <v>0.29963500000000659</v>
      </c>
      <c r="X1348" s="3"/>
    </row>
    <row r="1349" spans="1:24" x14ac:dyDescent="0.35">
      <c r="A1349" t="s">
        <v>2661</v>
      </c>
      <c r="B1349" t="s">
        <v>2662</v>
      </c>
      <c r="C1349">
        <v>694.48</v>
      </c>
      <c r="D1349" t="s">
        <v>3874</v>
      </c>
      <c r="E1349">
        <f t="shared" si="147"/>
        <v>0.15</v>
      </c>
      <c r="F1349">
        <f t="shared" si="148"/>
        <v>206.6078</v>
      </c>
      <c r="G1349" s="2">
        <v>45629</v>
      </c>
      <c r="H1349" s="2">
        <v>45629</v>
      </c>
      <c r="I1349" t="s">
        <v>28</v>
      </c>
      <c r="J1349" t="s">
        <v>19</v>
      </c>
      <c r="K1349" t="str">
        <f t="shared" si="149"/>
        <v>Medium Risk</v>
      </c>
      <c r="L1349" t="s">
        <v>38</v>
      </c>
      <c r="M1349" t="s">
        <v>21</v>
      </c>
      <c r="N1349" t="s">
        <v>45</v>
      </c>
      <c r="O1349" t="s">
        <v>23</v>
      </c>
      <c r="P1349" t="s">
        <v>56</v>
      </c>
      <c r="Q1349" t="s">
        <v>57</v>
      </c>
      <c r="R1349">
        <v>9</v>
      </c>
      <c r="S1349" t="str">
        <f t="shared" si="150"/>
        <v>December</v>
      </c>
      <c r="T1349">
        <f t="shared" si="151"/>
        <v>2024</v>
      </c>
      <c r="U1349" s="3">
        <f t="shared" si="152"/>
        <v>0.29749999999999999</v>
      </c>
      <c r="V1349" s="3" t="str">
        <f t="shared" si="153"/>
        <v>High Discount</v>
      </c>
      <c r="W1349" s="3">
        <f>AVERAGE(Table1[Gross Margin %])</f>
        <v>0.29963500000000659</v>
      </c>
      <c r="X1349" s="3"/>
    </row>
    <row r="1350" spans="1:24" x14ac:dyDescent="0.35">
      <c r="A1350" t="s">
        <v>2663</v>
      </c>
      <c r="B1350" t="s">
        <v>1461</v>
      </c>
      <c r="C1350">
        <v>839.1</v>
      </c>
      <c r="D1350" t="s">
        <v>3874</v>
      </c>
      <c r="E1350">
        <f t="shared" si="147"/>
        <v>0.1</v>
      </c>
      <c r="F1350">
        <f t="shared" si="148"/>
        <v>264.31650000000002</v>
      </c>
      <c r="G1350" s="2">
        <v>45731</v>
      </c>
      <c r="H1350" s="2">
        <v>45731</v>
      </c>
      <c r="I1350" t="s">
        <v>42</v>
      </c>
      <c r="J1350" t="s">
        <v>37</v>
      </c>
      <c r="K1350" t="str">
        <f t="shared" si="149"/>
        <v>Low Risk</v>
      </c>
      <c r="L1350" t="s">
        <v>43</v>
      </c>
      <c r="M1350" t="s">
        <v>30</v>
      </c>
      <c r="N1350" t="s">
        <v>45</v>
      </c>
      <c r="O1350" t="s">
        <v>32</v>
      </c>
      <c r="P1350" t="s">
        <v>68</v>
      </c>
      <c r="Q1350" t="s">
        <v>69</v>
      </c>
      <c r="R1350">
        <v>10</v>
      </c>
      <c r="S1350" t="str">
        <f t="shared" si="150"/>
        <v>March</v>
      </c>
      <c r="T1350">
        <f t="shared" si="151"/>
        <v>2025</v>
      </c>
      <c r="U1350" s="3">
        <f t="shared" si="152"/>
        <v>0.315</v>
      </c>
      <c r="V1350" s="3" t="str">
        <f t="shared" si="153"/>
        <v>Low Discount</v>
      </c>
      <c r="W1350" s="3">
        <f>AVERAGE(Table1[Gross Margin %])</f>
        <v>0.29963500000000659</v>
      </c>
      <c r="X1350" s="3"/>
    </row>
    <row r="1351" spans="1:24" x14ac:dyDescent="0.35">
      <c r="A1351" t="s">
        <v>2664</v>
      </c>
      <c r="B1351" t="s">
        <v>2665</v>
      </c>
      <c r="C1351">
        <v>134.03</v>
      </c>
      <c r="D1351" t="s">
        <v>3873</v>
      </c>
      <c r="E1351">
        <f t="shared" si="147"/>
        <v>0.1</v>
      </c>
      <c r="F1351">
        <f t="shared" si="148"/>
        <v>42.219449999999995</v>
      </c>
      <c r="G1351" s="2">
        <v>45697</v>
      </c>
      <c r="H1351" s="2">
        <v>45697</v>
      </c>
      <c r="I1351" t="s">
        <v>86</v>
      </c>
      <c r="J1351" t="s">
        <v>49</v>
      </c>
      <c r="K1351" t="str">
        <f t="shared" si="149"/>
        <v>High Risk</v>
      </c>
      <c r="L1351" t="s">
        <v>20</v>
      </c>
      <c r="M1351" t="s">
        <v>44</v>
      </c>
      <c r="N1351" t="s">
        <v>31</v>
      </c>
      <c r="O1351" t="s">
        <v>61</v>
      </c>
      <c r="P1351" t="s">
        <v>62</v>
      </c>
      <c r="Q1351" t="s">
        <v>63</v>
      </c>
      <c r="R1351">
        <v>9</v>
      </c>
      <c r="S1351" t="str">
        <f t="shared" si="150"/>
        <v>February</v>
      </c>
      <c r="T1351">
        <f t="shared" si="151"/>
        <v>2025</v>
      </c>
      <c r="U1351" s="3">
        <f t="shared" si="152"/>
        <v>0.31499999999999995</v>
      </c>
      <c r="V1351" s="3" t="str">
        <f t="shared" si="153"/>
        <v>Low Discount</v>
      </c>
      <c r="W1351" s="3">
        <f>AVERAGE(Table1[Gross Margin %])</f>
        <v>0.29963500000000659</v>
      </c>
      <c r="X1351" s="3"/>
    </row>
    <row r="1352" spans="1:24" x14ac:dyDescent="0.35">
      <c r="A1352" t="s">
        <v>2666</v>
      </c>
      <c r="B1352" t="s">
        <v>2667</v>
      </c>
      <c r="C1352">
        <v>959.01</v>
      </c>
      <c r="D1352" t="s">
        <v>3874</v>
      </c>
      <c r="E1352">
        <f t="shared" si="147"/>
        <v>0.1</v>
      </c>
      <c r="F1352">
        <f t="shared" si="148"/>
        <v>302.08814999999993</v>
      </c>
      <c r="G1352" s="2">
        <v>45486</v>
      </c>
      <c r="H1352" s="2">
        <v>45486</v>
      </c>
      <c r="I1352" t="s">
        <v>18</v>
      </c>
      <c r="J1352" t="s">
        <v>19</v>
      </c>
      <c r="K1352" t="str">
        <f t="shared" si="149"/>
        <v>Low Risk</v>
      </c>
      <c r="L1352" t="s">
        <v>60</v>
      </c>
      <c r="M1352" t="s">
        <v>21</v>
      </c>
      <c r="N1352" t="s">
        <v>22</v>
      </c>
      <c r="O1352" t="s">
        <v>32</v>
      </c>
      <c r="P1352" t="s">
        <v>68</v>
      </c>
      <c r="Q1352" t="s">
        <v>69</v>
      </c>
      <c r="R1352">
        <v>10</v>
      </c>
      <c r="S1352" t="str">
        <f t="shared" si="150"/>
        <v>July</v>
      </c>
      <c r="T1352">
        <f t="shared" si="151"/>
        <v>2024</v>
      </c>
      <c r="U1352" s="3">
        <f t="shared" si="152"/>
        <v>0.31499999999999995</v>
      </c>
      <c r="V1352" s="3" t="str">
        <f t="shared" si="153"/>
        <v>Low Discount</v>
      </c>
      <c r="W1352" s="3">
        <f>AVERAGE(Table1[Gross Margin %])</f>
        <v>0.29963500000000659</v>
      </c>
      <c r="X1352" s="3"/>
    </row>
    <row r="1353" spans="1:24" x14ac:dyDescent="0.35">
      <c r="A1353" t="s">
        <v>2668</v>
      </c>
      <c r="B1353" t="s">
        <v>2669</v>
      </c>
      <c r="C1353">
        <v>1076.82</v>
      </c>
      <c r="D1353" t="s">
        <v>3872</v>
      </c>
      <c r="E1353">
        <f t="shared" si="147"/>
        <v>0.25</v>
      </c>
      <c r="F1353">
        <f t="shared" si="148"/>
        <v>282.66524999999996</v>
      </c>
      <c r="G1353" s="2">
        <v>45778</v>
      </c>
      <c r="H1353" s="2">
        <v>45778</v>
      </c>
      <c r="I1353" t="s">
        <v>42</v>
      </c>
      <c r="J1353" t="s">
        <v>49</v>
      </c>
      <c r="K1353" t="str">
        <f t="shared" si="149"/>
        <v>Low Risk</v>
      </c>
      <c r="L1353" t="s">
        <v>38</v>
      </c>
      <c r="M1353" t="s">
        <v>39</v>
      </c>
      <c r="N1353" t="s">
        <v>45</v>
      </c>
      <c r="O1353" t="s">
        <v>32</v>
      </c>
      <c r="P1353" t="s">
        <v>72</v>
      </c>
      <c r="Q1353" t="s">
        <v>73</v>
      </c>
      <c r="R1353">
        <v>8</v>
      </c>
      <c r="S1353" t="str">
        <f t="shared" si="150"/>
        <v>May</v>
      </c>
      <c r="T1353">
        <f t="shared" si="151"/>
        <v>2025</v>
      </c>
      <c r="U1353" s="3">
        <f t="shared" si="152"/>
        <v>0.26249999999999996</v>
      </c>
      <c r="V1353" s="3" t="str">
        <f t="shared" si="153"/>
        <v>High Discount</v>
      </c>
      <c r="W1353" s="3">
        <f>AVERAGE(Table1[Gross Margin %])</f>
        <v>0.29963500000000659</v>
      </c>
      <c r="X1353" s="3"/>
    </row>
    <row r="1354" spans="1:24" x14ac:dyDescent="0.35">
      <c r="A1354" t="s">
        <v>2670</v>
      </c>
      <c r="B1354" t="s">
        <v>2671</v>
      </c>
      <c r="C1354">
        <v>523.26</v>
      </c>
      <c r="D1354" t="s">
        <v>3874</v>
      </c>
      <c r="E1354">
        <f t="shared" si="147"/>
        <v>0.1</v>
      </c>
      <c r="F1354">
        <f t="shared" si="148"/>
        <v>164.82689999999997</v>
      </c>
      <c r="G1354" s="2">
        <v>45595</v>
      </c>
      <c r="H1354" s="2">
        <v>45595</v>
      </c>
      <c r="I1354" t="s">
        <v>28</v>
      </c>
      <c r="J1354" t="s">
        <v>49</v>
      </c>
      <c r="K1354" t="str">
        <f t="shared" si="149"/>
        <v>Low Risk</v>
      </c>
      <c r="L1354" t="s">
        <v>43</v>
      </c>
      <c r="M1354" t="s">
        <v>30</v>
      </c>
      <c r="N1354" t="s">
        <v>31</v>
      </c>
      <c r="O1354" t="s">
        <v>32</v>
      </c>
      <c r="P1354" t="s">
        <v>33</v>
      </c>
      <c r="Q1354" t="s">
        <v>34</v>
      </c>
      <c r="R1354">
        <v>4</v>
      </c>
      <c r="S1354" t="str">
        <f t="shared" si="150"/>
        <v>October</v>
      </c>
      <c r="T1354">
        <f t="shared" si="151"/>
        <v>2024</v>
      </c>
      <c r="U1354" s="3">
        <f t="shared" si="152"/>
        <v>0.31499999999999995</v>
      </c>
      <c r="V1354" s="3" t="str">
        <f t="shared" si="153"/>
        <v>Low Discount</v>
      </c>
      <c r="W1354" s="3">
        <f>AVERAGE(Table1[Gross Margin %])</f>
        <v>0.29963500000000659</v>
      </c>
      <c r="X1354" s="3"/>
    </row>
    <row r="1355" spans="1:24" x14ac:dyDescent="0.35">
      <c r="A1355" t="s">
        <v>2672</v>
      </c>
      <c r="B1355" t="s">
        <v>1018</v>
      </c>
      <c r="C1355">
        <v>943.77</v>
      </c>
      <c r="D1355" t="s">
        <v>3874</v>
      </c>
      <c r="E1355">
        <f t="shared" si="147"/>
        <v>0.1</v>
      </c>
      <c r="F1355">
        <f t="shared" si="148"/>
        <v>297.28755000000001</v>
      </c>
      <c r="G1355" s="2">
        <v>45526</v>
      </c>
      <c r="H1355" s="2">
        <v>45526</v>
      </c>
      <c r="I1355" t="s">
        <v>42</v>
      </c>
      <c r="J1355" t="s">
        <v>37</v>
      </c>
      <c r="K1355" t="str">
        <f t="shared" si="149"/>
        <v>Low Risk</v>
      </c>
      <c r="L1355" t="s">
        <v>60</v>
      </c>
      <c r="M1355" t="s">
        <v>50</v>
      </c>
      <c r="N1355" t="s">
        <v>31</v>
      </c>
      <c r="O1355" t="s">
        <v>32</v>
      </c>
      <c r="P1355" t="s">
        <v>80</v>
      </c>
      <c r="Q1355" t="s">
        <v>81</v>
      </c>
      <c r="R1355">
        <v>9</v>
      </c>
      <c r="S1355" t="str">
        <f t="shared" si="150"/>
        <v>August</v>
      </c>
      <c r="T1355">
        <f t="shared" si="151"/>
        <v>2024</v>
      </c>
      <c r="U1355" s="3">
        <f t="shared" si="152"/>
        <v>0.315</v>
      </c>
      <c r="V1355" s="3" t="str">
        <f t="shared" si="153"/>
        <v>Low Discount</v>
      </c>
      <c r="W1355" s="3">
        <f>AVERAGE(Table1[Gross Margin %])</f>
        <v>0.29963500000000659</v>
      </c>
      <c r="X1355" s="3"/>
    </row>
    <row r="1356" spans="1:24" x14ac:dyDescent="0.35">
      <c r="A1356" t="s">
        <v>2673</v>
      </c>
      <c r="B1356" t="s">
        <v>2674</v>
      </c>
      <c r="C1356">
        <v>1121.4100000000001</v>
      </c>
      <c r="D1356" t="s">
        <v>3872</v>
      </c>
      <c r="E1356">
        <f t="shared" si="147"/>
        <v>0.25</v>
      </c>
      <c r="F1356">
        <f t="shared" si="148"/>
        <v>294.37012500000003</v>
      </c>
      <c r="G1356" s="2">
        <v>45707</v>
      </c>
      <c r="H1356" s="2">
        <v>45707</v>
      </c>
      <c r="I1356" t="s">
        <v>42</v>
      </c>
      <c r="J1356" t="s">
        <v>29</v>
      </c>
      <c r="K1356" t="str">
        <f t="shared" si="149"/>
        <v>High Risk</v>
      </c>
      <c r="L1356" t="s">
        <v>20</v>
      </c>
      <c r="M1356" t="s">
        <v>21</v>
      </c>
      <c r="N1356" t="s">
        <v>22</v>
      </c>
      <c r="O1356" t="s">
        <v>32</v>
      </c>
      <c r="P1356" t="s">
        <v>33</v>
      </c>
      <c r="Q1356" t="s">
        <v>34</v>
      </c>
      <c r="R1356">
        <v>7</v>
      </c>
      <c r="S1356" t="str">
        <f t="shared" si="150"/>
        <v>February</v>
      </c>
      <c r="T1356">
        <f t="shared" si="151"/>
        <v>2025</v>
      </c>
      <c r="U1356" s="3">
        <f t="shared" si="152"/>
        <v>0.26250000000000001</v>
      </c>
      <c r="V1356" s="3" t="str">
        <f t="shared" si="153"/>
        <v>High Discount</v>
      </c>
      <c r="W1356" s="3">
        <f>AVERAGE(Table1[Gross Margin %])</f>
        <v>0.29963500000000659</v>
      </c>
      <c r="X1356" s="3"/>
    </row>
    <row r="1357" spans="1:24" x14ac:dyDescent="0.35">
      <c r="A1357" t="s">
        <v>2675</v>
      </c>
      <c r="B1357" t="s">
        <v>2676</v>
      </c>
      <c r="C1357">
        <v>575.84</v>
      </c>
      <c r="D1357" t="s">
        <v>3874</v>
      </c>
      <c r="E1357">
        <f t="shared" si="147"/>
        <v>0.1</v>
      </c>
      <c r="F1357">
        <f t="shared" si="148"/>
        <v>181.38960000000003</v>
      </c>
      <c r="G1357" s="2">
        <v>45701</v>
      </c>
      <c r="H1357" s="2">
        <v>45701</v>
      </c>
      <c r="I1357" t="s">
        <v>28</v>
      </c>
      <c r="J1357" t="s">
        <v>29</v>
      </c>
      <c r="K1357" t="str">
        <f t="shared" si="149"/>
        <v>Medium Risk</v>
      </c>
      <c r="L1357" t="s">
        <v>38</v>
      </c>
      <c r="M1357" t="s">
        <v>30</v>
      </c>
      <c r="N1357" t="s">
        <v>31</v>
      </c>
      <c r="O1357" t="s">
        <v>32</v>
      </c>
      <c r="P1357" t="s">
        <v>68</v>
      </c>
      <c r="Q1357" t="s">
        <v>69</v>
      </c>
      <c r="R1357">
        <v>10</v>
      </c>
      <c r="S1357" t="str">
        <f t="shared" si="150"/>
        <v>February</v>
      </c>
      <c r="T1357">
        <f t="shared" si="151"/>
        <v>2025</v>
      </c>
      <c r="U1357" s="3">
        <f t="shared" si="152"/>
        <v>0.31500000000000006</v>
      </c>
      <c r="V1357" s="3" t="str">
        <f t="shared" si="153"/>
        <v>Low Discount</v>
      </c>
      <c r="W1357" s="3">
        <f>AVERAGE(Table1[Gross Margin %])</f>
        <v>0.29963500000000659</v>
      </c>
      <c r="X1357" s="3"/>
    </row>
    <row r="1358" spans="1:24" x14ac:dyDescent="0.35">
      <c r="A1358" t="s">
        <v>2677</v>
      </c>
      <c r="B1358" t="s">
        <v>2678</v>
      </c>
      <c r="C1358">
        <v>1348.17</v>
      </c>
      <c r="D1358" t="s">
        <v>3872</v>
      </c>
      <c r="E1358">
        <f t="shared" si="147"/>
        <v>0.25</v>
      </c>
      <c r="F1358">
        <f t="shared" si="148"/>
        <v>353.89462500000002</v>
      </c>
      <c r="G1358" s="2">
        <v>45489</v>
      </c>
      <c r="H1358" s="2">
        <v>45489</v>
      </c>
      <c r="I1358" t="s">
        <v>42</v>
      </c>
      <c r="J1358" t="s">
        <v>37</v>
      </c>
      <c r="K1358" t="str">
        <f t="shared" si="149"/>
        <v>Low Risk</v>
      </c>
      <c r="L1358" t="s">
        <v>38</v>
      </c>
      <c r="M1358" t="s">
        <v>50</v>
      </c>
      <c r="N1358" t="s">
        <v>45</v>
      </c>
      <c r="O1358" t="s">
        <v>32</v>
      </c>
      <c r="P1358" t="s">
        <v>68</v>
      </c>
      <c r="Q1358" t="s">
        <v>69</v>
      </c>
      <c r="R1358">
        <v>9</v>
      </c>
      <c r="S1358" t="str">
        <f t="shared" si="150"/>
        <v>July</v>
      </c>
      <c r="T1358">
        <f t="shared" si="151"/>
        <v>2024</v>
      </c>
      <c r="U1358" s="3">
        <f t="shared" si="152"/>
        <v>0.26250000000000001</v>
      </c>
      <c r="V1358" s="3" t="str">
        <f t="shared" si="153"/>
        <v>High Discount</v>
      </c>
      <c r="W1358" s="3">
        <f>AVERAGE(Table1[Gross Margin %])</f>
        <v>0.29963500000000659</v>
      </c>
      <c r="X1358" s="3"/>
    </row>
    <row r="1359" spans="1:24" x14ac:dyDescent="0.35">
      <c r="A1359" t="s">
        <v>2679</v>
      </c>
      <c r="B1359" t="s">
        <v>2680</v>
      </c>
      <c r="C1359">
        <v>1024.7</v>
      </c>
      <c r="D1359" t="s">
        <v>3872</v>
      </c>
      <c r="E1359">
        <f t="shared" si="147"/>
        <v>0.1</v>
      </c>
      <c r="F1359">
        <f t="shared" si="148"/>
        <v>322.78049999999996</v>
      </c>
      <c r="G1359" s="2">
        <v>45681</v>
      </c>
      <c r="H1359" s="2">
        <v>45681</v>
      </c>
      <c r="I1359" t="s">
        <v>86</v>
      </c>
      <c r="J1359" t="s">
        <v>49</v>
      </c>
      <c r="K1359" t="str">
        <f t="shared" si="149"/>
        <v>Low Risk</v>
      </c>
      <c r="L1359" t="s">
        <v>43</v>
      </c>
      <c r="M1359" t="s">
        <v>39</v>
      </c>
      <c r="N1359" t="s">
        <v>31</v>
      </c>
      <c r="O1359" t="s">
        <v>61</v>
      </c>
      <c r="P1359" t="s">
        <v>62</v>
      </c>
      <c r="Q1359" t="s">
        <v>63</v>
      </c>
      <c r="R1359">
        <v>6</v>
      </c>
      <c r="S1359" t="str">
        <f t="shared" si="150"/>
        <v>January</v>
      </c>
      <c r="T1359">
        <f t="shared" si="151"/>
        <v>2025</v>
      </c>
      <c r="U1359" s="3">
        <f t="shared" si="152"/>
        <v>0.31499999999999995</v>
      </c>
      <c r="V1359" s="3" t="str">
        <f t="shared" si="153"/>
        <v>Low Discount</v>
      </c>
      <c r="W1359" s="3">
        <f>AVERAGE(Table1[Gross Margin %])</f>
        <v>0.29963500000000659</v>
      </c>
      <c r="X1359" s="3"/>
    </row>
    <row r="1360" spans="1:24" x14ac:dyDescent="0.35">
      <c r="A1360" t="s">
        <v>2681</v>
      </c>
      <c r="B1360" t="s">
        <v>2682</v>
      </c>
      <c r="C1360">
        <v>349.28</v>
      </c>
      <c r="D1360" t="s">
        <v>3873</v>
      </c>
      <c r="E1360">
        <f t="shared" si="147"/>
        <v>0.15</v>
      </c>
      <c r="F1360">
        <f t="shared" si="148"/>
        <v>103.91079999999998</v>
      </c>
      <c r="G1360" s="2">
        <v>45548</v>
      </c>
      <c r="H1360" s="2">
        <v>45548</v>
      </c>
      <c r="I1360" t="s">
        <v>86</v>
      </c>
      <c r="J1360" t="s">
        <v>37</v>
      </c>
      <c r="K1360" t="str">
        <f t="shared" si="149"/>
        <v>Medium Risk</v>
      </c>
      <c r="L1360" t="s">
        <v>38</v>
      </c>
      <c r="M1360" t="s">
        <v>50</v>
      </c>
      <c r="N1360" t="s">
        <v>22</v>
      </c>
      <c r="O1360" t="s">
        <v>23</v>
      </c>
      <c r="P1360" t="s">
        <v>51</v>
      </c>
      <c r="Q1360" t="s">
        <v>52</v>
      </c>
      <c r="R1360">
        <v>3</v>
      </c>
      <c r="S1360" t="str">
        <f t="shared" si="150"/>
        <v>September</v>
      </c>
      <c r="T1360">
        <f t="shared" si="151"/>
        <v>2024</v>
      </c>
      <c r="U1360" s="3">
        <f t="shared" si="152"/>
        <v>0.29749999999999999</v>
      </c>
      <c r="V1360" s="3" t="str">
        <f t="shared" si="153"/>
        <v>High Discount</v>
      </c>
      <c r="W1360" s="3">
        <f>AVERAGE(Table1[Gross Margin %])</f>
        <v>0.29963500000000659</v>
      </c>
      <c r="X1360" s="3"/>
    </row>
    <row r="1361" spans="1:24" x14ac:dyDescent="0.35">
      <c r="A1361" t="s">
        <v>2683</v>
      </c>
      <c r="B1361" t="s">
        <v>2684</v>
      </c>
      <c r="C1361">
        <v>305.36</v>
      </c>
      <c r="D1361" t="s">
        <v>3873</v>
      </c>
      <c r="E1361">
        <f t="shared" si="147"/>
        <v>0.1</v>
      </c>
      <c r="F1361">
        <f t="shared" si="148"/>
        <v>96.188400000000001</v>
      </c>
      <c r="G1361" s="2">
        <v>45617</v>
      </c>
      <c r="H1361" s="2">
        <v>45617</v>
      </c>
      <c r="I1361" t="s">
        <v>48</v>
      </c>
      <c r="J1361" t="s">
        <v>19</v>
      </c>
      <c r="K1361" t="str">
        <f t="shared" si="149"/>
        <v>Medium Risk</v>
      </c>
      <c r="L1361" t="s">
        <v>38</v>
      </c>
      <c r="M1361" t="s">
        <v>50</v>
      </c>
      <c r="N1361" t="s">
        <v>31</v>
      </c>
      <c r="O1361" t="s">
        <v>32</v>
      </c>
      <c r="P1361" t="s">
        <v>80</v>
      </c>
      <c r="Q1361" t="s">
        <v>81</v>
      </c>
      <c r="R1361">
        <v>7</v>
      </c>
      <c r="S1361" t="str">
        <f t="shared" si="150"/>
        <v>November</v>
      </c>
      <c r="T1361">
        <f t="shared" si="151"/>
        <v>2024</v>
      </c>
      <c r="U1361" s="3">
        <f t="shared" si="152"/>
        <v>0.315</v>
      </c>
      <c r="V1361" s="3" t="str">
        <f t="shared" si="153"/>
        <v>Low Discount</v>
      </c>
      <c r="W1361" s="3">
        <f>AVERAGE(Table1[Gross Margin %])</f>
        <v>0.29963500000000659</v>
      </c>
      <c r="X1361" s="3"/>
    </row>
    <row r="1362" spans="1:24" x14ac:dyDescent="0.35">
      <c r="A1362" t="s">
        <v>2685</v>
      </c>
      <c r="B1362" t="s">
        <v>2686</v>
      </c>
      <c r="C1362">
        <v>925</v>
      </c>
      <c r="D1362" t="s">
        <v>3874</v>
      </c>
      <c r="E1362">
        <f t="shared" si="147"/>
        <v>0.1</v>
      </c>
      <c r="F1362">
        <f t="shared" si="148"/>
        <v>291.375</v>
      </c>
      <c r="G1362" s="2">
        <v>45768</v>
      </c>
      <c r="H1362" s="2">
        <v>45768</v>
      </c>
      <c r="I1362" t="s">
        <v>28</v>
      </c>
      <c r="J1362" t="s">
        <v>19</v>
      </c>
      <c r="K1362" t="str">
        <f t="shared" si="149"/>
        <v>High Risk</v>
      </c>
      <c r="L1362" t="s">
        <v>20</v>
      </c>
      <c r="M1362" t="s">
        <v>39</v>
      </c>
      <c r="N1362" t="s">
        <v>45</v>
      </c>
      <c r="O1362" t="s">
        <v>32</v>
      </c>
      <c r="P1362" t="s">
        <v>68</v>
      </c>
      <c r="Q1362" t="s">
        <v>69</v>
      </c>
      <c r="R1362">
        <v>9</v>
      </c>
      <c r="S1362" t="str">
        <f t="shared" si="150"/>
        <v>April</v>
      </c>
      <c r="T1362">
        <f t="shared" si="151"/>
        <v>2025</v>
      </c>
      <c r="U1362" s="3">
        <f t="shared" si="152"/>
        <v>0.315</v>
      </c>
      <c r="V1362" s="3" t="str">
        <f t="shared" si="153"/>
        <v>Low Discount</v>
      </c>
      <c r="W1362" s="3">
        <f>AVERAGE(Table1[Gross Margin %])</f>
        <v>0.29963500000000659</v>
      </c>
      <c r="X1362" s="3"/>
    </row>
    <row r="1363" spans="1:24" x14ac:dyDescent="0.35">
      <c r="A1363" t="s">
        <v>2687</v>
      </c>
      <c r="B1363" t="s">
        <v>1891</v>
      </c>
      <c r="C1363">
        <v>827.28</v>
      </c>
      <c r="D1363" t="s">
        <v>3874</v>
      </c>
      <c r="E1363">
        <f t="shared" si="147"/>
        <v>0.1</v>
      </c>
      <c r="F1363">
        <f t="shared" si="148"/>
        <v>260.59319999999997</v>
      </c>
      <c r="G1363" s="2">
        <v>45564</v>
      </c>
      <c r="H1363" s="2">
        <v>45564</v>
      </c>
      <c r="I1363" t="s">
        <v>86</v>
      </c>
      <c r="J1363" t="s">
        <v>37</v>
      </c>
      <c r="K1363" t="str">
        <f t="shared" si="149"/>
        <v>High Risk</v>
      </c>
      <c r="L1363" t="s">
        <v>20</v>
      </c>
      <c r="M1363" t="s">
        <v>55</v>
      </c>
      <c r="N1363" t="s">
        <v>22</v>
      </c>
      <c r="O1363" t="s">
        <v>32</v>
      </c>
      <c r="P1363" t="s">
        <v>80</v>
      </c>
      <c r="Q1363" t="s">
        <v>81</v>
      </c>
      <c r="R1363">
        <v>4</v>
      </c>
      <c r="S1363" t="str">
        <f t="shared" si="150"/>
        <v>September</v>
      </c>
      <c r="T1363">
        <f t="shared" si="151"/>
        <v>2024</v>
      </c>
      <c r="U1363" s="3">
        <f t="shared" si="152"/>
        <v>0.31499999999999995</v>
      </c>
      <c r="V1363" s="3" t="str">
        <f t="shared" si="153"/>
        <v>Low Discount</v>
      </c>
      <c r="W1363" s="3">
        <f>AVERAGE(Table1[Gross Margin %])</f>
        <v>0.29963500000000659</v>
      </c>
      <c r="X1363" s="3"/>
    </row>
    <row r="1364" spans="1:24" x14ac:dyDescent="0.35">
      <c r="A1364" t="s">
        <v>2688</v>
      </c>
      <c r="B1364" t="s">
        <v>2689</v>
      </c>
      <c r="C1364">
        <v>695.91</v>
      </c>
      <c r="D1364" t="s">
        <v>3874</v>
      </c>
      <c r="E1364">
        <f t="shared" si="147"/>
        <v>0.1</v>
      </c>
      <c r="F1364">
        <f t="shared" si="148"/>
        <v>219.21164999999996</v>
      </c>
      <c r="G1364" s="2">
        <v>45775</v>
      </c>
      <c r="H1364" s="2">
        <v>45775</v>
      </c>
      <c r="I1364" t="s">
        <v>28</v>
      </c>
      <c r="J1364" t="s">
        <v>29</v>
      </c>
      <c r="K1364" t="str">
        <f t="shared" si="149"/>
        <v>High Risk</v>
      </c>
      <c r="L1364" t="s">
        <v>20</v>
      </c>
      <c r="M1364" t="s">
        <v>44</v>
      </c>
      <c r="N1364" t="s">
        <v>22</v>
      </c>
      <c r="O1364" t="s">
        <v>32</v>
      </c>
      <c r="P1364" t="s">
        <v>68</v>
      </c>
      <c r="Q1364" t="s">
        <v>69</v>
      </c>
      <c r="R1364">
        <v>10</v>
      </c>
      <c r="S1364" t="str">
        <f t="shared" si="150"/>
        <v>April</v>
      </c>
      <c r="T1364">
        <f t="shared" si="151"/>
        <v>2025</v>
      </c>
      <c r="U1364" s="3">
        <f t="shared" si="152"/>
        <v>0.31499999999999995</v>
      </c>
      <c r="V1364" s="3" t="str">
        <f t="shared" si="153"/>
        <v>Low Discount</v>
      </c>
      <c r="W1364" s="3">
        <f>AVERAGE(Table1[Gross Margin %])</f>
        <v>0.29963500000000659</v>
      </c>
      <c r="X1364" s="3"/>
    </row>
    <row r="1365" spans="1:24" x14ac:dyDescent="0.35">
      <c r="A1365" t="s">
        <v>2690</v>
      </c>
      <c r="B1365" t="s">
        <v>2691</v>
      </c>
      <c r="C1365">
        <v>831.82</v>
      </c>
      <c r="D1365" t="s">
        <v>3874</v>
      </c>
      <c r="E1365">
        <f t="shared" si="147"/>
        <v>0.1</v>
      </c>
      <c r="F1365">
        <f t="shared" si="148"/>
        <v>262.02330000000001</v>
      </c>
      <c r="G1365" s="2">
        <v>45544</v>
      </c>
      <c r="H1365" s="2">
        <v>45544</v>
      </c>
      <c r="I1365" t="s">
        <v>28</v>
      </c>
      <c r="J1365" t="s">
        <v>37</v>
      </c>
      <c r="K1365" t="str">
        <f t="shared" si="149"/>
        <v>Low Risk</v>
      </c>
      <c r="L1365" t="s">
        <v>60</v>
      </c>
      <c r="M1365" t="s">
        <v>39</v>
      </c>
      <c r="N1365" t="s">
        <v>31</v>
      </c>
      <c r="O1365" t="s">
        <v>61</v>
      </c>
      <c r="P1365" t="s">
        <v>62</v>
      </c>
      <c r="Q1365" t="s">
        <v>63</v>
      </c>
      <c r="R1365">
        <v>5</v>
      </c>
      <c r="S1365" t="str">
        <f t="shared" si="150"/>
        <v>September</v>
      </c>
      <c r="T1365">
        <f t="shared" si="151"/>
        <v>2024</v>
      </c>
      <c r="U1365" s="3">
        <f t="shared" si="152"/>
        <v>0.315</v>
      </c>
      <c r="V1365" s="3" t="str">
        <f t="shared" si="153"/>
        <v>Low Discount</v>
      </c>
      <c r="W1365" s="3">
        <f>AVERAGE(Table1[Gross Margin %])</f>
        <v>0.29963500000000659</v>
      </c>
      <c r="X1365" s="3"/>
    </row>
    <row r="1366" spans="1:24" x14ac:dyDescent="0.35">
      <c r="A1366" t="s">
        <v>2692</v>
      </c>
      <c r="B1366" t="s">
        <v>2693</v>
      </c>
      <c r="C1366">
        <v>1291</v>
      </c>
      <c r="D1366" t="s">
        <v>3872</v>
      </c>
      <c r="E1366">
        <f t="shared" si="147"/>
        <v>0.25</v>
      </c>
      <c r="F1366">
        <f t="shared" si="148"/>
        <v>338.88749999999999</v>
      </c>
      <c r="G1366" s="2">
        <v>45558</v>
      </c>
      <c r="H1366" s="2">
        <v>45558</v>
      </c>
      <c r="I1366" t="s">
        <v>48</v>
      </c>
      <c r="J1366" t="s">
        <v>29</v>
      </c>
      <c r="K1366" t="str">
        <f t="shared" si="149"/>
        <v>Low Risk</v>
      </c>
      <c r="L1366" t="s">
        <v>60</v>
      </c>
      <c r="M1366" t="s">
        <v>44</v>
      </c>
      <c r="N1366" t="s">
        <v>22</v>
      </c>
      <c r="O1366" t="s">
        <v>32</v>
      </c>
      <c r="P1366" t="s">
        <v>68</v>
      </c>
      <c r="Q1366" t="s">
        <v>69</v>
      </c>
      <c r="R1366">
        <v>10</v>
      </c>
      <c r="S1366" t="str">
        <f t="shared" si="150"/>
        <v>September</v>
      </c>
      <c r="T1366">
        <f t="shared" si="151"/>
        <v>2024</v>
      </c>
      <c r="U1366" s="3">
        <f t="shared" si="152"/>
        <v>0.26250000000000001</v>
      </c>
      <c r="V1366" s="3" t="str">
        <f t="shared" si="153"/>
        <v>High Discount</v>
      </c>
      <c r="W1366" s="3">
        <f>AVERAGE(Table1[Gross Margin %])</f>
        <v>0.29963500000000659</v>
      </c>
      <c r="X1366" s="3"/>
    </row>
    <row r="1367" spans="1:24" x14ac:dyDescent="0.35">
      <c r="A1367" t="s">
        <v>2694</v>
      </c>
      <c r="B1367" t="s">
        <v>2695</v>
      </c>
      <c r="C1367">
        <v>960.92</v>
      </c>
      <c r="D1367" t="s">
        <v>3874</v>
      </c>
      <c r="E1367">
        <f t="shared" si="147"/>
        <v>0.1</v>
      </c>
      <c r="F1367">
        <f t="shared" si="148"/>
        <v>302.68979999999999</v>
      </c>
      <c r="G1367" s="2">
        <v>45628</v>
      </c>
      <c r="H1367" s="2">
        <v>45628</v>
      </c>
      <c r="I1367" t="s">
        <v>86</v>
      </c>
      <c r="J1367" t="s">
        <v>29</v>
      </c>
      <c r="K1367" t="str">
        <f t="shared" si="149"/>
        <v>Low Risk</v>
      </c>
      <c r="L1367" t="s">
        <v>60</v>
      </c>
      <c r="M1367" t="s">
        <v>30</v>
      </c>
      <c r="N1367" t="s">
        <v>22</v>
      </c>
      <c r="O1367" t="s">
        <v>32</v>
      </c>
      <c r="P1367" t="s">
        <v>72</v>
      </c>
      <c r="Q1367" t="s">
        <v>73</v>
      </c>
      <c r="R1367">
        <v>9</v>
      </c>
      <c r="S1367" t="str">
        <f t="shared" si="150"/>
        <v>December</v>
      </c>
      <c r="T1367">
        <f t="shared" si="151"/>
        <v>2024</v>
      </c>
      <c r="U1367" s="3">
        <f t="shared" si="152"/>
        <v>0.315</v>
      </c>
      <c r="V1367" s="3" t="str">
        <f t="shared" si="153"/>
        <v>Low Discount</v>
      </c>
      <c r="W1367" s="3">
        <f>AVERAGE(Table1[Gross Margin %])</f>
        <v>0.29963500000000659</v>
      </c>
      <c r="X1367" s="3"/>
    </row>
    <row r="1368" spans="1:24" x14ac:dyDescent="0.35">
      <c r="A1368" t="s">
        <v>2696</v>
      </c>
      <c r="B1368" t="s">
        <v>2176</v>
      </c>
      <c r="C1368">
        <v>1108.74</v>
      </c>
      <c r="D1368" t="s">
        <v>3872</v>
      </c>
      <c r="E1368">
        <f t="shared" si="147"/>
        <v>0.25</v>
      </c>
      <c r="F1368">
        <f t="shared" si="148"/>
        <v>291.04424999999998</v>
      </c>
      <c r="G1368" s="2">
        <v>45475</v>
      </c>
      <c r="H1368" s="2">
        <v>45475</v>
      </c>
      <c r="I1368" t="s">
        <v>48</v>
      </c>
      <c r="J1368" t="s">
        <v>37</v>
      </c>
      <c r="K1368" t="str">
        <f t="shared" si="149"/>
        <v>High Risk</v>
      </c>
      <c r="L1368" t="s">
        <v>20</v>
      </c>
      <c r="M1368" t="s">
        <v>55</v>
      </c>
      <c r="N1368" t="s">
        <v>31</v>
      </c>
      <c r="O1368" t="s">
        <v>32</v>
      </c>
      <c r="P1368" t="s">
        <v>68</v>
      </c>
      <c r="Q1368" t="s">
        <v>69</v>
      </c>
      <c r="R1368">
        <v>7</v>
      </c>
      <c r="S1368" t="str">
        <f t="shared" si="150"/>
        <v>July</v>
      </c>
      <c r="T1368">
        <f t="shared" si="151"/>
        <v>2024</v>
      </c>
      <c r="U1368" s="3">
        <f t="shared" si="152"/>
        <v>0.26249999999999996</v>
      </c>
      <c r="V1368" s="3" t="str">
        <f t="shared" si="153"/>
        <v>High Discount</v>
      </c>
      <c r="W1368" s="3">
        <f>AVERAGE(Table1[Gross Margin %])</f>
        <v>0.29963500000000659</v>
      </c>
      <c r="X1368" s="3"/>
    </row>
    <row r="1369" spans="1:24" x14ac:dyDescent="0.35">
      <c r="A1369" t="s">
        <v>2697</v>
      </c>
      <c r="B1369" t="s">
        <v>2698</v>
      </c>
      <c r="C1369">
        <v>1455.19</v>
      </c>
      <c r="D1369" t="s">
        <v>3872</v>
      </c>
      <c r="E1369">
        <f t="shared" si="147"/>
        <v>0.15</v>
      </c>
      <c r="F1369">
        <f t="shared" si="148"/>
        <v>432.91902500000003</v>
      </c>
      <c r="G1369" s="2">
        <v>45672</v>
      </c>
      <c r="H1369" s="2">
        <v>45672</v>
      </c>
      <c r="I1369" t="s">
        <v>48</v>
      </c>
      <c r="J1369" t="s">
        <v>37</v>
      </c>
      <c r="K1369" t="str">
        <f t="shared" si="149"/>
        <v>Low Risk</v>
      </c>
      <c r="L1369" t="s">
        <v>43</v>
      </c>
      <c r="M1369" t="s">
        <v>44</v>
      </c>
      <c r="N1369" t="s">
        <v>45</v>
      </c>
      <c r="O1369" t="s">
        <v>23</v>
      </c>
      <c r="P1369" t="s">
        <v>24</v>
      </c>
      <c r="Q1369" t="s">
        <v>25</v>
      </c>
      <c r="R1369">
        <v>5</v>
      </c>
      <c r="S1369" t="str">
        <f t="shared" si="150"/>
        <v>January</v>
      </c>
      <c r="T1369">
        <f t="shared" si="151"/>
        <v>2025</v>
      </c>
      <c r="U1369" s="3">
        <f t="shared" si="152"/>
        <v>0.29749999999999999</v>
      </c>
      <c r="V1369" s="3" t="str">
        <f t="shared" si="153"/>
        <v>High Discount</v>
      </c>
      <c r="W1369" s="3">
        <f>AVERAGE(Table1[Gross Margin %])</f>
        <v>0.29963500000000659</v>
      </c>
      <c r="X1369" s="3"/>
    </row>
    <row r="1370" spans="1:24" x14ac:dyDescent="0.35">
      <c r="A1370" t="s">
        <v>2699</v>
      </c>
      <c r="B1370" t="s">
        <v>2700</v>
      </c>
      <c r="C1370">
        <v>976.23</v>
      </c>
      <c r="D1370" t="s">
        <v>3874</v>
      </c>
      <c r="E1370">
        <f t="shared" si="147"/>
        <v>0.1</v>
      </c>
      <c r="F1370">
        <f t="shared" si="148"/>
        <v>307.51244999999994</v>
      </c>
      <c r="G1370" s="2">
        <v>45715</v>
      </c>
      <c r="H1370" s="2">
        <v>45715</v>
      </c>
      <c r="I1370" t="s">
        <v>86</v>
      </c>
      <c r="J1370" t="s">
        <v>37</v>
      </c>
      <c r="K1370" t="str">
        <f t="shared" si="149"/>
        <v>Medium Risk</v>
      </c>
      <c r="L1370" t="s">
        <v>38</v>
      </c>
      <c r="M1370" t="s">
        <v>39</v>
      </c>
      <c r="N1370" t="s">
        <v>22</v>
      </c>
      <c r="O1370" t="s">
        <v>32</v>
      </c>
      <c r="P1370" t="s">
        <v>72</v>
      </c>
      <c r="Q1370" t="s">
        <v>73</v>
      </c>
      <c r="R1370">
        <v>7</v>
      </c>
      <c r="S1370" t="str">
        <f t="shared" si="150"/>
        <v>February</v>
      </c>
      <c r="T1370">
        <f t="shared" si="151"/>
        <v>2025</v>
      </c>
      <c r="U1370" s="3">
        <f t="shared" si="152"/>
        <v>0.31499999999999995</v>
      </c>
      <c r="V1370" s="3" t="str">
        <f t="shared" si="153"/>
        <v>Low Discount</v>
      </c>
      <c r="W1370" s="3">
        <f>AVERAGE(Table1[Gross Margin %])</f>
        <v>0.29963500000000659</v>
      </c>
      <c r="X1370" s="3"/>
    </row>
    <row r="1371" spans="1:24" x14ac:dyDescent="0.35">
      <c r="A1371" t="s">
        <v>2701</v>
      </c>
      <c r="B1371" t="s">
        <v>2702</v>
      </c>
      <c r="C1371">
        <v>581.80999999999995</v>
      </c>
      <c r="D1371" t="s">
        <v>3874</v>
      </c>
      <c r="E1371">
        <f t="shared" si="147"/>
        <v>0.1</v>
      </c>
      <c r="F1371">
        <f t="shared" si="148"/>
        <v>183.27014999999994</v>
      </c>
      <c r="G1371" s="2">
        <v>45433</v>
      </c>
      <c r="H1371" s="2">
        <v>45433</v>
      </c>
      <c r="I1371" t="s">
        <v>42</v>
      </c>
      <c r="J1371" t="s">
        <v>49</v>
      </c>
      <c r="K1371" t="str">
        <f t="shared" si="149"/>
        <v>Low Risk</v>
      </c>
      <c r="L1371" t="s">
        <v>43</v>
      </c>
      <c r="M1371" t="s">
        <v>55</v>
      </c>
      <c r="N1371" t="s">
        <v>22</v>
      </c>
      <c r="O1371" t="s">
        <v>32</v>
      </c>
      <c r="P1371" t="s">
        <v>33</v>
      </c>
      <c r="Q1371" t="s">
        <v>34</v>
      </c>
      <c r="R1371">
        <v>4</v>
      </c>
      <c r="S1371" t="str">
        <f t="shared" si="150"/>
        <v>May</v>
      </c>
      <c r="T1371">
        <f t="shared" si="151"/>
        <v>2024</v>
      </c>
      <c r="U1371" s="3">
        <f t="shared" si="152"/>
        <v>0.31499999999999995</v>
      </c>
      <c r="V1371" s="3" t="str">
        <f t="shared" si="153"/>
        <v>Low Discount</v>
      </c>
      <c r="W1371" s="3">
        <f>AVERAGE(Table1[Gross Margin %])</f>
        <v>0.29963500000000659</v>
      </c>
      <c r="X1371" s="3"/>
    </row>
    <row r="1372" spans="1:24" x14ac:dyDescent="0.35">
      <c r="A1372" t="s">
        <v>2703</v>
      </c>
      <c r="B1372" t="s">
        <v>2704</v>
      </c>
      <c r="C1372">
        <v>836.7</v>
      </c>
      <c r="D1372" t="s">
        <v>3874</v>
      </c>
      <c r="E1372">
        <f t="shared" si="147"/>
        <v>0.15</v>
      </c>
      <c r="F1372">
        <f t="shared" si="148"/>
        <v>248.91825</v>
      </c>
      <c r="G1372" s="2">
        <v>45548</v>
      </c>
      <c r="H1372" s="2">
        <v>45548</v>
      </c>
      <c r="I1372" t="s">
        <v>48</v>
      </c>
      <c r="J1372" t="s">
        <v>19</v>
      </c>
      <c r="K1372" t="str">
        <f t="shared" si="149"/>
        <v>High Risk</v>
      </c>
      <c r="L1372" t="s">
        <v>20</v>
      </c>
      <c r="M1372" t="s">
        <v>50</v>
      </c>
      <c r="N1372" t="s">
        <v>22</v>
      </c>
      <c r="O1372" t="s">
        <v>23</v>
      </c>
      <c r="P1372" t="s">
        <v>24</v>
      </c>
      <c r="Q1372" t="s">
        <v>25</v>
      </c>
      <c r="R1372">
        <v>7</v>
      </c>
      <c r="S1372" t="str">
        <f t="shared" si="150"/>
        <v>September</v>
      </c>
      <c r="T1372">
        <f t="shared" si="151"/>
        <v>2024</v>
      </c>
      <c r="U1372" s="3">
        <f t="shared" si="152"/>
        <v>0.29749999999999999</v>
      </c>
      <c r="V1372" s="3" t="str">
        <f t="shared" si="153"/>
        <v>High Discount</v>
      </c>
      <c r="W1372" s="3">
        <f>AVERAGE(Table1[Gross Margin %])</f>
        <v>0.29963500000000659</v>
      </c>
      <c r="X1372" s="3"/>
    </row>
    <row r="1373" spans="1:24" x14ac:dyDescent="0.35">
      <c r="A1373" t="s">
        <v>2705</v>
      </c>
      <c r="B1373" t="s">
        <v>2706</v>
      </c>
      <c r="C1373">
        <v>1306.68</v>
      </c>
      <c r="D1373" t="s">
        <v>3872</v>
      </c>
      <c r="E1373">
        <f t="shared" si="147"/>
        <v>0.15</v>
      </c>
      <c r="F1373">
        <f t="shared" si="148"/>
        <v>388.7373</v>
      </c>
      <c r="G1373" s="2">
        <v>45553</v>
      </c>
      <c r="H1373" s="2">
        <v>45553</v>
      </c>
      <c r="I1373" t="s">
        <v>18</v>
      </c>
      <c r="J1373" t="s">
        <v>29</v>
      </c>
      <c r="K1373" t="str">
        <f t="shared" si="149"/>
        <v>High Risk</v>
      </c>
      <c r="L1373" t="s">
        <v>20</v>
      </c>
      <c r="M1373" t="s">
        <v>30</v>
      </c>
      <c r="N1373" t="s">
        <v>31</v>
      </c>
      <c r="O1373" t="s">
        <v>23</v>
      </c>
      <c r="P1373" t="s">
        <v>51</v>
      </c>
      <c r="Q1373" t="s">
        <v>52</v>
      </c>
      <c r="R1373">
        <v>10</v>
      </c>
      <c r="S1373" t="str">
        <f t="shared" si="150"/>
        <v>September</v>
      </c>
      <c r="T1373">
        <f t="shared" si="151"/>
        <v>2024</v>
      </c>
      <c r="U1373" s="3">
        <f t="shared" si="152"/>
        <v>0.29749999999999999</v>
      </c>
      <c r="V1373" s="3" t="str">
        <f t="shared" si="153"/>
        <v>High Discount</v>
      </c>
      <c r="W1373" s="3">
        <f>AVERAGE(Table1[Gross Margin %])</f>
        <v>0.29963500000000659</v>
      </c>
      <c r="X1373" s="3"/>
    </row>
    <row r="1374" spans="1:24" x14ac:dyDescent="0.35">
      <c r="A1374" t="s">
        <v>2707</v>
      </c>
      <c r="B1374" t="s">
        <v>2708</v>
      </c>
      <c r="C1374">
        <v>351.64</v>
      </c>
      <c r="D1374" t="s">
        <v>3873</v>
      </c>
      <c r="E1374">
        <f t="shared" si="147"/>
        <v>0.1</v>
      </c>
      <c r="F1374">
        <f t="shared" si="148"/>
        <v>110.7666</v>
      </c>
      <c r="G1374" s="2">
        <v>45684</v>
      </c>
      <c r="H1374" s="2">
        <v>45684</v>
      </c>
      <c r="I1374" t="s">
        <v>48</v>
      </c>
      <c r="J1374" t="s">
        <v>37</v>
      </c>
      <c r="K1374" t="str">
        <f t="shared" si="149"/>
        <v>Low Risk</v>
      </c>
      <c r="L1374" t="s">
        <v>43</v>
      </c>
      <c r="M1374" t="s">
        <v>30</v>
      </c>
      <c r="N1374" t="s">
        <v>45</v>
      </c>
      <c r="O1374" t="s">
        <v>32</v>
      </c>
      <c r="P1374" t="s">
        <v>72</v>
      </c>
      <c r="Q1374" t="s">
        <v>73</v>
      </c>
      <c r="R1374">
        <v>3</v>
      </c>
      <c r="S1374" t="str">
        <f t="shared" si="150"/>
        <v>January</v>
      </c>
      <c r="T1374">
        <f t="shared" si="151"/>
        <v>2025</v>
      </c>
      <c r="U1374" s="3">
        <f t="shared" si="152"/>
        <v>0.315</v>
      </c>
      <c r="V1374" s="3" t="str">
        <f t="shared" si="153"/>
        <v>Low Discount</v>
      </c>
      <c r="W1374" s="3">
        <f>AVERAGE(Table1[Gross Margin %])</f>
        <v>0.29963500000000659</v>
      </c>
      <c r="X1374" s="3"/>
    </row>
    <row r="1375" spans="1:24" x14ac:dyDescent="0.35">
      <c r="A1375" t="s">
        <v>2709</v>
      </c>
      <c r="B1375" t="s">
        <v>2710</v>
      </c>
      <c r="C1375">
        <v>1243.55</v>
      </c>
      <c r="D1375" t="s">
        <v>3872</v>
      </c>
      <c r="E1375">
        <f t="shared" si="147"/>
        <v>0.25</v>
      </c>
      <c r="F1375">
        <f t="shared" si="148"/>
        <v>326.43187499999993</v>
      </c>
      <c r="G1375" s="2">
        <v>45554</v>
      </c>
      <c r="H1375" s="2">
        <v>45554</v>
      </c>
      <c r="I1375" t="s">
        <v>86</v>
      </c>
      <c r="J1375" t="s">
        <v>29</v>
      </c>
      <c r="K1375" t="str">
        <f t="shared" si="149"/>
        <v>High Risk</v>
      </c>
      <c r="L1375" t="s">
        <v>20</v>
      </c>
      <c r="M1375" t="s">
        <v>21</v>
      </c>
      <c r="N1375" t="s">
        <v>22</v>
      </c>
      <c r="O1375" t="s">
        <v>32</v>
      </c>
      <c r="P1375" t="s">
        <v>33</v>
      </c>
      <c r="Q1375" t="s">
        <v>34</v>
      </c>
      <c r="R1375">
        <v>1</v>
      </c>
      <c r="S1375" t="str">
        <f t="shared" si="150"/>
        <v>September</v>
      </c>
      <c r="T1375">
        <f t="shared" si="151"/>
        <v>2024</v>
      </c>
      <c r="U1375" s="3">
        <f t="shared" si="152"/>
        <v>0.26249999999999996</v>
      </c>
      <c r="V1375" s="3" t="str">
        <f t="shared" si="153"/>
        <v>High Discount</v>
      </c>
      <c r="W1375" s="3">
        <f>AVERAGE(Table1[Gross Margin %])</f>
        <v>0.29963500000000659</v>
      </c>
      <c r="X1375" s="3"/>
    </row>
    <row r="1376" spans="1:24" x14ac:dyDescent="0.35">
      <c r="A1376" t="s">
        <v>2711</v>
      </c>
      <c r="B1376" t="s">
        <v>2712</v>
      </c>
      <c r="C1376">
        <v>112.47</v>
      </c>
      <c r="D1376" t="s">
        <v>3873</v>
      </c>
      <c r="E1376">
        <f t="shared" si="147"/>
        <v>0.15</v>
      </c>
      <c r="F1376">
        <f t="shared" si="148"/>
        <v>33.459825000000002</v>
      </c>
      <c r="G1376" s="2">
        <v>45774</v>
      </c>
      <c r="H1376" s="2">
        <v>45774</v>
      </c>
      <c r="I1376" t="s">
        <v>42</v>
      </c>
      <c r="J1376" t="s">
        <v>49</v>
      </c>
      <c r="K1376" t="str">
        <f t="shared" si="149"/>
        <v>Low Risk</v>
      </c>
      <c r="L1376" t="s">
        <v>60</v>
      </c>
      <c r="M1376" t="s">
        <v>39</v>
      </c>
      <c r="N1376" t="s">
        <v>22</v>
      </c>
      <c r="O1376" t="s">
        <v>23</v>
      </c>
      <c r="P1376" t="s">
        <v>51</v>
      </c>
      <c r="Q1376" t="s">
        <v>52</v>
      </c>
      <c r="R1376">
        <v>3</v>
      </c>
      <c r="S1376" t="str">
        <f t="shared" si="150"/>
        <v>April</v>
      </c>
      <c r="T1376">
        <f t="shared" si="151"/>
        <v>2025</v>
      </c>
      <c r="U1376" s="3">
        <f t="shared" si="152"/>
        <v>0.29750000000000004</v>
      </c>
      <c r="V1376" s="3" t="str">
        <f t="shared" si="153"/>
        <v>High Discount</v>
      </c>
      <c r="W1376" s="3">
        <f>AVERAGE(Table1[Gross Margin %])</f>
        <v>0.29963500000000659</v>
      </c>
      <c r="X1376" s="3"/>
    </row>
    <row r="1377" spans="1:24" x14ac:dyDescent="0.35">
      <c r="A1377" t="s">
        <v>2713</v>
      </c>
      <c r="B1377" t="s">
        <v>2714</v>
      </c>
      <c r="C1377">
        <v>211.09</v>
      </c>
      <c r="D1377" t="s">
        <v>3873</v>
      </c>
      <c r="E1377">
        <f t="shared" si="147"/>
        <v>0.15</v>
      </c>
      <c r="F1377">
        <f t="shared" si="148"/>
        <v>62.799274999999994</v>
      </c>
      <c r="G1377" s="2">
        <v>45744</v>
      </c>
      <c r="H1377" s="2">
        <v>45744</v>
      </c>
      <c r="I1377" t="s">
        <v>18</v>
      </c>
      <c r="J1377" t="s">
        <v>49</v>
      </c>
      <c r="K1377" t="str">
        <f t="shared" si="149"/>
        <v>Low Risk</v>
      </c>
      <c r="L1377" t="s">
        <v>60</v>
      </c>
      <c r="M1377" t="s">
        <v>50</v>
      </c>
      <c r="N1377" t="s">
        <v>22</v>
      </c>
      <c r="O1377" t="s">
        <v>23</v>
      </c>
      <c r="P1377" t="s">
        <v>24</v>
      </c>
      <c r="Q1377" t="s">
        <v>25</v>
      </c>
      <c r="R1377">
        <v>5</v>
      </c>
      <c r="S1377" t="str">
        <f t="shared" si="150"/>
        <v>March</v>
      </c>
      <c r="T1377">
        <f t="shared" si="151"/>
        <v>2025</v>
      </c>
      <c r="U1377" s="3">
        <f t="shared" si="152"/>
        <v>0.29749999999999999</v>
      </c>
      <c r="V1377" s="3" t="str">
        <f t="shared" si="153"/>
        <v>High Discount</v>
      </c>
      <c r="W1377" s="3">
        <f>AVERAGE(Table1[Gross Margin %])</f>
        <v>0.29963500000000659</v>
      </c>
      <c r="X1377" s="3"/>
    </row>
    <row r="1378" spans="1:24" x14ac:dyDescent="0.35">
      <c r="A1378" t="s">
        <v>2715</v>
      </c>
      <c r="B1378" t="s">
        <v>2716</v>
      </c>
      <c r="C1378">
        <v>463.67</v>
      </c>
      <c r="D1378" t="s">
        <v>3873</v>
      </c>
      <c r="E1378">
        <f t="shared" si="147"/>
        <v>0.1</v>
      </c>
      <c r="F1378">
        <f t="shared" si="148"/>
        <v>146.05605</v>
      </c>
      <c r="G1378" s="2">
        <v>45759</v>
      </c>
      <c r="H1378" s="2">
        <v>45759</v>
      </c>
      <c r="I1378" t="s">
        <v>28</v>
      </c>
      <c r="J1378" t="s">
        <v>37</v>
      </c>
      <c r="K1378" t="str">
        <f t="shared" si="149"/>
        <v>High Risk</v>
      </c>
      <c r="L1378" t="s">
        <v>20</v>
      </c>
      <c r="M1378" t="s">
        <v>55</v>
      </c>
      <c r="N1378" t="s">
        <v>22</v>
      </c>
      <c r="O1378" t="s">
        <v>32</v>
      </c>
      <c r="P1378" t="s">
        <v>33</v>
      </c>
      <c r="Q1378" t="s">
        <v>34</v>
      </c>
      <c r="R1378">
        <v>9</v>
      </c>
      <c r="S1378" t="str">
        <f t="shared" si="150"/>
        <v>April</v>
      </c>
      <c r="T1378">
        <f t="shared" si="151"/>
        <v>2025</v>
      </c>
      <c r="U1378" s="3">
        <f t="shared" si="152"/>
        <v>0.315</v>
      </c>
      <c r="V1378" s="3" t="str">
        <f t="shared" si="153"/>
        <v>Low Discount</v>
      </c>
      <c r="W1378" s="3">
        <f>AVERAGE(Table1[Gross Margin %])</f>
        <v>0.29963500000000659</v>
      </c>
      <c r="X1378" s="3"/>
    </row>
    <row r="1379" spans="1:24" x14ac:dyDescent="0.35">
      <c r="A1379" t="s">
        <v>2717</v>
      </c>
      <c r="B1379" t="s">
        <v>2718</v>
      </c>
      <c r="C1379">
        <v>333.72</v>
      </c>
      <c r="D1379" t="s">
        <v>3873</v>
      </c>
      <c r="E1379">
        <f t="shared" si="147"/>
        <v>0.1</v>
      </c>
      <c r="F1379">
        <f t="shared" si="148"/>
        <v>105.12179999999999</v>
      </c>
      <c r="G1379" s="2">
        <v>45783</v>
      </c>
      <c r="H1379" s="2">
        <v>45783</v>
      </c>
      <c r="I1379" t="s">
        <v>48</v>
      </c>
      <c r="J1379" t="s">
        <v>37</v>
      </c>
      <c r="K1379" t="str">
        <f t="shared" si="149"/>
        <v>Low Risk</v>
      </c>
      <c r="L1379" t="s">
        <v>43</v>
      </c>
      <c r="M1379" t="s">
        <v>39</v>
      </c>
      <c r="N1379" t="s">
        <v>22</v>
      </c>
      <c r="O1379" t="s">
        <v>32</v>
      </c>
      <c r="P1379" t="s">
        <v>33</v>
      </c>
      <c r="Q1379" t="s">
        <v>34</v>
      </c>
      <c r="R1379">
        <v>6</v>
      </c>
      <c r="S1379" t="str">
        <f t="shared" si="150"/>
        <v>May</v>
      </c>
      <c r="T1379">
        <f t="shared" si="151"/>
        <v>2025</v>
      </c>
      <c r="U1379" s="3">
        <f t="shared" si="152"/>
        <v>0.31499999999999995</v>
      </c>
      <c r="V1379" s="3" t="str">
        <f t="shared" si="153"/>
        <v>Low Discount</v>
      </c>
      <c r="W1379" s="3">
        <f>AVERAGE(Table1[Gross Margin %])</f>
        <v>0.29963500000000659</v>
      </c>
      <c r="X1379" s="3"/>
    </row>
    <row r="1380" spans="1:24" x14ac:dyDescent="0.35">
      <c r="A1380" t="s">
        <v>2719</v>
      </c>
      <c r="B1380" t="s">
        <v>96</v>
      </c>
      <c r="C1380">
        <v>911.73</v>
      </c>
      <c r="D1380" t="s">
        <v>3874</v>
      </c>
      <c r="E1380">
        <f t="shared" si="147"/>
        <v>0.1</v>
      </c>
      <c r="F1380">
        <f t="shared" si="148"/>
        <v>287.19495000000001</v>
      </c>
      <c r="G1380" s="2">
        <v>45530</v>
      </c>
      <c r="H1380" s="2">
        <v>45530</v>
      </c>
      <c r="I1380" t="s">
        <v>86</v>
      </c>
      <c r="J1380" t="s">
        <v>19</v>
      </c>
      <c r="K1380" t="str">
        <f t="shared" si="149"/>
        <v>High Risk</v>
      </c>
      <c r="L1380" t="s">
        <v>20</v>
      </c>
      <c r="M1380" t="s">
        <v>39</v>
      </c>
      <c r="N1380" t="s">
        <v>31</v>
      </c>
      <c r="O1380" t="s">
        <v>32</v>
      </c>
      <c r="P1380" t="s">
        <v>33</v>
      </c>
      <c r="Q1380" t="s">
        <v>34</v>
      </c>
      <c r="R1380">
        <v>10</v>
      </c>
      <c r="S1380" t="str">
        <f t="shared" si="150"/>
        <v>August</v>
      </c>
      <c r="T1380">
        <f t="shared" si="151"/>
        <v>2024</v>
      </c>
      <c r="U1380" s="3">
        <f t="shared" si="152"/>
        <v>0.315</v>
      </c>
      <c r="V1380" s="3" t="str">
        <f t="shared" si="153"/>
        <v>Low Discount</v>
      </c>
      <c r="W1380" s="3">
        <f>AVERAGE(Table1[Gross Margin %])</f>
        <v>0.29963500000000659</v>
      </c>
      <c r="X1380" s="3"/>
    </row>
    <row r="1381" spans="1:24" x14ac:dyDescent="0.35">
      <c r="A1381" t="s">
        <v>2720</v>
      </c>
      <c r="B1381" t="s">
        <v>2721</v>
      </c>
      <c r="C1381">
        <v>816.08</v>
      </c>
      <c r="D1381" t="s">
        <v>3874</v>
      </c>
      <c r="E1381">
        <f t="shared" si="147"/>
        <v>0.1</v>
      </c>
      <c r="F1381">
        <f t="shared" si="148"/>
        <v>257.0652</v>
      </c>
      <c r="G1381" s="2">
        <v>45441</v>
      </c>
      <c r="H1381" s="2">
        <v>45441</v>
      </c>
      <c r="I1381" t="s">
        <v>48</v>
      </c>
      <c r="J1381" t="s">
        <v>19</v>
      </c>
      <c r="K1381" t="str">
        <f t="shared" si="149"/>
        <v>Medium Risk</v>
      </c>
      <c r="L1381" t="s">
        <v>38</v>
      </c>
      <c r="M1381" t="s">
        <v>55</v>
      </c>
      <c r="N1381" t="s">
        <v>22</v>
      </c>
      <c r="O1381" t="s">
        <v>32</v>
      </c>
      <c r="P1381" t="s">
        <v>72</v>
      </c>
      <c r="Q1381" t="s">
        <v>73</v>
      </c>
      <c r="R1381">
        <v>6</v>
      </c>
      <c r="S1381" t="str">
        <f t="shared" si="150"/>
        <v>May</v>
      </c>
      <c r="T1381">
        <f t="shared" si="151"/>
        <v>2024</v>
      </c>
      <c r="U1381" s="3">
        <f t="shared" si="152"/>
        <v>0.315</v>
      </c>
      <c r="V1381" s="3" t="str">
        <f t="shared" si="153"/>
        <v>Low Discount</v>
      </c>
      <c r="W1381" s="3">
        <f>AVERAGE(Table1[Gross Margin %])</f>
        <v>0.29963500000000659</v>
      </c>
      <c r="X1381" s="3"/>
    </row>
    <row r="1382" spans="1:24" x14ac:dyDescent="0.35">
      <c r="A1382" t="s">
        <v>2722</v>
      </c>
      <c r="B1382" t="s">
        <v>2723</v>
      </c>
      <c r="C1382">
        <v>1403.4</v>
      </c>
      <c r="D1382" t="s">
        <v>3872</v>
      </c>
      <c r="E1382">
        <f t="shared" si="147"/>
        <v>0.25</v>
      </c>
      <c r="F1382">
        <f t="shared" si="148"/>
        <v>368.39250000000004</v>
      </c>
      <c r="G1382" s="2">
        <v>45686</v>
      </c>
      <c r="H1382" s="2">
        <v>45686</v>
      </c>
      <c r="I1382" t="s">
        <v>28</v>
      </c>
      <c r="J1382" t="s">
        <v>37</v>
      </c>
      <c r="K1382" t="str">
        <f t="shared" si="149"/>
        <v>Low Risk</v>
      </c>
      <c r="L1382" t="s">
        <v>43</v>
      </c>
      <c r="M1382" t="s">
        <v>39</v>
      </c>
      <c r="N1382" t="s">
        <v>22</v>
      </c>
      <c r="O1382" t="s">
        <v>32</v>
      </c>
      <c r="P1382" t="s">
        <v>72</v>
      </c>
      <c r="Q1382" t="s">
        <v>73</v>
      </c>
      <c r="R1382">
        <v>5</v>
      </c>
      <c r="S1382" t="str">
        <f t="shared" si="150"/>
        <v>January</v>
      </c>
      <c r="T1382">
        <f t="shared" si="151"/>
        <v>2025</v>
      </c>
      <c r="U1382" s="3">
        <f t="shared" si="152"/>
        <v>0.26250000000000001</v>
      </c>
      <c r="V1382" s="3" t="str">
        <f t="shared" si="153"/>
        <v>High Discount</v>
      </c>
      <c r="W1382" s="3">
        <f>AVERAGE(Table1[Gross Margin %])</f>
        <v>0.29963500000000659</v>
      </c>
      <c r="X1382" s="3"/>
    </row>
    <row r="1383" spans="1:24" x14ac:dyDescent="0.35">
      <c r="A1383" t="s">
        <v>2724</v>
      </c>
      <c r="B1383" t="s">
        <v>2725</v>
      </c>
      <c r="C1383">
        <v>119.67</v>
      </c>
      <c r="D1383" t="s">
        <v>3873</v>
      </c>
      <c r="E1383">
        <f t="shared" si="147"/>
        <v>0.1</v>
      </c>
      <c r="F1383">
        <f t="shared" si="148"/>
        <v>37.69605</v>
      </c>
      <c r="G1383" s="2">
        <v>45430</v>
      </c>
      <c r="H1383" s="2">
        <v>45430</v>
      </c>
      <c r="I1383" t="s">
        <v>18</v>
      </c>
      <c r="J1383" t="s">
        <v>29</v>
      </c>
      <c r="K1383" t="str">
        <f t="shared" si="149"/>
        <v>Medium Risk</v>
      </c>
      <c r="L1383" t="s">
        <v>38</v>
      </c>
      <c r="M1383" t="s">
        <v>21</v>
      </c>
      <c r="N1383" t="s">
        <v>22</v>
      </c>
      <c r="O1383" t="s">
        <v>32</v>
      </c>
      <c r="P1383" t="s">
        <v>80</v>
      </c>
      <c r="Q1383" t="s">
        <v>81</v>
      </c>
      <c r="R1383">
        <v>1</v>
      </c>
      <c r="S1383" t="str">
        <f t="shared" si="150"/>
        <v>May</v>
      </c>
      <c r="T1383">
        <f t="shared" si="151"/>
        <v>2024</v>
      </c>
      <c r="U1383" s="3">
        <f t="shared" si="152"/>
        <v>0.315</v>
      </c>
      <c r="V1383" s="3" t="str">
        <f t="shared" si="153"/>
        <v>Low Discount</v>
      </c>
      <c r="W1383" s="3">
        <f>AVERAGE(Table1[Gross Margin %])</f>
        <v>0.29963500000000659</v>
      </c>
      <c r="X1383" s="3"/>
    </row>
    <row r="1384" spans="1:24" x14ac:dyDescent="0.35">
      <c r="A1384" t="s">
        <v>2726</v>
      </c>
      <c r="B1384" t="s">
        <v>2727</v>
      </c>
      <c r="C1384">
        <v>288.16000000000003</v>
      </c>
      <c r="D1384" t="s">
        <v>3873</v>
      </c>
      <c r="E1384">
        <f t="shared" si="147"/>
        <v>0.15</v>
      </c>
      <c r="F1384">
        <f t="shared" si="148"/>
        <v>85.72760000000001</v>
      </c>
      <c r="G1384" s="2">
        <v>45478</v>
      </c>
      <c r="H1384" s="2">
        <v>45478</v>
      </c>
      <c r="I1384" t="s">
        <v>86</v>
      </c>
      <c r="J1384" t="s">
        <v>19</v>
      </c>
      <c r="K1384" t="str">
        <f t="shared" si="149"/>
        <v>Low Risk</v>
      </c>
      <c r="L1384" t="s">
        <v>60</v>
      </c>
      <c r="M1384" t="s">
        <v>39</v>
      </c>
      <c r="N1384" t="s">
        <v>45</v>
      </c>
      <c r="O1384" t="s">
        <v>23</v>
      </c>
      <c r="P1384" t="s">
        <v>24</v>
      </c>
      <c r="Q1384" t="s">
        <v>25</v>
      </c>
      <c r="R1384">
        <v>1</v>
      </c>
      <c r="S1384" t="str">
        <f t="shared" si="150"/>
        <v>July</v>
      </c>
      <c r="T1384">
        <f t="shared" si="151"/>
        <v>2024</v>
      </c>
      <c r="U1384" s="3">
        <f t="shared" si="152"/>
        <v>0.29749999999999999</v>
      </c>
      <c r="V1384" s="3" t="str">
        <f t="shared" si="153"/>
        <v>High Discount</v>
      </c>
      <c r="W1384" s="3">
        <f>AVERAGE(Table1[Gross Margin %])</f>
        <v>0.29963500000000659</v>
      </c>
      <c r="X1384" s="3"/>
    </row>
    <row r="1385" spans="1:24" x14ac:dyDescent="0.35">
      <c r="A1385" t="s">
        <v>2728</v>
      </c>
      <c r="B1385" t="s">
        <v>2729</v>
      </c>
      <c r="C1385">
        <v>281.7</v>
      </c>
      <c r="D1385" t="s">
        <v>3873</v>
      </c>
      <c r="E1385">
        <f t="shared" si="147"/>
        <v>0.15</v>
      </c>
      <c r="F1385">
        <f t="shared" si="148"/>
        <v>83.805749999999989</v>
      </c>
      <c r="G1385" s="2">
        <v>45432</v>
      </c>
      <c r="H1385" s="2">
        <v>45432</v>
      </c>
      <c r="I1385" t="s">
        <v>18</v>
      </c>
      <c r="J1385" t="s">
        <v>29</v>
      </c>
      <c r="K1385" t="str">
        <f t="shared" si="149"/>
        <v>High Risk</v>
      </c>
      <c r="L1385" t="s">
        <v>20</v>
      </c>
      <c r="M1385" t="s">
        <v>50</v>
      </c>
      <c r="N1385" t="s">
        <v>22</v>
      </c>
      <c r="O1385" t="s">
        <v>23</v>
      </c>
      <c r="P1385" t="s">
        <v>56</v>
      </c>
      <c r="Q1385" t="s">
        <v>57</v>
      </c>
      <c r="R1385">
        <v>10</v>
      </c>
      <c r="S1385" t="str">
        <f t="shared" si="150"/>
        <v>May</v>
      </c>
      <c r="T1385">
        <f t="shared" si="151"/>
        <v>2024</v>
      </c>
      <c r="U1385" s="3">
        <f t="shared" si="152"/>
        <v>0.29749999999999999</v>
      </c>
      <c r="V1385" s="3" t="str">
        <f t="shared" si="153"/>
        <v>High Discount</v>
      </c>
      <c r="W1385" s="3">
        <f>AVERAGE(Table1[Gross Margin %])</f>
        <v>0.29963500000000659</v>
      </c>
      <c r="X1385" s="3"/>
    </row>
    <row r="1386" spans="1:24" x14ac:dyDescent="0.35">
      <c r="A1386" t="s">
        <v>2730</v>
      </c>
      <c r="B1386" t="s">
        <v>2731</v>
      </c>
      <c r="C1386">
        <v>788.6</v>
      </c>
      <c r="D1386" t="s">
        <v>3874</v>
      </c>
      <c r="E1386">
        <f t="shared" si="147"/>
        <v>0.1</v>
      </c>
      <c r="F1386">
        <f t="shared" si="148"/>
        <v>248.40899999999999</v>
      </c>
      <c r="G1386" s="2">
        <v>45451</v>
      </c>
      <c r="H1386" s="2">
        <v>45451</v>
      </c>
      <c r="I1386" t="s">
        <v>42</v>
      </c>
      <c r="J1386" t="s">
        <v>37</v>
      </c>
      <c r="K1386" t="str">
        <f t="shared" si="149"/>
        <v>High Risk</v>
      </c>
      <c r="L1386" t="s">
        <v>20</v>
      </c>
      <c r="M1386" t="s">
        <v>55</v>
      </c>
      <c r="N1386" t="s">
        <v>45</v>
      </c>
      <c r="O1386" t="s">
        <v>32</v>
      </c>
      <c r="P1386" t="s">
        <v>33</v>
      </c>
      <c r="Q1386" t="s">
        <v>34</v>
      </c>
      <c r="R1386">
        <v>7</v>
      </c>
      <c r="S1386" t="str">
        <f t="shared" si="150"/>
        <v>June</v>
      </c>
      <c r="T1386">
        <f t="shared" si="151"/>
        <v>2024</v>
      </c>
      <c r="U1386" s="3">
        <f t="shared" si="152"/>
        <v>0.315</v>
      </c>
      <c r="V1386" s="3" t="str">
        <f t="shared" si="153"/>
        <v>Low Discount</v>
      </c>
      <c r="W1386" s="3">
        <f>AVERAGE(Table1[Gross Margin %])</f>
        <v>0.29963500000000659</v>
      </c>
      <c r="X1386" s="3"/>
    </row>
    <row r="1387" spans="1:24" x14ac:dyDescent="0.35">
      <c r="A1387" t="s">
        <v>2732</v>
      </c>
      <c r="B1387" t="s">
        <v>2733</v>
      </c>
      <c r="C1387">
        <v>327.94</v>
      </c>
      <c r="D1387" t="s">
        <v>3873</v>
      </c>
      <c r="E1387">
        <f t="shared" si="147"/>
        <v>0.1</v>
      </c>
      <c r="F1387">
        <f t="shared" si="148"/>
        <v>103.30110000000001</v>
      </c>
      <c r="G1387" s="2">
        <v>45630</v>
      </c>
      <c r="H1387" s="2">
        <v>45630</v>
      </c>
      <c r="I1387" t="s">
        <v>48</v>
      </c>
      <c r="J1387" t="s">
        <v>49</v>
      </c>
      <c r="K1387" t="str">
        <f t="shared" si="149"/>
        <v>Medium Risk</v>
      </c>
      <c r="L1387" t="s">
        <v>38</v>
      </c>
      <c r="M1387" t="s">
        <v>39</v>
      </c>
      <c r="N1387" t="s">
        <v>31</v>
      </c>
      <c r="O1387" t="s">
        <v>32</v>
      </c>
      <c r="P1387" t="s">
        <v>72</v>
      </c>
      <c r="Q1387" t="s">
        <v>73</v>
      </c>
      <c r="R1387">
        <v>9</v>
      </c>
      <c r="S1387" t="str">
        <f t="shared" si="150"/>
        <v>December</v>
      </c>
      <c r="T1387">
        <f t="shared" si="151"/>
        <v>2024</v>
      </c>
      <c r="U1387" s="3">
        <f t="shared" si="152"/>
        <v>0.315</v>
      </c>
      <c r="V1387" s="3" t="str">
        <f t="shared" si="153"/>
        <v>Low Discount</v>
      </c>
      <c r="W1387" s="3">
        <f>AVERAGE(Table1[Gross Margin %])</f>
        <v>0.29963500000000659</v>
      </c>
      <c r="X1387" s="3"/>
    </row>
    <row r="1388" spans="1:24" x14ac:dyDescent="0.35">
      <c r="A1388" t="s">
        <v>2734</v>
      </c>
      <c r="B1388" t="s">
        <v>2735</v>
      </c>
      <c r="C1388">
        <v>163.30000000000001</v>
      </c>
      <c r="D1388" t="s">
        <v>3873</v>
      </c>
      <c r="E1388">
        <f t="shared" si="147"/>
        <v>0.1</v>
      </c>
      <c r="F1388">
        <f t="shared" si="148"/>
        <v>51.439499999999995</v>
      </c>
      <c r="G1388" s="2">
        <v>45574</v>
      </c>
      <c r="H1388" s="2">
        <v>45574</v>
      </c>
      <c r="I1388" t="s">
        <v>86</v>
      </c>
      <c r="J1388" t="s">
        <v>19</v>
      </c>
      <c r="K1388" t="str">
        <f t="shared" si="149"/>
        <v>Medium Risk</v>
      </c>
      <c r="L1388" t="s">
        <v>38</v>
      </c>
      <c r="M1388" t="s">
        <v>30</v>
      </c>
      <c r="N1388" t="s">
        <v>22</v>
      </c>
      <c r="O1388" t="s">
        <v>32</v>
      </c>
      <c r="P1388" t="s">
        <v>72</v>
      </c>
      <c r="Q1388" t="s">
        <v>73</v>
      </c>
      <c r="R1388">
        <v>9</v>
      </c>
      <c r="S1388" t="str">
        <f t="shared" si="150"/>
        <v>October</v>
      </c>
      <c r="T1388">
        <f t="shared" si="151"/>
        <v>2024</v>
      </c>
      <c r="U1388" s="3">
        <f t="shared" si="152"/>
        <v>0.31499999999999995</v>
      </c>
      <c r="V1388" s="3" t="str">
        <f t="shared" si="153"/>
        <v>Low Discount</v>
      </c>
      <c r="W1388" s="3">
        <f>AVERAGE(Table1[Gross Margin %])</f>
        <v>0.29963500000000659</v>
      </c>
      <c r="X1388" s="3"/>
    </row>
    <row r="1389" spans="1:24" x14ac:dyDescent="0.35">
      <c r="A1389" t="s">
        <v>2736</v>
      </c>
      <c r="B1389" t="s">
        <v>2737</v>
      </c>
      <c r="C1389">
        <v>489.25</v>
      </c>
      <c r="D1389" t="s">
        <v>3873</v>
      </c>
      <c r="E1389">
        <f t="shared" si="147"/>
        <v>0.1</v>
      </c>
      <c r="F1389">
        <f t="shared" si="148"/>
        <v>154.11374999999998</v>
      </c>
      <c r="G1389" s="2">
        <v>45633</v>
      </c>
      <c r="H1389" s="2">
        <v>45633</v>
      </c>
      <c r="I1389" t="s">
        <v>42</v>
      </c>
      <c r="J1389" t="s">
        <v>37</v>
      </c>
      <c r="K1389" t="str">
        <f t="shared" si="149"/>
        <v>Low Risk</v>
      </c>
      <c r="L1389" t="s">
        <v>43</v>
      </c>
      <c r="M1389" t="s">
        <v>50</v>
      </c>
      <c r="N1389" t="s">
        <v>45</v>
      </c>
      <c r="O1389" t="s">
        <v>32</v>
      </c>
      <c r="P1389" t="s">
        <v>68</v>
      </c>
      <c r="Q1389" t="s">
        <v>69</v>
      </c>
      <c r="R1389">
        <v>2</v>
      </c>
      <c r="S1389" t="str">
        <f t="shared" si="150"/>
        <v>December</v>
      </c>
      <c r="T1389">
        <f t="shared" si="151"/>
        <v>2024</v>
      </c>
      <c r="U1389" s="3">
        <f t="shared" si="152"/>
        <v>0.31499999999999995</v>
      </c>
      <c r="V1389" s="3" t="str">
        <f t="shared" si="153"/>
        <v>Low Discount</v>
      </c>
      <c r="W1389" s="3">
        <f>AVERAGE(Table1[Gross Margin %])</f>
        <v>0.29963500000000659</v>
      </c>
      <c r="X1389" s="3"/>
    </row>
    <row r="1390" spans="1:24" x14ac:dyDescent="0.35">
      <c r="A1390" t="s">
        <v>2738</v>
      </c>
      <c r="B1390" t="s">
        <v>316</v>
      </c>
      <c r="C1390">
        <v>496.34</v>
      </c>
      <c r="D1390" t="s">
        <v>3873</v>
      </c>
      <c r="E1390">
        <f t="shared" si="147"/>
        <v>0.1</v>
      </c>
      <c r="F1390">
        <f t="shared" si="148"/>
        <v>156.34709999999998</v>
      </c>
      <c r="G1390" s="2">
        <v>45697</v>
      </c>
      <c r="H1390" s="2">
        <v>45697</v>
      </c>
      <c r="I1390" t="s">
        <v>48</v>
      </c>
      <c r="J1390" t="s">
        <v>49</v>
      </c>
      <c r="K1390" t="str">
        <f t="shared" si="149"/>
        <v>Medium Risk</v>
      </c>
      <c r="L1390" t="s">
        <v>38</v>
      </c>
      <c r="M1390" t="s">
        <v>30</v>
      </c>
      <c r="N1390" t="s">
        <v>22</v>
      </c>
      <c r="O1390" t="s">
        <v>61</v>
      </c>
      <c r="P1390" t="s">
        <v>62</v>
      </c>
      <c r="Q1390" t="s">
        <v>63</v>
      </c>
      <c r="R1390">
        <v>10</v>
      </c>
      <c r="S1390" t="str">
        <f t="shared" si="150"/>
        <v>February</v>
      </c>
      <c r="T1390">
        <f t="shared" si="151"/>
        <v>2025</v>
      </c>
      <c r="U1390" s="3">
        <f t="shared" si="152"/>
        <v>0.315</v>
      </c>
      <c r="V1390" s="3" t="str">
        <f t="shared" si="153"/>
        <v>Low Discount</v>
      </c>
      <c r="W1390" s="3">
        <f>AVERAGE(Table1[Gross Margin %])</f>
        <v>0.29963500000000659</v>
      </c>
      <c r="X1390" s="3"/>
    </row>
    <row r="1391" spans="1:24" x14ac:dyDescent="0.35">
      <c r="A1391" t="s">
        <v>2739</v>
      </c>
      <c r="B1391" t="s">
        <v>2740</v>
      </c>
      <c r="C1391">
        <v>723.23</v>
      </c>
      <c r="D1391" t="s">
        <v>3874</v>
      </c>
      <c r="E1391">
        <f t="shared" si="147"/>
        <v>0.15</v>
      </c>
      <c r="F1391">
        <f t="shared" si="148"/>
        <v>215.16092499999999</v>
      </c>
      <c r="G1391" s="2">
        <v>45649</v>
      </c>
      <c r="H1391" s="2">
        <v>45649</v>
      </c>
      <c r="I1391" t="s">
        <v>28</v>
      </c>
      <c r="J1391" t="s">
        <v>37</v>
      </c>
      <c r="K1391" t="str">
        <f t="shared" si="149"/>
        <v>Low Risk</v>
      </c>
      <c r="L1391" t="s">
        <v>43</v>
      </c>
      <c r="M1391" t="s">
        <v>55</v>
      </c>
      <c r="N1391" t="s">
        <v>45</v>
      </c>
      <c r="O1391" t="s">
        <v>23</v>
      </c>
      <c r="P1391" t="s">
        <v>51</v>
      </c>
      <c r="Q1391" t="s">
        <v>52</v>
      </c>
      <c r="R1391">
        <v>5</v>
      </c>
      <c r="S1391" t="str">
        <f t="shared" si="150"/>
        <v>December</v>
      </c>
      <c r="T1391">
        <f t="shared" si="151"/>
        <v>2024</v>
      </c>
      <c r="U1391" s="3">
        <f t="shared" si="152"/>
        <v>0.29749999999999999</v>
      </c>
      <c r="V1391" s="3" t="str">
        <f t="shared" si="153"/>
        <v>High Discount</v>
      </c>
      <c r="W1391" s="3">
        <f>AVERAGE(Table1[Gross Margin %])</f>
        <v>0.29963500000000659</v>
      </c>
      <c r="X1391" s="3"/>
    </row>
    <row r="1392" spans="1:24" x14ac:dyDescent="0.35">
      <c r="A1392" t="s">
        <v>2741</v>
      </c>
      <c r="B1392" t="s">
        <v>2742</v>
      </c>
      <c r="C1392">
        <v>1388.03</v>
      </c>
      <c r="D1392" t="s">
        <v>3872</v>
      </c>
      <c r="E1392">
        <f t="shared" si="147"/>
        <v>0.1</v>
      </c>
      <c r="F1392">
        <f t="shared" si="148"/>
        <v>437.22944999999993</v>
      </c>
      <c r="G1392" s="2">
        <v>45741</v>
      </c>
      <c r="H1392" s="2">
        <v>45741</v>
      </c>
      <c r="I1392" t="s">
        <v>48</v>
      </c>
      <c r="J1392" t="s">
        <v>49</v>
      </c>
      <c r="K1392" t="str">
        <f t="shared" si="149"/>
        <v>High Risk</v>
      </c>
      <c r="L1392" t="s">
        <v>20</v>
      </c>
      <c r="M1392" t="s">
        <v>44</v>
      </c>
      <c r="N1392" t="s">
        <v>22</v>
      </c>
      <c r="O1392" t="s">
        <v>61</v>
      </c>
      <c r="P1392" t="s">
        <v>62</v>
      </c>
      <c r="Q1392" t="s">
        <v>63</v>
      </c>
      <c r="R1392">
        <v>9</v>
      </c>
      <c r="S1392" t="str">
        <f t="shared" si="150"/>
        <v>March</v>
      </c>
      <c r="T1392">
        <f t="shared" si="151"/>
        <v>2025</v>
      </c>
      <c r="U1392" s="3">
        <f t="shared" si="152"/>
        <v>0.31499999999999995</v>
      </c>
      <c r="V1392" s="3" t="str">
        <f t="shared" si="153"/>
        <v>Low Discount</v>
      </c>
      <c r="W1392" s="3">
        <f>AVERAGE(Table1[Gross Margin %])</f>
        <v>0.29963500000000659</v>
      </c>
      <c r="X1392" s="3"/>
    </row>
    <row r="1393" spans="1:24" x14ac:dyDescent="0.35">
      <c r="A1393" t="s">
        <v>2743</v>
      </c>
      <c r="B1393" t="s">
        <v>2744</v>
      </c>
      <c r="C1393">
        <v>766.96</v>
      </c>
      <c r="D1393" t="s">
        <v>3874</v>
      </c>
      <c r="E1393">
        <f t="shared" si="147"/>
        <v>0.1</v>
      </c>
      <c r="F1393">
        <f t="shared" si="148"/>
        <v>241.5924</v>
      </c>
      <c r="G1393" s="2">
        <v>45581</v>
      </c>
      <c r="H1393" s="2">
        <v>45581</v>
      </c>
      <c r="I1393" t="s">
        <v>42</v>
      </c>
      <c r="J1393" t="s">
        <v>29</v>
      </c>
      <c r="K1393" t="str">
        <f t="shared" si="149"/>
        <v>High Risk</v>
      </c>
      <c r="L1393" t="s">
        <v>20</v>
      </c>
      <c r="M1393" t="s">
        <v>50</v>
      </c>
      <c r="N1393" t="s">
        <v>45</v>
      </c>
      <c r="O1393" t="s">
        <v>61</v>
      </c>
      <c r="P1393" t="s">
        <v>62</v>
      </c>
      <c r="Q1393" t="s">
        <v>63</v>
      </c>
      <c r="R1393">
        <v>5</v>
      </c>
      <c r="S1393" t="str">
        <f t="shared" si="150"/>
        <v>October</v>
      </c>
      <c r="T1393">
        <f t="shared" si="151"/>
        <v>2024</v>
      </c>
      <c r="U1393" s="3">
        <f t="shared" si="152"/>
        <v>0.315</v>
      </c>
      <c r="V1393" s="3" t="str">
        <f t="shared" si="153"/>
        <v>Low Discount</v>
      </c>
      <c r="W1393" s="3">
        <f>AVERAGE(Table1[Gross Margin %])</f>
        <v>0.29963500000000659</v>
      </c>
      <c r="X1393" s="3"/>
    </row>
    <row r="1394" spans="1:24" x14ac:dyDescent="0.35">
      <c r="A1394" t="s">
        <v>2745</v>
      </c>
      <c r="B1394" t="s">
        <v>2746</v>
      </c>
      <c r="C1394">
        <v>185.96</v>
      </c>
      <c r="D1394" t="s">
        <v>3873</v>
      </c>
      <c r="E1394">
        <f t="shared" si="147"/>
        <v>0.1</v>
      </c>
      <c r="F1394">
        <f t="shared" si="148"/>
        <v>58.577399999999997</v>
      </c>
      <c r="G1394" s="2">
        <v>45770</v>
      </c>
      <c r="H1394" s="2">
        <v>45770</v>
      </c>
      <c r="I1394" t="s">
        <v>86</v>
      </c>
      <c r="J1394" t="s">
        <v>37</v>
      </c>
      <c r="K1394" t="str">
        <f t="shared" si="149"/>
        <v>Low Risk</v>
      </c>
      <c r="L1394" t="s">
        <v>60</v>
      </c>
      <c r="M1394" t="s">
        <v>39</v>
      </c>
      <c r="N1394" t="s">
        <v>31</v>
      </c>
      <c r="O1394" t="s">
        <v>32</v>
      </c>
      <c r="P1394" t="s">
        <v>68</v>
      </c>
      <c r="Q1394" t="s">
        <v>69</v>
      </c>
      <c r="R1394">
        <v>1</v>
      </c>
      <c r="S1394" t="str">
        <f t="shared" si="150"/>
        <v>April</v>
      </c>
      <c r="T1394">
        <f t="shared" si="151"/>
        <v>2025</v>
      </c>
      <c r="U1394" s="3">
        <f t="shared" si="152"/>
        <v>0.31499999999999995</v>
      </c>
      <c r="V1394" s="3" t="str">
        <f t="shared" si="153"/>
        <v>Low Discount</v>
      </c>
      <c r="W1394" s="3">
        <f>AVERAGE(Table1[Gross Margin %])</f>
        <v>0.29963500000000659</v>
      </c>
      <c r="X1394" s="3"/>
    </row>
    <row r="1395" spans="1:24" x14ac:dyDescent="0.35">
      <c r="A1395" t="s">
        <v>2747</v>
      </c>
      <c r="B1395" t="s">
        <v>2748</v>
      </c>
      <c r="C1395">
        <v>477.53</v>
      </c>
      <c r="D1395" t="s">
        <v>3873</v>
      </c>
      <c r="E1395">
        <f t="shared" si="147"/>
        <v>0.1</v>
      </c>
      <c r="F1395">
        <f t="shared" si="148"/>
        <v>150.42194999999998</v>
      </c>
      <c r="G1395" s="2">
        <v>45717</v>
      </c>
      <c r="H1395" s="2">
        <v>45717</v>
      </c>
      <c r="I1395" t="s">
        <v>86</v>
      </c>
      <c r="J1395" t="s">
        <v>29</v>
      </c>
      <c r="K1395" t="str">
        <f t="shared" si="149"/>
        <v>Low Risk</v>
      </c>
      <c r="L1395" t="s">
        <v>43</v>
      </c>
      <c r="M1395" t="s">
        <v>39</v>
      </c>
      <c r="N1395" t="s">
        <v>22</v>
      </c>
      <c r="O1395" t="s">
        <v>32</v>
      </c>
      <c r="P1395" t="s">
        <v>72</v>
      </c>
      <c r="Q1395" t="s">
        <v>73</v>
      </c>
      <c r="R1395">
        <v>10</v>
      </c>
      <c r="S1395" t="str">
        <f t="shared" si="150"/>
        <v>March</v>
      </c>
      <c r="T1395">
        <f t="shared" si="151"/>
        <v>2025</v>
      </c>
      <c r="U1395" s="3">
        <f t="shared" si="152"/>
        <v>0.315</v>
      </c>
      <c r="V1395" s="3" t="str">
        <f t="shared" si="153"/>
        <v>Low Discount</v>
      </c>
      <c r="W1395" s="3">
        <f>AVERAGE(Table1[Gross Margin %])</f>
        <v>0.29963500000000659</v>
      </c>
      <c r="X1395" s="3"/>
    </row>
    <row r="1396" spans="1:24" x14ac:dyDescent="0.35">
      <c r="A1396" t="s">
        <v>2749</v>
      </c>
      <c r="B1396" t="s">
        <v>2750</v>
      </c>
      <c r="C1396">
        <v>173.94</v>
      </c>
      <c r="D1396" t="s">
        <v>3873</v>
      </c>
      <c r="E1396">
        <f t="shared" si="147"/>
        <v>0.15</v>
      </c>
      <c r="F1396">
        <f t="shared" si="148"/>
        <v>51.747149999999991</v>
      </c>
      <c r="G1396" s="2">
        <v>45634</v>
      </c>
      <c r="H1396" s="2">
        <v>45634</v>
      </c>
      <c r="I1396" t="s">
        <v>42</v>
      </c>
      <c r="J1396" t="s">
        <v>19</v>
      </c>
      <c r="K1396" t="str">
        <f t="shared" si="149"/>
        <v>Low Risk</v>
      </c>
      <c r="L1396" t="s">
        <v>38</v>
      </c>
      <c r="M1396" t="s">
        <v>55</v>
      </c>
      <c r="N1396" t="s">
        <v>45</v>
      </c>
      <c r="O1396" t="s">
        <v>23</v>
      </c>
      <c r="P1396" t="s">
        <v>56</v>
      </c>
      <c r="Q1396" t="s">
        <v>57</v>
      </c>
      <c r="R1396">
        <v>4</v>
      </c>
      <c r="S1396" t="str">
        <f t="shared" si="150"/>
        <v>December</v>
      </c>
      <c r="T1396">
        <f t="shared" si="151"/>
        <v>2024</v>
      </c>
      <c r="U1396" s="3">
        <f t="shared" si="152"/>
        <v>0.29749999999999993</v>
      </c>
      <c r="V1396" s="3" t="str">
        <f t="shared" si="153"/>
        <v>High Discount</v>
      </c>
      <c r="W1396" s="3">
        <f>AVERAGE(Table1[Gross Margin %])</f>
        <v>0.29963500000000659</v>
      </c>
      <c r="X1396" s="3"/>
    </row>
    <row r="1397" spans="1:24" x14ac:dyDescent="0.35">
      <c r="A1397" t="s">
        <v>2751</v>
      </c>
      <c r="B1397" t="s">
        <v>2752</v>
      </c>
      <c r="C1397">
        <v>224.39</v>
      </c>
      <c r="D1397" t="s">
        <v>3873</v>
      </c>
      <c r="E1397">
        <f t="shared" si="147"/>
        <v>0.1</v>
      </c>
      <c r="F1397">
        <f t="shared" si="148"/>
        <v>70.682849999999988</v>
      </c>
      <c r="G1397" s="2">
        <v>45450</v>
      </c>
      <c r="H1397" s="2">
        <v>45450</v>
      </c>
      <c r="I1397" t="s">
        <v>18</v>
      </c>
      <c r="J1397" t="s">
        <v>37</v>
      </c>
      <c r="K1397" t="str">
        <f t="shared" si="149"/>
        <v>High Risk</v>
      </c>
      <c r="L1397" t="s">
        <v>20</v>
      </c>
      <c r="M1397" t="s">
        <v>21</v>
      </c>
      <c r="N1397" t="s">
        <v>22</v>
      </c>
      <c r="O1397" t="s">
        <v>32</v>
      </c>
      <c r="P1397" t="s">
        <v>33</v>
      </c>
      <c r="Q1397" t="s">
        <v>34</v>
      </c>
      <c r="R1397">
        <v>4</v>
      </c>
      <c r="S1397" t="str">
        <f t="shared" si="150"/>
        <v>June</v>
      </c>
      <c r="T1397">
        <f t="shared" si="151"/>
        <v>2024</v>
      </c>
      <c r="U1397" s="3">
        <f t="shared" si="152"/>
        <v>0.31499999999999995</v>
      </c>
      <c r="V1397" s="3" t="str">
        <f t="shared" si="153"/>
        <v>Low Discount</v>
      </c>
      <c r="W1397" s="3">
        <f>AVERAGE(Table1[Gross Margin %])</f>
        <v>0.29963500000000659</v>
      </c>
      <c r="X1397" s="3"/>
    </row>
    <row r="1398" spans="1:24" x14ac:dyDescent="0.35">
      <c r="A1398" t="s">
        <v>2753</v>
      </c>
      <c r="B1398" t="s">
        <v>1667</v>
      </c>
      <c r="C1398">
        <v>608.66999999999996</v>
      </c>
      <c r="D1398" t="s">
        <v>3874</v>
      </c>
      <c r="E1398">
        <f t="shared" si="147"/>
        <v>0.1</v>
      </c>
      <c r="F1398">
        <f t="shared" si="148"/>
        <v>191.73104999999998</v>
      </c>
      <c r="G1398" s="2">
        <v>45444</v>
      </c>
      <c r="H1398" s="2">
        <v>45444</v>
      </c>
      <c r="I1398" t="s">
        <v>28</v>
      </c>
      <c r="J1398" t="s">
        <v>49</v>
      </c>
      <c r="K1398" t="str">
        <f t="shared" si="149"/>
        <v>High Risk</v>
      </c>
      <c r="L1398" t="s">
        <v>20</v>
      </c>
      <c r="M1398" t="s">
        <v>55</v>
      </c>
      <c r="N1398" t="s">
        <v>45</v>
      </c>
      <c r="O1398" t="s">
        <v>32</v>
      </c>
      <c r="P1398" t="s">
        <v>72</v>
      </c>
      <c r="Q1398" t="s">
        <v>73</v>
      </c>
      <c r="R1398">
        <v>1</v>
      </c>
      <c r="S1398" t="str">
        <f t="shared" si="150"/>
        <v>June</v>
      </c>
      <c r="T1398">
        <f t="shared" si="151"/>
        <v>2024</v>
      </c>
      <c r="U1398" s="3">
        <f t="shared" si="152"/>
        <v>0.315</v>
      </c>
      <c r="V1398" s="3" t="str">
        <f t="shared" si="153"/>
        <v>Low Discount</v>
      </c>
      <c r="W1398" s="3">
        <f>AVERAGE(Table1[Gross Margin %])</f>
        <v>0.29963500000000659</v>
      </c>
      <c r="X1398" s="3"/>
    </row>
    <row r="1399" spans="1:24" x14ac:dyDescent="0.35">
      <c r="A1399" t="s">
        <v>2754</v>
      </c>
      <c r="B1399" t="s">
        <v>2755</v>
      </c>
      <c r="C1399">
        <v>479.35</v>
      </c>
      <c r="D1399" t="s">
        <v>3873</v>
      </c>
      <c r="E1399">
        <f t="shared" si="147"/>
        <v>0.1</v>
      </c>
      <c r="F1399">
        <f t="shared" si="148"/>
        <v>150.99525</v>
      </c>
      <c r="G1399" s="2">
        <v>45448</v>
      </c>
      <c r="H1399" s="2">
        <v>45448</v>
      </c>
      <c r="I1399" t="s">
        <v>28</v>
      </c>
      <c r="J1399" t="s">
        <v>19</v>
      </c>
      <c r="K1399" t="str">
        <f t="shared" si="149"/>
        <v>Low Risk</v>
      </c>
      <c r="L1399" t="s">
        <v>60</v>
      </c>
      <c r="M1399" t="s">
        <v>30</v>
      </c>
      <c r="N1399" t="s">
        <v>22</v>
      </c>
      <c r="O1399" t="s">
        <v>32</v>
      </c>
      <c r="P1399" t="s">
        <v>80</v>
      </c>
      <c r="Q1399" t="s">
        <v>81</v>
      </c>
      <c r="R1399">
        <v>4</v>
      </c>
      <c r="S1399" t="str">
        <f t="shared" si="150"/>
        <v>June</v>
      </c>
      <c r="T1399">
        <f t="shared" si="151"/>
        <v>2024</v>
      </c>
      <c r="U1399" s="3">
        <f t="shared" si="152"/>
        <v>0.315</v>
      </c>
      <c r="V1399" s="3" t="str">
        <f t="shared" si="153"/>
        <v>Low Discount</v>
      </c>
      <c r="W1399" s="3">
        <f>AVERAGE(Table1[Gross Margin %])</f>
        <v>0.29963500000000659</v>
      </c>
      <c r="X1399" s="3"/>
    </row>
    <row r="1400" spans="1:24" x14ac:dyDescent="0.35">
      <c r="A1400" t="s">
        <v>2756</v>
      </c>
      <c r="B1400" t="s">
        <v>2757</v>
      </c>
      <c r="C1400">
        <v>1116.76</v>
      </c>
      <c r="D1400" t="s">
        <v>3872</v>
      </c>
      <c r="E1400">
        <f t="shared" si="147"/>
        <v>0.15</v>
      </c>
      <c r="F1400">
        <f t="shared" si="148"/>
        <v>332.23609999999996</v>
      </c>
      <c r="G1400" s="2">
        <v>45780</v>
      </c>
      <c r="H1400" s="2">
        <v>45780</v>
      </c>
      <c r="I1400" t="s">
        <v>28</v>
      </c>
      <c r="J1400" t="s">
        <v>37</v>
      </c>
      <c r="K1400" t="str">
        <f t="shared" si="149"/>
        <v>Low Risk</v>
      </c>
      <c r="L1400" t="s">
        <v>60</v>
      </c>
      <c r="M1400" t="s">
        <v>39</v>
      </c>
      <c r="N1400" t="s">
        <v>45</v>
      </c>
      <c r="O1400" t="s">
        <v>23</v>
      </c>
      <c r="P1400" t="s">
        <v>56</v>
      </c>
      <c r="Q1400" t="s">
        <v>57</v>
      </c>
      <c r="R1400">
        <v>7</v>
      </c>
      <c r="S1400" t="str">
        <f t="shared" si="150"/>
        <v>May</v>
      </c>
      <c r="T1400">
        <f t="shared" si="151"/>
        <v>2025</v>
      </c>
      <c r="U1400" s="3">
        <f t="shared" si="152"/>
        <v>0.29749999999999999</v>
      </c>
      <c r="V1400" s="3" t="str">
        <f t="shared" si="153"/>
        <v>High Discount</v>
      </c>
      <c r="W1400" s="3">
        <f>AVERAGE(Table1[Gross Margin %])</f>
        <v>0.29963500000000659</v>
      </c>
      <c r="X1400" s="3"/>
    </row>
    <row r="1401" spans="1:24" x14ac:dyDescent="0.35">
      <c r="A1401" t="s">
        <v>2758</v>
      </c>
      <c r="B1401" t="s">
        <v>2759</v>
      </c>
      <c r="C1401">
        <v>271.70999999999998</v>
      </c>
      <c r="D1401" t="s">
        <v>3873</v>
      </c>
      <c r="E1401">
        <f t="shared" si="147"/>
        <v>0.15</v>
      </c>
      <c r="F1401">
        <f t="shared" si="148"/>
        <v>80.833724999999987</v>
      </c>
      <c r="G1401" s="2">
        <v>45485</v>
      </c>
      <c r="H1401" s="2">
        <v>45485</v>
      </c>
      <c r="I1401" t="s">
        <v>48</v>
      </c>
      <c r="J1401" t="s">
        <v>19</v>
      </c>
      <c r="K1401" t="str">
        <f t="shared" si="149"/>
        <v>Low Risk</v>
      </c>
      <c r="L1401" t="s">
        <v>60</v>
      </c>
      <c r="M1401" t="s">
        <v>50</v>
      </c>
      <c r="N1401" t="s">
        <v>22</v>
      </c>
      <c r="O1401" t="s">
        <v>23</v>
      </c>
      <c r="P1401" t="s">
        <v>51</v>
      </c>
      <c r="Q1401" t="s">
        <v>52</v>
      </c>
      <c r="R1401">
        <v>8</v>
      </c>
      <c r="S1401" t="str">
        <f t="shared" si="150"/>
        <v>July</v>
      </c>
      <c r="T1401">
        <f t="shared" si="151"/>
        <v>2024</v>
      </c>
      <c r="U1401" s="3">
        <f t="shared" si="152"/>
        <v>0.29749999999999999</v>
      </c>
      <c r="V1401" s="3" t="str">
        <f t="shared" si="153"/>
        <v>High Discount</v>
      </c>
      <c r="W1401" s="3">
        <f>AVERAGE(Table1[Gross Margin %])</f>
        <v>0.29963500000000659</v>
      </c>
      <c r="X1401" s="3"/>
    </row>
    <row r="1402" spans="1:24" x14ac:dyDescent="0.35">
      <c r="A1402" t="s">
        <v>2760</v>
      </c>
      <c r="B1402" t="s">
        <v>2761</v>
      </c>
      <c r="C1402">
        <v>519.71</v>
      </c>
      <c r="D1402" t="s">
        <v>3874</v>
      </c>
      <c r="E1402">
        <f t="shared" si="147"/>
        <v>0.15</v>
      </c>
      <c r="F1402">
        <f t="shared" si="148"/>
        <v>154.61372499999999</v>
      </c>
      <c r="G1402" s="2">
        <v>45731</v>
      </c>
      <c r="H1402" s="2">
        <v>45731</v>
      </c>
      <c r="I1402" t="s">
        <v>86</v>
      </c>
      <c r="J1402" t="s">
        <v>29</v>
      </c>
      <c r="K1402" t="str">
        <f t="shared" si="149"/>
        <v>Low Risk</v>
      </c>
      <c r="L1402" t="s">
        <v>60</v>
      </c>
      <c r="M1402" t="s">
        <v>39</v>
      </c>
      <c r="N1402" t="s">
        <v>22</v>
      </c>
      <c r="O1402" t="s">
        <v>23</v>
      </c>
      <c r="P1402" t="s">
        <v>56</v>
      </c>
      <c r="Q1402" t="s">
        <v>57</v>
      </c>
      <c r="R1402">
        <v>7</v>
      </c>
      <c r="S1402" t="str">
        <f t="shared" si="150"/>
        <v>March</v>
      </c>
      <c r="T1402">
        <f t="shared" si="151"/>
        <v>2025</v>
      </c>
      <c r="U1402" s="3">
        <f t="shared" si="152"/>
        <v>0.29749999999999993</v>
      </c>
      <c r="V1402" s="3" t="str">
        <f t="shared" si="153"/>
        <v>High Discount</v>
      </c>
      <c r="W1402" s="3">
        <f>AVERAGE(Table1[Gross Margin %])</f>
        <v>0.29963500000000659</v>
      </c>
      <c r="X1402" s="3"/>
    </row>
    <row r="1403" spans="1:24" x14ac:dyDescent="0.35">
      <c r="A1403" t="s">
        <v>2762</v>
      </c>
      <c r="B1403" t="s">
        <v>2763</v>
      </c>
      <c r="C1403">
        <v>1394.07</v>
      </c>
      <c r="D1403" t="s">
        <v>3872</v>
      </c>
      <c r="E1403">
        <f t="shared" si="147"/>
        <v>0.25</v>
      </c>
      <c r="F1403">
        <f t="shared" si="148"/>
        <v>365.943375</v>
      </c>
      <c r="G1403" s="2">
        <v>45615</v>
      </c>
      <c r="H1403" s="2">
        <v>45615</v>
      </c>
      <c r="I1403" t="s">
        <v>86</v>
      </c>
      <c r="J1403" t="s">
        <v>37</v>
      </c>
      <c r="K1403" t="str">
        <f t="shared" si="149"/>
        <v>High Risk</v>
      </c>
      <c r="L1403" t="s">
        <v>20</v>
      </c>
      <c r="M1403" t="s">
        <v>21</v>
      </c>
      <c r="N1403" t="s">
        <v>31</v>
      </c>
      <c r="O1403" t="s">
        <v>32</v>
      </c>
      <c r="P1403" t="s">
        <v>68</v>
      </c>
      <c r="Q1403" t="s">
        <v>69</v>
      </c>
      <c r="R1403">
        <v>1</v>
      </c>
      <c r="S1403" t="str">
        <f t="shared" si="150"/>
        <v>November</v>
      </c>
      <c r="T1403">
        <f t="shared" si="151"/>
        <v>2024</v>
      </c>
      <c r="U1403" s="3">
        <f t="shared" si="152"/>
        <v>0.26250000000000001</v>
      </c>
      <c r="V1403" s="3" t="str">
        <f t="shared" si="153"/>
        <v>High Discount</v>
      </c>
      <c r="W1403" s="3">
        <f>AVERAGE(Table1[Gross Margin %])</f>
        <v>0.29963500000000659</v>
      </c>
      <c r="X1403" s="3"/>
    </row>
    <row r="1404" spans="1:24" x14ac:dyDescent="0.35">
      <c r="A1404" t="s">
        <v>2764</v>
      </c>
      <c r="B1404" t="s">
        <v>2765</v>
      </c>
      <c r="C1404">
        <v>1333.33</v>
      </c>
      <c r="D1404" t="s">
        <v>3872</v>
      </c>
      <c r="E1404">
        <f t="shared" si="147"/>
        <v>0.25</v>
      </c>
      <c r="F1404">
        <f t="shared" si="148"/>
        <v>349.99912499999994</v>
      </c>
      <c r="G1404" s="2">
        <v>45508</v>
      </c>
      <c r="H1404" s="2">
        <v>45508</v>
      </c>
      <c r="I1404" t="s">
        <v>86</v>
      </c>
      <c r="J1404" t="s">
        <v>19</v>
      </c>
      <c r="K1404" t="str">
        <f t="shared" si="149"/>
        <v>Low Risk</v>
      </c>
      <c r="L1404" t="s">
        <v>60</v>
      </c>
      <c r="M1404" t="s">
        <v>50</v>
      </c>
      <c r="N1404" t="s">
        <v>31</v>
      </c>
      <c r="O1404" t="s">
        <v>32</v>
      </c>
      <c r="P1404" t="s">
        <v>72</v>
      </c>
      <c r="Q1404" t="s">
        <v>73</v>
      </c>
      <c r="R1404">
        <v>5</v>
      </c>
      <c r="S1404" t="str">
        <f t="shared" si="150"/>
        <v>August</v>
      </c>
      <c r="T1404">
        <f t="shared" si="151"/>
        <v>2024</v>
      </c>
      <c r="U1404" s="3">
        <f t="shared" si="152"/>
        <v>0.26249999999999996</v>
      </c>
      <c r="V1404" s="3" t="str">
        <f t="shared" si="153"/>
        <v>High Discount</v>
      </c>
      <c r="W1404" s="3">
        <f>AVERAGE(Table1[Gross Margin %])</f>
        <v>0.29963500000000659</v>
      </c>
      <c r="X1404" s="3"/>
    </row>
    <row r="1405" spans="1:24" x14ac:dyDescent="0.35">
      <c r="A1405" t="s">
        <v>2766</v>
      </c>
      <c r="B1405" t="s">
        <v>2767</v>
      </c>
      <c r="C1405">
        <v>608.59</v>
      </c>
      <c r="D1405" t="s">
        <v>3874</v>
      </c>
      <c r="E1405">
        <f t="shared" si="147"/>
        <v>0.1</v>
      </c>
      <c r="F1405">
        <f t="shared" si="148"/>
        <v>191.70585</v>
      </c>
      <c r="G1405" s="2">
        <v>45721</v>
      </c>
      <c r="H1405" s="2">
        <v>45721</v>
      </c>
      <c r="I1405" t="s">
        <v>18</v>
      </c>
      <c r="J1405" t="s">
        <v>29</v>
      </c>
      <c r="K1405" t="str">
        <f t="shared" si="149"/>
        <v>Medium Risk</v>
      </c>
      <c r="L1405" t="s">
        <v>38</v>
      </c>
      <c r="M1405" t="s">
        <v>21</v>
      </c>
      <c r="N1405" t="s">
        <v>31</v>
      </c>
      <c r="O1405" t="s">
        <v>61</v>
      </c>
      <c r="P1405" t="s">
        <v>62</v>
      </c>
      <c r="Q1405" t="s">
        <v>63</v>
      </c>
      <c r="R1405">
        <v>6</v>
      </c>
      <c r="S1405" t="str">
        <f t="shared" si="150"/>
        <v>March</v>
      </c>
      <c r="T1405">
        <f t="shared" si="151"/>
        <v>2025</v>
      </c>
      <c r="U1405" s="3">
        <f t="shared" si="152"/>
        <v>0.315</v>
      </c>
      <c r="V1405" s="3" t="str">
        <f t="shared" si="153"/>
        <v>Low Discount</v>
      </c>
      <c r="W1405" s="3">
        <f>AVERAGE(Table1[Gross Margin %])</f>
        <v>0.29963500000000659</v>
      </c>
      <c r="X1405" s="3"/>
    </row>
    <row r="1406" spans="1:24" x14ac:dyDescent="0.35">
      <c r="A1406" t="s">
        <v>2768</v>
      </c>
      <c r="B1406" t="s">
        <v>926</v>
      </c>
      <c r="C1406">
        <v>876.25</v>
      </c>
      <c r="D1406" t="s">
        <v>3874</v>
      </c>
      <c r="E1406">
        <f t="shared" si="147"/>
        <v>0.1</v>
      </c>
      <c r="F1406">
        <f t="shared" si="148"/>
        <v>276.01874999999995</v>
      </c>
      <c r="G1406" s="2">
        <v>45713</v>
      </c>
      <c r="H1406" s="2">
        <v>45713</v>
      </c>
      <c r="I1406" t="s">
        <v>48</v>
      </c>
      <c r="J1406" t="s">
        <v>49</v>
      </c>
      <c r="K1406" t="str">
        <f t="shared" si="149"/>
        <v>High Risk</v>
      </c>
      <c r="L1406" t="s">
        <v>20</v>
      </c>
      <c r="M1406" t="s">
        <v>39</v>
      </c>
      <c r="N1406" t="s">
        <v>22</v>
      </c>
      <c r="O1406" t="s">
        <v>32</v>
      </c>
      <c r="P1406" t="s">
        <v>33</v>
      </c>
      <c r="Q1406" t="s">
        <v>34</v>
      </c>
      <c r="R1406">
        <v>7</v>
      </c>
      <c r="S1406" t="str">
        <f t="shared" si="150"/>
        <v>February</v>
      </c>
      <c r="T1406">
        <f t="shared" si="151"/>
        <v>2025</v>
      </c>
      <c r="U1406" s="3">
        <f t="shared" si="152"/>
        <v>0.31499999999999995</v>
      </c>
      <c r="V1406" s="3" t="str">
        <f t="shared" si="153"/>
        <v>Low Discount</v>
      </c>
      <c r="W1406" s="3">
        <f>AVERAGE(Table1[Gross Margin %])</f>
        <v>0.29963500000000659</v>
      </c>
      <c r="X1406" s="3"/>
    </row>
    <row r="1407" spans="1:24" x14ac:dyDescent="0.35">
      <c r="A1407" t="s">
        <v>2769</v>
      </c>
      <c r="B1407" t="s">
        <v>2770</v>
      </c>
      <c r="C1407">
        <v>1211.46</v>
      </c>
      <c r="D1407" t="s">
        <v>3872</v>
      </c>
      <c r="E1407">
        <f t="shared" si="147"/>
        <v>0.15</v>
      </c>
      <c r="F1407">
        <f t="shared" si="148"/>
        <v>360.40934999999996</v>
      </c>
      <c r="G1407" s="2">
        <v>45453</v>
      </c>
      <c r="H1407" s="2">
        <v>45453</v>
      </c>
      <c r="I1407" t="s">
        <v>42</v>
      </c>
      <c r="J1407" t="s">
        <v>49</v>
      </c>
      <c r="K1407" t="str">
        <f t="shared" si="149"/>
        <v>Low Risk</v>
      </c>
      <c r="L1407" t="s">
        <v>43</v>
      </c>
      <c r="M1407" t="s">
        <v>55</v>
      </c>
      <c r="N1407" t="s">
        <v>45</v>
      </c>
      <c r="O1407" t="s">
        <v>23</v>
      </c>
      <c r="P1407" t="s">
        <v>24</v>
      </c>
      <c r="Q1407" t="s">
        <v>25</v>
      </c>
      <c r="R1407">
        <v>8</v>
      </c>
      <c r="S1407" t="str">
        <f t="shared" si="150"/>
        <v>June</v>
      </c>
      <c r="T1407">
        <f t="shared" si="151"/>
        <v>2024</v>
      </c>
      <c r="U1407" s="3">
        <f t="shared" si="152"/>
        <v>0.29749999999999993</v>
      </c>
      <c r="V1407" s="3" t="str">
        <f t="shared" si="153"/>
        <v>High Discount</v>
      </c>
      <c r="W1407" s="3">
        <f>AVERAGE(Table1[Gross Margin %])</f>
        <v>0.29963500000000659</v>
      </c>
      <c r="X1407" s="3"/>
    </row>
    <row r="1408" spans="1:24" x14ac:dyDescent="0.35">
      <c r="A1408" t="s">
        <v>2771</v>
      </c>
      <c r="B1408" t="s">
        <v>2772</v>
      </c>
      <c r="C1408">
        <v>1443.32</v>
      </c>
      <c r="D1408" t="s">
        <v>3872</v>
      </c>
      <c r="E1408">
        <f t="shared" si="147"/>
        <v>0.15</v>
      </c>
      <c r="F1408">
        <f t="shared" si="148"/>
        <v>429.38769999999994</v>
      </c>
      <c r="G1408" s="2">
        <v>45605</v>
      </c>
      <c r="H1408" s="2">
        <v>45605</v>
      </c>
      <c r="I1408" t="s">
        <v>86</v>
      </c>
      <c r="J1408" t="s">
        <v>37</v>
      </c>
      <c r="K1408" t="str">
        <f t="shared" si="149"/>
        <v>Low Risk</v>
      </c>
      <c r="L1408" t="s">
        <v>43</v>
      </c>
      <c r="M1408" t="s">
        <v>50</v>
      </c>
      <c r="N1408" t="s">
        <v>31</v>
      </c>
      <c r="O1408" t="s">
        <v>23</v>
      </c>
      <c r="P1408" t="s">
        <v>56</v>
      </c>
      <c r="Q1408" t="s">
        <v>57</v>
      </c>
      <c r="R1408">
        <v>6</v>
      </c>
      <c r="S1408" t="str">
        <f t="shared" si="150"/>
        <v>November</v>
      </c>
      <c r="T1408">
        <f t="shared" si="151"/>
        <v>2024</v>
      </c>
      <c r="U1408" s="3">
        <f t="shared" si="152"/>
        <v>0.29749999999999999</v>
      </c>
      <c r="V1408" s="3" t="str">
        <f t="shared" si="153"/>
        <v>High Discount</v>
      </c>
      <c r="W1408" s="3">
        <f>AVERAGE(Table1[Gross Margin %])</f>
        <v>0.29963500000000659</v>
      </c>
      <c r="X1408" s="3"/>
    </row>
    <row r="1409" spans="1:24" x14ac:dyDescent="0.35">
      <c r="A1409" t="s">
        <v>2773</v>
      </c>
      <c r="B1409" t="s">
        <v>2774</v>
      </c>
      <c r="C1409">
        <v>828.56</v>
      </c>
      <c r="D1409" t="s">
        <v>3874</v>
      </c>
      <c r="E1409">
        <f t="shared" si="147"/>
        <v>0.1</v>
      </c>
      <c r="F1409">
        <f t="shared" si="148"/>
        <v>260.99639999999999</v>
      </c>
      <c r="G1409" s="2">
        <v>45738</v>
      </c>
      <c r="H1409" s="2">
        <v>45738</v>
      </c>
      <c r="I1409" t="s">
        <v>42</v>
      </c>
      <c r="J1409" t="s">
        <v>37</v>
      </c>
      <c r="K1409" t="str">
        <f t="shared" si="149"/>
        <v>Low Risk</v>
      </c>
      <c r="L1409" t="s">
        <v>38</v>
      </c>
      <c r="M1409" t="s">
        <v>39</v>
      </c>
      <c r="N1409" t="s">
        <v>45</v>
      </c>
      <c r="O1409" t="s">
        <v>32</v>
      </c>
      <c r="P1409" t="s">
        <v>80</v>
      </c>
      <c r="Q1409" t="s">
        <v>81</v>
      </c>
      <c r="R1409">
        <v>3</v>
      </c>
      <c r="S1409" t="str">
        <f t="shared" si="150"/>
        <v>March</v>
      </c>
      <c r="T1409">
        <f t="shared" si="151"/>
        <v>2025</v>
      </c>
      <c r="U1409" s="3">
        <f t="shared" si="152"/>
        <v>0.315</v>
      </c>
      <c r="V1409" s="3" t="str">
        <f t="shared" si="153"/>
        <v>Low Discount</v>
      </c>
      <c r="W1409" s="3">
        <f>AVERAGE(Table1[Gross Margin %])</f>
        <v>0.29963500000000659</v>
      </c>
      <c r="X1409" s="3"/>
    </row>
    <row r="1410" spans="1:24" x14ac:dyDescent="0.35">
      <c r="A1410" t="s">
        <v>2775</v>
      </c>
      <c r="B1410" t="s">
        <v>2776</v>
      </c>
      <c r="C1410">
        <v>129.16999999999999</v>
      </c>
      <c r="D1410" t="s">
        <v>3873</v>
      </c>
      <c r="E1410">
        <f t="shared" si="147"/>
        <v>0.1</v>
      </c>
      <c r="F1410">
        <f t="shared" si="148"/>
        <v>40.688549999999992</v>
      </c>
      <c r="G1410" s="2">
        <v>45449</v>
      </c>
      <c r="H1410" s="2">
        <v>45449</v>
      </c>
      <c r="I1410" t="s">
        <v>28</v>
      </c>
      <c r="J1410" t="s">
        <v>19</v>
      </c>
      <c r="K1410" t="str">
        <f t="shared" si="149"/>
        <v>Low Risk</v>
      </c>
      <c r="L1410" t="s">
        <v>60</v>
      </c>
      <c r="M1410" t="s">
        <v>50</v>
      </c>
      <c r="N1410" t="s">
        <v>45</v>
      </c>
      <c r="O1410" t="s">
        <v>32</v>
      </c>
      <c r="P1410" t="s">
        <v>33</v>
      </c>
      <c r="Q1410" t="s">
        <v>34</v>
      </c>
      <c r="R1410">
        <v>5</v>
      </c>
      <c r="S1410" t="str">
        <f t="shared" si="150"/>
        <v>June</v>
      </c>
      <c r="T1410">
        <f t="shared" si="151"/>
        <v>2024</v>
      </c>
      <c r="U1410" s="3">
        <f t="shared" si="152"/>
        <v>0.31499999999999995</v>
      </c>
      <c r="V1410" s="3" t="str">
        <f t="shared" si="153"/>
        <v>Low Discount</v>
      </c>
      <c r="W1410" s="3">
        <f>AVERAGE(Table1[Gross Margin %])</f>
        <v>0.29963500000000659</v>
      </c>
      <c r="X1410" s="3"/>
    </row>
    <row r="1411" spans="1:24" x14ac:dyDescent="0.35">
      <c r="A1411" t="s">
        <v>2777</v>
      </c>
      <c r="B1411" t="s">
        <v>1565</v>
      </c>
      <c r="C1411">
        <v>796.68</v>
      </c>
      <c r="D1411" t="s">
        <v>3874</v>
      </c>
      <c r="E1411">
        <f t="shared" ref="E1411:E1474" si="154">IF(AND(O1411="Technology", C1411&gt;1000), 0.25, IF(O1411="Furniture", 0.15, 0.1))</f>
        <v>0.15</v>
      </c>
      <c r="F1411">
        <f t="shared" ref="F1411:F1474" si="155">(C1411 - (C1411 * E1411)) * 0.35</f>
        <v>237.01229999999998</v>
      </c>
      <c r="G1411" s="2">
        <v>45638</v>
      </c>
      <c r="H1411" s="2">
        <v>45638</v>
      </c>
      <c r="I1411" t="s">
        <v>28</v>
      </c>
      <c r="J1411" t="s">
        <v>19</v>
      </c>
      <c r="K1411" t="str">
        <f t="shared" ref="K1411:K1474" si="156">IF(L1411="Cancelled", "High Risk", IF(AND(L1411="In Transit", I1411&lt;&gt;"Jumia Express"), "Medium Risk", "Low Risk"))</f>
        <v>Medium Risk</v>
      </c>
      <c r="L1411" t="s">
        <v>38</v>
      </c>
      <c r="M1411" t="s">
        <v>39</v>
      </c>
      <c r="N1411" t="s">
        <v>45</v>
      </c>
      <c r="O1411" t="s">
        <v>23</v>
      </c>
      <c r="P1411" t="s">
        <v>56</v>
      </c>
      <c r="Q1411" t="s">
        <v>57</v>
      </c>
      <c r="R1411">
        <v>1</v>
      </c>
      <c r="S1411" t="str">
        <f t="shared" ref="S1411:S1474" si="157">TEXT(G1411, "mmmm")</f>
        <v>December</v>
      </c>
      <c r="T1411">
        <f t="shared" ref="T1411:T1474" si="158">YEAR(G1411)</f>
        <v>2024</v>
      </c>
      <c r="U1411" s="3">
        <f t="shared" ref="U1411:U1474" si="159">F1411/C1411</f>
        <v>0.29749999999999999</v>
      </c>
      <c r="V1411" s="3" t="str">
        <f t="shared" ref="V1411:V1474" si="160">IF(E1411=0, "No Discount", IF(E1411&lt;=0.1, "Low Discount", "High Discount"))</f>
        <v>High Discount</v>
      </c>
      <c r="W1411" s="3">
        <f>AVERAGE(Table1[Gross Margin %])</f>
        <v>0.29963500000000659</v>
      </c>
      <c r="X1411" s="3"/>
    </row>
    <row r="1412" spans="1:24" x14ac:dyDescent="0.35">
      <c r="A1412" t="s">
        <v>2778</v>
      </c>
      <c r="B1412" t="s">
        <v>2779</v>
      </c>
      <c r="C1412">
        <v>682.37</v>
      </c>
      <c r="D1412" t="s">
        <v>3874</v>
      </c>
      <c r="E1412">
        <f t="shared" si="154"/>
        <v>0.1</v>
      </c>
      <c r="F1412">
        <f t="shared" si="155"/>
        <v>214.94655</v>
      </c>
      <c r="G1412" s="2">
        <v>45613</v>
      </c>
      <c r="H1412" s="2">
        <v>45613</v>
      </c>
      <c r="I1412" t="s">
        <v>48</v>
      </c>
      <c r="J1412" t="s">
        <v>29</v>
      </c>
      <c r="K1412" t="str">
        <f t="shared" si="156"/>
        <v>Medium Risk</v>
      </c>
      <c r="L1412" t="s">
        <v>38</v>
      </c>
      <c r="M1412" t="s">
        <v>21</v>
      </c>
      <c r="N1412" t="s">
        <v>31</v>
      </c>
      <c r="O1412" t="s">
        <v>32</v>
      </c>
      <c r="P1412" t="s">
        <v>72</v>
      </c>
      <c r="Q1412" t="s">
        <v>73</v>
      </c>
      <c r="R1412">
        <v>3</v>
      </c>
      <c r="S1412" t="str">
        <f t="shared" si="157"/>
        <v>November</v>
      </c>
      <c r="T1412">
        <f t="shared" si="158"/>
        <v>2024</v>
      </c>
      <c r="U1412" s="3">
        <f t="shared" si="159"/>
        <v>0.315</v>
      </c>
      <c r="V1412" s="3" t="str">
        <f t="shared" si="160"/>
        <v>Low Discount</v>
      </c>
      <c r="W1412" s="3">
        <f>AVERAGE(Table1[Gross Margin %])</f>
        <v>0.29963500000000659</v>
      </c>
      <c r="X1412" s="3"/>
    </row>
    <row r="1413" spans="1:24" x14ac:dyDescent="0.35">
      <c r="A1413" t="s">
        <v>2780</v>
      </c>
      <c r="B1413" t="s">
        <v>2781</v>
      </c>
      <c r="C1413">
        <v>841.95</v>
      </c>
      <c r="D1413" t="s">
        <v>3874</v>
      </c>
      <c r="E1413">
        <f t="shared" si="154"/>
        <v>0.1</v>
      </c>
      <c r="F1413">
        <f t="shared" si="155"/>
        <v>265.21424999999999</v>
      </c>
      <c r="G1413" s="2">
        <v>45673</v>
      </c>
      <c r="H1413" s="2">
        <v>45673</v>
      </c>
      <c r="I1413" t="s">
        <v>86</v>
      </c>
      <c r="J1413" t="s">
        <v>29</v>
      </c>
      <c r="K1413" t="str">
        <f t="shared" si="156"/>
        <v>Low Risk</v>
      </c>
      <c r="L1413" t="s">
        <v>60</v>
      </c>
      <c r="M1413" t="s">
        <v>55</v>
      </c>
      <c r="N1413" t="s">
        <v>31</v>
      </c>
      <c r="O1413" t="s">
        <v>32</v>
      </c>
      <c r="P1413" t="s">
        <v>72</v>
      </c>
      <c r="Q1413" t="s">
        <v>73</v>
      </c>
      <c r="R1413">
        <v>8</v>
      </c>
      <c r="S1413" t="str">
        <f t="shared" si="157"/>
        <v>January</v>
      </c>
      <c r="T1413">
        <f t="shared" si="158"/>
        <v>2025</v>
      </c>
      <c r="U1413" s="3">
        <f t="shared" si="159"/>
        <v>0.31499999999999995</v>
      </c>
      <c r="V1413" s="3" t="str">
        <f t="shared" si="160"/>
        <v>Low Discount</v>
      </c>
      <c r="W1413" s="3">
        <f>AVERAGE(Table1[Gross Margin %])</f>
        <v>0.29963500000000659</v>
      </c>
      <c r="X1413" s="3"/>
    </row>
    <row r="1414" spans="1:24" x14ac:dyDescent="0.35">
      <c r="A1414" t="s">
        <v>2782</v>
      </c>
      <c r="B1414" t="s">
        <v>2783</v>
      </c>
      <c r="C1414">
        <v>1291.54</v>
      </c>
      <c r="D1414" t="s">
        <v>3872</v>
      </c>
      <c r="E1414">
        <f t="shared" si="154"/>
        <v>0.1</v>
      </c>
      <c r="F1414">
        <f t="shared" si="155"/>
        <v>406.83509999999995</v>
      </c>
      <c r="G1414" s="2">
        <v>45658</v>
      </c>
      <c r="H1414" s="2">
        <v>45658</v>
      </c>
      <c r="I1414" t="s">
        <v>18</v>
      </c>
      <c r="J1414" t="s">
        <v>19</v>
      </c>
      <c r="K1414" t="str">
        <f t="shared" si="156"/>
        <v>Low Risk</v>
      </c>
      <c r="L1414" t="s">
        <v>60</v>
      </c>
      <c r="M1414" t="s">
        <v>44</v>
      </c>
      <c r="N1414" t="s">
        <v>45</v>
      </c>
      <c r="O1414" t="s">
        <v>61</v>
      </c>
      <c r="P1414" t="s">
        <v>62</v>
      </c>
      <c r="Q1414" t="s">
        <v>63</v>
      </c>
      <c r="R1414">
        <v>9</v>
      </c>
      <c r="S1414" t="str">
        <f t="shared" si="157"/>
        <v>January</v>
      </c>
      <c r="T1414">
        <f t="shared" si="158"/>
        <v>2025</v>
      </c>
      <c r="U1414" s="3">
        <f t="shared" si="159"/>
        <v>0.31499999999999995</v>
      </c>
      <c r="V1414" s="3" t="str">
        <f t="shared" si="160"/>
        <v>Low Discount</v>
      </c>
      <c r="W1414" s="3">
        <f>AVERAGE(Table1[Gross Margin %])</f>
        <v>0.29963500000000659</v>
      </c>
      <c r="X1414" s="3"/>
    </row>
    <row r="1415" spans="1:24" x14ac:dyDescent="0.35">
      <c r="A1415" t="s">
        <v>2784</v>
      </c>
      <c r="B1415" t="s">
        <v>2785</v>
      </c>
      <c r="C1415">
        <v>301.92</v>
      </c>
      <c r="D1415" t="s">
        <v>3873</v>
      </c>
      <c r="E1415">
        <f t="shared" si="154"/>
        <v>0.1</v>
      </c>
      <c r="F1415">
        <f t="shared" si="155"/>
        <v>95.104799999999997</v>
      </c>
      <c r="G1415" s="2">
        <v>45764</v>
      </c>
      <c r="H1415" s="2">
        <v>45764</v>
      </c>
      <c r="I1415" t="s">
        <v>48</v>
      </c>
      <c r="J1415" t="s">
        <v>49</v>
      </c>
      <c r="K1415" t="str">
        <f t="shared" si="156"/>
        <v>Medium Risk</v>
      </c>
      <c r="L1415" t="s">
        <v>38</v>
      </c>
      <c r="M1415" t="s">
        <v>44</v>
      </c>
      <c r="N1415" t="s">
        <v>31</v>
      </c>
      <c r="O1415" t="s">
        <v>32</v>
      </c>
      <c r="P1415" t="s">
        <v>72</v>
      </c>
      <c r="Q1415" t="s">
        <v>73</v>
      </c>
      <c r="R1415">
        <v>7</v>
      </c>
      <c r="S1415" t="str">
        <f t="shared" si="157"/>
        <v>April</v>
      </c>
      <c r="T1415">
        <f t="shared" si="158"/>
        <v>2025</v>
      </c>
      <c r="U1415" s="3">
        <f t="shared" si="159"/>
        <v>0.315</v>
      </c>
      <c r="V1415" s="3" t="str">
        <f t="shared" si="160"/>
        <v>Low Discount</v>
      </c>
      <c r="W1415" s="3">
        <f>AVERAGE(Table1[Gross Margin %])</f>
        <v>0.29963500000000659</v>
      </c>
      <c r="X1415" s="3"/>
    </row>
    <row r="1416" spans="1:24" x14ac:dyDescent="0.35">
      <c r="A1416" t="s">
        <v>2786</v>
      </c>
      <c r="B1416" t="s">
        <v>2787</v>
      </c>
      <c r="C1416">
        <v>633.94000000000005</v>
      </c>
      <c r="D1416" t="s">
        <v>3874</v>
      </c>
      <c r="E1416">
        <f t="shared" si="154"/>
        <v>0.1</v>
      </c>
      <c r="F1416">
        <f t="shared" si="155"/>
        <v>199.69110000000001</v>
      </c>
      <c r="G1416" s="2">
        <v>45626</v>
      </c>
      <c r="H1416" s="2">
        <v>45626</v>
      </c>
      <c r="I1416" t="s">
        <v>18</v>
      </c>
      <c r="J1416" t="s">
        <v>19</v>
      </c>
      <c r="K1416" t="str">
        <f t="shared" si="156"/>
        <v>Medium Risk</v>
      </c>
      <c r="L1416" t="s">
        <v>38</v>
      </c>
      <c r="M1416" t="s">
        <v>39</v>
      </c>
      <c r="N1416" t="s">
        <v>45</v>
      </c>
      <c r="O1416" t="s">
        <v>32</v>
      </c>
      <c r="P1416" t="s">
        <v>68</v>
      </c>
      <c r="Q1416" t="s">
        <v>69</v>
      </c>
      <c r="R1416">
        <v>3</v>
      </c>
      <c r="S1416" t="str">
        <f t="shared" si="157"/>
        <v>November</v>
      </c>
      <c r="T1416">
        <f t="shared" si="158"/>
        <v>2024</v>
      </c>
      <c r="U1416" s="3">
        <f t="shared" si="159"/>
        <v>0.315</v>
      </c>
      <c r="V1416" s="3" t="str">
        <f t="shared" si="160"/>
        <v>Low Discount</v>
      </c>
      <c r="W1416" s="3">
        <f>AVERAGE(Table1[Gross Margin %])</f>
        <v>0.29963500000000659</v>
      </c>
      <c r="X1416" s="3"/>
    </row>
    <row r="1417" spans="1:24" x14ac:dyDescent="0.35">
      <c r="A1417" t="s">
        <v>2788</v>
      </c>
      <c r="B1417" t="s">
        <v>2789</v>
      </c>
      <c r="C1417">
        <v>182.63</v>
      </c>
      <c r="D1417" t="s">
        <v>3873</v>
      </c>
      <c r="E1417">
        <f t="shared" si="154"/>
        <v>0.1</v>
      </c>
      <c r="F1417">
        <f t="shared" si="155"/>
        <v>57.528449999999992</v>
      </c>
      <c r="G1417" s="2">
        <v>45792</v>
      </c>
      <c r="H1417" s="2">
        <v>45792</v>
      </c>
      <c r="I1417" t="s">
        <v>42</v>
      </c>
      <c r="J1417" t="s">
        <v>49</v>
      </c>
      <c r="K1417" t="str">
        <f t="shared" si="156"/>
        <v>Low Risk</v>
      </c>
      <c r="L1417" t="s">
        <v>60</v>
      </c>
      <c r="M1417" t="s">
        <v>21</v>
      </c>
      <c r="N1417" t="s">
        <v>31</v>
      </c>
      <c r="O1417" t="s">
        <v>61</v>
      </c>
      <c r="P1417" t="s">
        <v>62</v>
      </c>
      <c r="Q1417" t="s">
        <v>63</v>
      </c>
      <c r="R1417">
        <v>1</v>
      </c>
      <c r="S1417" t="str">
        <f t="shared" si="157"/>
        <v>May</v>
      </c>
      <c r="T1417">
        <f t="shared" si="158"/>
        <v>2025</v>
      </c>
      <c r="U1417" s="3">
        <f t="shared" si="159"/>
        <v>0.31499999999999995</v>
      </c>
      <c r="V1417" s="3" t="str">
        <f t="shared" si="160"/>
        <v>Low Discount</v>
      </c>
      <c r="W1417" s="3">
        <f>AVERAGE(Table1[Gross Margin %])</f>
        <v>0.29963500000000659</v>
      </c>
      <c r="X1417" s="3"/>
    </row>
    <row r="1418" spans="1:24" x14ac:dyDescent="0.35">
      <c r="A1418" t="s">
        <v>2790</v>
      </c>
      <c r="B1418" t="s">
        <v>2791</v>
      </c>
      <c r="C1418">
        <v>1422.86</v>
      </c>
      <c r="D1418" t="s">
        <v>3872</v>
      </c>
      <c r="E1418">
        <f t="shared" si="154"/>
        <v>0.15</v>
      </c>
      <c r="F1418">
        <f t="shared" si="155"/>
        <v>423.30084999999997</v>
      </c>
      <c r="G1418" s="2">
        <v>45573</v>
      </c>
      <c r="H1418" s="2">
        <v>45573</v>
      </c>
      <c r="I1418" t="s">
        <v>18</v>
      </c>
      <c r="J1418" t="s">
        <v>19</v>
      </c>
      <c r="K1418" t="str">
        <f t="shared" si="156"/>
        <v>High Risk</v>
      </c>
      <c r="L1418" t="s">
        <v>20</v>
      </c>
      <c r="M1418" t="s">
        <v>44</v>
      </c>
      <c r="N1418" t="s">
        <v>31</v>
      </c>
      <c r="O1418" t="s">
        <v>23</v>
      </c>
      <c r="P1418" t="s">
        <v>56</v>
      </c>
      <c r="Q1418" t="s">
        <v>57</v>
      </c>
      <c r="R1418">
        <v>10</v>
      </c>
      <c r="S1418" t="str">
        <f t="shared" si="157"/>
        <v>October</v>
      </c>
      <c r="T1418">
        <f t="shared" si="158"/>
        <v>2024</v>
      </c>
      <c r="U1418" s="3">
        <f t="shared" si="159"/>
        <v>0.29749999999999999</v>
      </c>
      <c r="V1418" s="3" t="str">
        <f t="shared" si="160"/>
        <v>High Discount</v>
      </c>
      <c r="W1418" s="3">
        <f>AVERAGE(Table1[Gross Margin %])</f>
        <v>0.29963500000000659</v>
      </c>
      <c r="X1418" s="3"/>
    </row>
    <row r="1419" spans="1:24" x14ac:dyDescent="0.35">
      <c r="A1419" t="s">
        <v>2792</v>
      </c>
      <c r="B1419" t="s">
        <v>2793</v>
      </c>
      <c r="C1419">
        <v>856.3</v>
      </c>
      <c r="D1419" t="s">
        <v>3874</v>
      </c>
      <c r="E1419">
        <f t="shared" si="154"/>
        <v>0.15</v>
      </c>
      <c r="F1419">
        <f t="shared" si="155"/>
        <v>254.74924999999999</v>
      </c>
      <c r="G1419" s="2">
        <v>45792</v>
      </c>
      <c r="H1419" s="2">
        <v>45792</v>
      </c>
      <c r="I1419" t="s">
        <v>18</v>
      </c>
      <c r="J1419" t="s">
        <v>19</v>
      </c>
      <c r="K1419" t="str">
        <f t="shared" si="156"/>
        <v>Low Risk</v>
      </c>
      <c r="L1419" t="s">
        <v>60</v>
      </c>
      <c r="M1419" t="s">
        <v>44</v>
      </c>
      <c r="N1419" t="s">
        <v>22</v>
      </c>
      <c r="O1419" t="s">
        <v>23</v>
      </c>
      <c r="P1419" t="s">
        <v>51</v>
      </c>
      <c r="Q1419" t="s">
        <v>52</v>
      </c>
      <c r="R1419">
        <v>8</v>
      </c>
      <c r="S1419" t="str">
        <f t="shared" si="157"/>
        <v>May</v>
      </c>
      <c r="T1419">
        <f t="shared" si="158"/>
        <v>2025</v>
      </c>
      <c r="U1419" s="3">
        <f t="shared" si="159"/>
        <v>0.29749999999999999</v>
      </c>
      <c r="V1419" s="3" t="str">
        <f t="shared" si="160"/>
        <v>High Discount</v>
      </c>
      <c r="W1419" s="3">
        <f>AVERAGE(Table1[Gross Margin %])</f>
        <v>0.29963500000000659</v>
      </c>
      <c r="X1419" s="3"/>
    </row>
    <row r="1420" spans="1:24" x14ac:dyDescent="0.35">
      <c r="A1420" t="s">
        <v>2794</v>
      </c>
      <c r="B1420" t="s">
        <v>2795</v>
      </c>
      <c r="C1420">
        <v>379.46</v>
      </c>
      <c r="D1420" t="s">
        <v>3873</v>
      </c>
      <c r="E1420">
        <f t="shared" si="154"/>
        <v>0.15</v>
      </c>
      <c r="F1420">
        <f t="shared" si="155"/>
        <v>112.88934999999999</v>
      </c>
      <c r="G1420" s="2">
        <v>45704</v>
      </c>
      <c r="H1420" s="2">
        <v>45704</v>
      </c>
      <c r="I1420" t="s">
        <v>86</v>
      </c>
      <c r="J1420" t="s">
        <v>29</v>
      </c>
      <c r="K1420" t="str">
        <f t="shared" si="156"/>
        <v>Medium Risk</v>
      </c>
      <c r="L1420" t="s">
        <v>38</v>
      </c>
      <c r="M1420" t="s">
        <v>50</v>
      </c>
      <c r="N1420" t="s">
        <v>45</v>
      </c>
      <c r="O1420" t="s">
        <v>23</v>
      </c>
      <c r="P1420" t="s">
        <v>51</v>
      </c>
      <c r="Q1420" t="s">
        <v>52</v>
      </c>
      <c r="R1420">
        <v>3</v>
      </c>
      <c r="S1420" t="str">
        <f t="shared" si="157"/>
        <v>February</v>
      </c>
      <c r="T1420">
        <f t="shared" si="158"/>
        <v>2025</v>
      </c>
      <c r="U1420" s="3">
        <f t="shared" si="159"/>
        <v>0.29749999999999999</v>
      </c>
      <c r="V1420" s="3" t="str">
        <f t="shared" si="160"/>
        <v>High Discount</v>
      </c>
      <c r="W1420" s="3">
        <f>AVERAGE(Table1[Gross Margin %])</f>
        <v>0.29963500000000659</v>
      </c>
      <c r="X1420" s="3"/>
    </row>
    <row r="1421" spans="1:24" x14ac:dyDescent="0.35">
      <c r="A1421" t="s">
        <v>2796</v>
      </c>
      <c r="B1421" t="s">
        <v>2797</v>
      </c>
      <c r="C1421">
        <v>722</v>
      </c>
      <c r="D1421" t="s">
        <v>3874</v>
      </c>
      <c r="E1421">
        <f t="shared" si="154"/>
        <v>0.1</v>
      </c>
      <c r="F1421">
        <f t="shared" si="155"/>
        <v>227.42999999999998</v>
      </c>
      <c r="G1421" s="2">
        <v>45599</v>
      </c>
      <c r="H1421" s="2">
        <v>45599</v>
      </c>
      <c r="I1421" t="s">
        <v>86</v>
      </c>
      <c r="J1421" t="s">
        <v>49</v>
      </c>
      <c r="K1421" t="str">
        <f t="shared" si="156"/>
        <v>Medium Risk</v>
      </c>
      <c r="L1421" t="s">
        <v>38</v>
      </c>
      <c r="M1421" t="s">
        <v>44</v>
      </c>
      <c r="N1421" t="s">
        <v>45</v>
      </c>
      <c r="O1421" t="s">
        <v>32</v>
      </c>
      <c r="P1421" t="s">
        <v>80</v>
      </c>
      <c r="Q1421" t="s">
        <v>81</v>
      </c>
      <c r="R1421">
        <v>10</v>
      </c>
      <c r="S1421" t="str">
        <f t="shared" si="157"/>
        <v>November</v>
      </c>
      <c r="T1421">
        <f t="shared" si="158"/>
        <v>2024</v>
      </c>
      <c r="U1421" s="3">
        <f t="shared" si="159"/>
        <v>0.31499999999999995</v>
      </c>
      <c r="V1421" s="3" t="str">
        <f t="shared" si="160"/>
        <v>Low Discount</v>
      </c>
      <c r="W1421" s="3">
        <f>AVERAGE(Table1[Gross Margin %])</f>
        <v>0.29963500000000659</v>
      </c>
      <c r="X1421" s="3"/>
    </row>
    <row r="1422" spans="1:24" x14ac:dyDescent="0.35">
      <c r="A1422" t="s">
        <v>2798</v>
      </c>
      <c r="B1422" t="s">
        <v>2799</v>
      </c>
      <c r="C1422">
        <v>583.24</v>
      </c>
      <c r="D1422" t="s">
        <v>3874</v>
      </c>
      <c r="E1422">
        <f t="shared" si="154"/>
        <v>0.15</v>
      </c>
      <c r="F1422">
        <f t="shared" si="155"/>
        <v>173.51390000000001</v>
      </c>
      <c r="G1422" s="2">
        <v>45747</v>
      </c>
      <c r="H1422" s="2">
        <v>45747</v>
      </c>
      <c r="I1422" t="s">
        <v>18</v>
      </c>
      <c r="J1422" t="s">
        <v>49</v>
      </c>
      <c r="K1422" t="str">
        <f t="shared" si="156"/>
        <v>High Risk</v>
      </c>
      <c r="L1422" t="s">
        <v>20</v>
      </c>
      <c r="M1422" t="s">
        <v>50</v>
      </c>
      <c r="N1422" t="s">
        <v>22</v>
      </c>
      <c r="O1422" t="s">
        <v>23</v>
      </c>
      <c r="P1422" t="s">
        <v>24</v>
      </c>
      <c r="Q1422" t="s">
        <v>25</v>
      </c>
      <c r="R1422">
        <v>6</v>
      </c>
      <c r="S1422" t="str">
        <f t="shared" si="157"/>
        <v>March</v>
      </c>
      <c r="T1422">
        <f t="shared" si="158"/>
        <v>2025</v>
      </c>
      <c r="U1422" s="3">
        <f t="shared" si="159"/>
        <v>0.29749999999999999</v>
      </c>
      <c r="V1422" s="3" t="str">
        <f t="shared" si="160"/>
        <v>High Discount</v>
      </c>
      <c r="W1422" s="3">
        <f>AVERAGE(Table1[Gross Margin %])</f>
        <v>0.29963500000000659</v>
      </c>
      <c r="X1422" s="3"/>
    </row>
    <row r="1423" spans="1:24" x14ac:dyDescent="0.35">
      <c r="A1423" t="s">
        <v>2800</v>
      </c>
      <c r="B1423" t="s">
        <v>2801</v>
      </c>
      <c r="C1423">
        <v>31.22</v>
      </c>
      <c r="D1423" t="s">
        <v>3873</v>
      </c>
      <c r="E1423">
        <f t="shared" si="154"/>
        <v>0.1</v>
      </c>
      <c r="F1423">
        <f t="shared" si="155"/>
        <v>9.8342999999999989</v>
      </c>
      <c r="G1423" s="2">
        <v>45569</v>
      </c>
      <c r="H1423" s="2">
        <v>45569</v>
      </c>
      <c r="I1423" t="s">
        <v>18</v>
      </c>
      <c r="J1423" t="s">
        <v>29</v>
      </c>
      <c r="K1423" t="str">
        <f t="shared" si="156"/>
        <v>Medium Risk</v>
      </c>
      <c r="L1423" t="s">
        <v>38</v>
      </c>
      <c r="M1423" t="s">
        <v>44</v>
      </c>
      <c r="N1423" t="s">
        <v>31</v>
      </c>
      <c r="O1423" t="s">
        <v>61</v>
      </c>
      <c r="P1423" t="s">
        <v>62</v>
      </c>
      <c r="Q1423" t="s">
        <v>63</v>
      </c>
      <c r="R1423">
        <v>6</v>
      </c>
      <c r="S1423" t="str">
        <f t="shared" si="157"/>
        <v>October</v>
      </c>
      <c r="T1423">
        <f t="shared" si="158"/>
        <v>2024</v>
      </c>
      <c r="U1423" s="3">
        <f t="shared" si="159"/>
        <v>0.315</v>
      </c>
      <c r="V1423" s="3" t="str">
        <f t="shared" si="160"/>
        <v>Low Discount</v>
      </c>
      <c r="W1423" s="3">
        <f>AVERAGE(Table1[Gross Margin %])</f>
        <v>0.29963500000000659</v>
      </c>
      <c r="X1423" s="3"/>
    </row>
    <row r="1424" spans="1:24" x14ac:dyDescent="0.35">
      <c r="A1424" t="s">
        <v>2802</v>
      </c>
      <c r="B1424" t="s">
        <v>2803</v>
      </c>
      <c r="C1424">
        <v>500.51</v>
      </c>
      <c r="D1424" t="s">
        <v>3874</v>
      </c>
      <c r="E1424">
        <f t="shared" si="154"/>
        <v>0.15</v>
      </c>
      <c r="F1424">
        <f t="shared" si="155"/>
        <v>148.90172499999997</v>
      </c>
      <c r="G1424" s="2">
        <v>45507</v>
      </c>
      <c r="H1424" s="2">
        <v>45507</v>
      </c>
      <c r="I1424" t="s">
        <v>42</v>
      </c>
      <c r="J1424" t="s">
        <v>49</v>
      </c>
      <c r="K1424" t="str">
        <f t="shared" si="156"/>
        <v>Low Risk</v>
      </c>
      <c r="L1424" t="s">
        <v>60</v>
      </c>
      <c r="M1424" t="s">
        <v>21</v>
      </c>
      <c r="N1424" t="s">
        <v>31</v>
      </c>
      <c r="O1424" t="s">
        <v>23</v>
      </c>
      <c r="P1424" t="s">
        <v>24</v>
      </c>
      <c r="Q1424" t="s">
        <v>25</v>
      </c>
      <c r="R1424">
        <v>8</v>
      </c>
      <c r="S1424" t="str">
        <f t="shared" si="157"/>
        <v>August</v>
      </c>
      <c r="T1424">
        <f t="shared" si="158"/>
        <v>2024</v>
      </c>
      <c r="U1424" s="3">
        <f t="shared" si="159"/>
        <v>0.29749999999999993</v>
      </c>
      <c r="V1424" s="3" t="str">
        <f t="shared" si="160"/>
        <v>High Discount</v>
      </c>
      <c r="W1424" s="3">
        <f>AVERAGE(Table1[Gross Margin %])</f>
        <v>0.29963500000000659</v>
      </c>
      <c r="X1424" s="3"/>
    </row>
    <row r="1425" spans="1:24" x14ac:dyDescent="0.35">
      <c r="A1425" t="s">
        <v>2804</v>
      </c>
      <c r="B1425" t="s">
        <v>2805</v>
      </c>
      <c r="C1425">
        <v>91.32</v>
      </c>
      <c r="D1425" t="s">
        <v>3873</v>
      </c>
      <c r="E1425">
        <f t="shared" si="154"/>
        <v>0.1</v>
      </c>
      <c r="F1425">
        <f t="shared" si="155"/>
        <v>28.765799999999995</v>
      </c>
      <c r="G1425" s="2">
        <v>45707</v>
      </c>
      <c r="H1425" s="2">
        <v>45707</v>
      </c>
      <c r="I1425" t="s">
        <v>48</v>
      </c>
      <c r="J1425" t="s">
        <v>49</v>
      </c>
      <c r="K1425" t="str">
        <f t="shared" si="156"/>
        <v>Low Risk</v>
      </c>
      <c r="L1425" t="s">
        <v>43</v>
      </c>
      <c r="M1425" t="s">
        <v>30</v>
      </c>
      <c r="N1425" t="s">
        <v>31</v>
      </c>
      <c r="O1425" t="s">
        <v>32</v>
      </c>
      <c r="P1425" t="s">
        <v>33</v>
      </c>
      <c r="Q1425" t="s">
        <v>34</v>
      </c>
      <c r="R1425">
        <v>10</v>
      </c>
      <c r="S1425" t="str">
        <f t="shared" si="157"/>
        <v>February</v>
      </c>
      <c r="T1425">
        <f t="shared" si="158"/>
        <v>2025</v>
      </c>
      <c r="U1425" s="3">
        <f t="shared" si="159"/>
        <v>0.31499999999999995</v>
      </c>
      <c r="V1425" s="3" t="str">
        <f t="shared" si="160"/>
        <v>Low Discount</v>
      </c>
      <c r="W1425" s="3">
        <f>AVERAGE(Table1[Gross Margin %])</f>
        <v>0.29963500000000659</v>
      </c>
      <c r="X1425" s="3"/>
    </row>
    <row r="1426" spans="1:24" x14ac:dyDescent="0.35">
      <c r="A1426" t="s">
        <v>2806</v>
      </c>
      <c r="B1426" t="s">
        <v>2807</v>
      </c>
      <c r="C1426">
        <v>1176.25</v>
      </c>
      <c r="D1426" t="s">
        <v>3872</v>
      </c>
      <c r="E1426">
        <f t="shared" si="154"/>
        <v>0.15</v>
      </c>
      <c r="F1426">
        <f t="shared" si="155"/>
        <v>349.93437499999999</v>
      </c>
      <c r="G1426" s="2">
        <v>45582</v>
      </c>
      <c r="H1426" s="2">
        <v>45582</v>
      </c>
      <c r="I1426" t="s">
        <v>28</v>
      </c>
      <c r="J1426" t="s">
        <v>49</v>
      </c>
      <c r="K1426" t="str">
        <f t="shared" si="156"/>
        <v>Medium Risk</v>
      </c>
      <c r="L1426" t="s">
        <v>38</v>
      </c>
      <c r="M1426" t="s">
        <v>21</v>
      </c>
      <c r="N1426" t="s">
        <v>31</v>
      </c>
      <c r="O1426" t="s">
        <v>23</v>
      </c>
      <c r="P1426" t="s">
        <v>56</v>
      </c>
      <c r="Q1426" t="s">
        <v>57</v>
      </c>
      <c r="R1426">
        <v>4</v>
      </c>
      <c r="S1426" t="str">
        <f t="shared" si="157"/>
        <v>October</v>
      </c>
      <c r="T1426">
        <f t="shared" si="158"/>
        <v>2024</v>
      </c>
      <c r="U1426" s="3">
        <f t="shared" si="159"/>
        <v>0.29749999999999999</v>
      </c>
      <c r="V1426" s="3" t="str">
        <f t="shared" si="160"/>
        <v>High Discount</v>
      </c>
      <c r="W1426" s="3">
        <f>AVERAGE(Table1[Gross Margin %])</f>
        <v>0.29963500000000659</v>
      </c>
      <c r="X1426" s="3"/>
    </row>
    <row r="1427" spans="1:24" x14ac:dyDescent="0.35">
      <c r="A1427" t="s">
        <v>2808</v>
      </c>
      <c r="B1427" t="s">
        <v>2809</v>
      </c>
      <c r="C1427">
        <v>483.43</v>
      </c>
      <c r="D1427" t="s">
        <v>3873</v>
      </c>
      <c r="E1427">
        <f t="shared" si="154"/>
        <v>0.1</v>
      </c>
      <c r="F1427">
        <f t="shared" si="155"/>
        <v>152.28044999999997</v>
      </c>
      <c r="G1427" s="2">
        <v>45433</v>
      </c>
      <c r="H1427" s="2">
        <v>45433</v>
      </c>
      <c r="I1427" t="s">
        <v>42</v>
      </c>
      <c r="J1427" t="s">
        <v>37</v>
      </c>
      <c r="K1427" t="str">
        <f t="shared" si="156"/>
        <v>Low Risk</v>
      </c>
      <c r="L1427" t="s">
        <v>43</v>
      </c>
      <c r="M1427" t="s">
        <v>50</v>
      </c>
      <c r="N1427" t="s">
        <v>31</v>
      </c>
      <c r="O1427" t="s">
        <v>61</v>
      </c>
      <c r="P1427" t="s">
        <v>62</v>
      </c>
      <c r="Q1427" t="s">
        <v>63</v>
      </c>
      <c r="R1427">
        <v>9</v>
      </c>
      <c r="S1427" t="str">
        <f t="shared" si="157"/>
        <v>May</v>
      </c>
      <c r="T1427">
        <f t="shared" si="158"/>
        <v>2024</v>
      </c>
      <c r="U1427" s="3">
        <f t="shared" si="159"/>
        <v>0.31499999999999995</v>
      </c>
      <c r="V1427" s="3" t="str">
        <f t="shared" si="160"/>
        <v>Low Discount</v>
      </c>
      <c r="W1427" s="3">
        <f>AVERAGE(Table1[Gross Margin %])</f>
        <v>0.29963500000000659</v>
      </c>
      <c r="X1427" s="3"/>
    </row>
    <row r="1428" spans="1:24" x14ac:dyDescent="0.35">
      <c r="A1428" t="s">
        <v>2810</v>
      </c>
      <c r="B1428" t="s">
        <v>316</v>
      </c>
      <c r="C1428">
        <v>347.44</v>
      </c>
      <c r="D1428" t="s">
        <v>3873</v>
      </c>
      <c r="E1428">
        <f t="shared" si="154"/>
        <v>0.15</v>
      </c>
      <c r="F1428">
        <f t="shared" si="155"/>
        <v>103.3634</v>
      </c>
      <c r="G1428" s="2">
        <v>45618</v>
      </c>
      <c r="H1428" s="2">
        <v>45618</v>
      </c>
      <c r="I1428" t="s">
        <v>86</v>
      </c>
      <c r="J1428" t="s">
        <v>49</v>
      </c>
      <c r="K1428" t="str">
        <f t="shared" si="156"/>
        <v>Medium Risk</v>
      </c>
      <c r="L1428" t="s">
        <v>38</v>
      </c>
      <c r="M1428" t="s">
        <v>39</v>
      </c>
      <c r="N1428" t="s">
        <v>45</v>
      </c>
      <c r="O1428" t="s">
        <v>23</v>
      </c>
      <c r="P1428" t="s">
        <v>56</v>
      </c>
      <c r="Q1428" t="s">
        <v>57</v>
      </c>
      <c r="R1428">
        <v>10</v>
      </c>
      <c r="S1428" t="str">
        <f t="shared" si="157"/>
        <v>November</v>
      </c>
      <c r="T1428">
        <f t="shared" si="158"/>
        <v>2024</v>
      </c>
      <c r="U1428" s="3">
        <f t="shared" si="159"/>
        <v>0.29749999999999999</v>
      </c>
      <c r="V1428" s="3" t="str">
        <f t="shared" si="160"/>
        <v>High Discount</v>
      </c>
      <c r="W1428" s="3">
        <f>AVERAGE(Table1[Gross Margin %])</f>
        <v>0.29963500000000659</v>
      </c>
      <c r="X1428" s="3"/>
    </row>
    <row r="1429" spans="1:24" x14ac:dyDescent="0.35">
      <c r="A1429" t="s">
        <v>2811</v>
      </c>
      <c r="B1429" t="s">
        <v>2812</v>
      </c>
      <c r="C1429">
        <v>251.23</v>
      </c>
      <c r="D1429" t="s">
        <v>3873</v>
      </c>
      <c r="E1429">
        <f t="shared" si="154"/>
        <v>0.15</v>
      </c>
      <c r="F1429">
        <f t="shared" si="155"/>
        <v>74.74092499999999</v>
      </c>
      <c r="G1429" s="2">
        <v>45682</v>
      </c>
      <c r="H1429" s="2">
        <v>45682</v>
      </c>
      <c r="I1429" t="s">
        <v>18</v>
      </c>
      <c r="J1429" t="s">
        <v>19</v>
      </c>
      <c r="K1429" t="str">
        <f t="shared" si="156"/>
        <v>High Risk</v>
      </c>
      <c r="L1429" t="s">
        <v>20</v>
      </c>
      <c r="M1429" t="s">
        <v>21</v>
      </c>
      <c r="N1429" t="s">
        <v>22</v>
      </c>
      <c r="O1429" t="s">
        <v>23</v>
      </c>
      <c r="P1429" t="s">
        <v>56</v>
      </c>
      <c r="Q1429" t="s">
        <v>57</v>
      </c>
      <c r="R1429">
        <v>7</v>
      </c>
      <c r="S1429" t="str">
        <f t="shared" si="157"/>
        <v>January</v>
      </c>
      <c r="T1429">
        <f t="shared" si="158"/>
        <v>2025</v>
      </c>
      <c r="U1429" s="3">
        <f t="shared" si="159"/>
        <v>0.29749999999999999</v>
      </c>
      <c r="V1429" s="3" t="str">
        <f t="shared" si="160"/>
        <v>High Discount</v>
      </c>
      <c r="W1429" s="3">
        <f>AVERAGE(Table1[Gross Margin %])</f>
        <v>0.29963500000000659</v>
      </c>
      <c r="X1429" s="3"/>
    </row>
    <row r="1430" spans="1:24" x14ac:dyDescent="0.35">
      <c r="A1430" t="s">
        <v>2813</v>
      </c>
      <c r="B1430" t="s">
        <v>2814</v>
      </c>
      <c r="C1430">
        <v>314.35000000000002</v>
      </c>
      <c r="D1430" t="s">
        <v>3873</v>
      </c>
      <c r="E1430">
        <f t="shared" si="154"/>
        <v>0.1</v>
      </c>
      <c r="F1430">
        <f t="shared" si="155"/>
        <v>99.020250000000004</v>
      </c>
      <c r="G1430" s="2">
        <v>45545</v>
      </c>
      <c r="H1430" s="2">
        <v>45545</v>
      </c>
      <c r="I1430" t="s">
        <v>28</v>
      </c>
      <c r="J1430" t="s">
        <v>37</v>
      </c>
      <c r="K1430" t="str">
        <f t="shared" si="156"/>
        <v>Medium Risk</v>
      </c>
      <c r="L1430" t="s">
        <v>38</v>
      </c>
      <c r="M1430" t="s">
        <v>55</v>
      </c>
      <c r="N1430" t="s">
        <v>45</v>
      </c>
      <c r="O1430" t="s">
        <v>61</v>
      </c>
      <c r="P1430" t="s">
        <v>62</v>
      </c>
      <c r="Q1430" t="s">
        <v>63</v>
      </c>
      <c r="R1430">
        <v>1</v>
      </c>
      <c r="S1430" t="str">
        <f t="shared" si="157"/>
        <v>September</v>
      </c>
      <c r="T1430">
        <f t="shared" si="158"/>
        <v>2024</v>
      </c>
      <c r="U1430" s="3">
        <f t="shared" si="159"/>
        <v>0.315</v>
      </c>
      <c r="V1430" s="3" t="str">
        <f t="shared" si="160"/>
        <v>Low Discount</v>
      </c>
      <c r="W1430" s="3">
        <f>AVERAGE(Table1[Gross Margin %])</f>
        <v>0.29963500000000659</v>
      </c>
      <c r="X1430" s="3"/>
    </row>
    <row r="1431" spans="1:24" x14ac:dyDescent="0.35">
      <c r="A1431" t="s">
        <v>2815</v>
      </c>
      <c r="B1431" t="s">
        <v>2816</v>
      </c>
      <c r="C1431">
        <v>840.25</v>
      </c>
      <c r="D1431" t="s">
        <v>3874</v>
      </c>
      <c r="E1431">
        <f t="shared" si="154"/>
        <v>0.1</v>
      </c>
      <c r="F1431">
        <f t="shared" si="155"/>
        <v>264.67874999999998</v>
      </c>
      <c r="G1431" s="2">
        <v>45640</v>
      </c>
      <c r="H1431" s="2">
        <v>45640</v>
      </c>
      <c r="I1431" t="s">
        <v>86</v>
      </c>
      <c r="J1431" t="s">
        <v>29</v>
      </c>
      <c r="K1431" t="str">
        <f t="shared" si="156"/>
        <v>Low Risk</v>
      </c>
      <c r="L1431" t="s">
        <v>60</v>
      </c>
      <c r="M1431" t="s">
        <v>39</v>
      </c>
      <c r="N1431" t="s">
        <v>45</v>
      </c>
      <c r="O1431" t="s">
        <v>61</v>
      </c>
      <c r="P1431" t="s">
        <v>62</v>
      </c>
      <c r="Q1431" t="s">
        <v>63</v>
      </c>
      <c r="R1431">
        <v>3</v>
      </c>
      <c r="S1431" t="str">
        <f t="shared" si="157"/>
        <v>December</v>
      </c>
      <c r="T1431">
        <f t="shared" si="158"/>
        <v>2024</v>
      </c>
      <c r="U1431" s="3">
        <f t="shared" si="159"/>
        <v>0.315</v>
      </c>
      <c r="V1431" s="3" t="str">
        <f t="shared" si="160"/>
        <v>Low Discount</v>
      </c>
      <c r="W1431" s="3">
        <f>AVERAGE(Table1[Gross Margin %])</f>
        <v>0.29963500000000659</v>
      </c>
      <c r="X1431" s="3"/>
    </row>
    <row r="1432" spans="1:24" x14ac:dyDescent="0.35">
      <c r="A1432" t="s">
        <v>2817</v>
      </c>
      <c r="B1432" t="s">
        <v>2818</v>
      </c>
      <c r="C1432">
        <v>958.78</v>
      </c>
      <c r="D1432" t="s">
        <v>3874</v>
      </c>
      <c r="E1432">
        <f t="shared" si="154"/>
        <v>0.15</v>
      </c>
      <c r="F1432">
        <f t="shared" si="155"/>
        <v>285.23704999999995</v>
      </c>
      <c r="G1432" s="2">
        <v>45763</v>
      </c>
      <c r="H1432" s="2">
        <v>45763</v>
      </c>
      <c r="I1432" t="s">
        <v>86</v>
      </c>
      <c r="J1432" t="s">
        <v>19</v>
      </c>
      <c r="K1432" t="str">
        <f t="shared" si="156"/>
        <v>Low Risk</v>
      </c>
      <c r="L1432" t="s">
        <v>43</v>
      </c>
      <c r="M1432" t="s">
        <v>55</v>
      </c>
      <c r="N1432" t="s">
        <v>31</v>
      </c>
      <c r="O1432" t="s">
        <v>23</v>
      </c>
      <c r="P1432" t="s">
        <v>51</v>
      </c>
      <c r="Q1432" t="s">
        <v>52</v>
      </c>
      <c r="R1432">
        <v>2</v>
      </c>
      <c r="S1432" t="str">
        <f t="shared" si="157"/>
        <v>April</v>
      </c>
      <c r="T1432">
        <f t="shared" si="158"/>
        <v>2025</v>
      </c>
      <c r="U1432" s="3">
        <f t="shared" si="159"/>
        <v>0.29749999999999999</v>
      </c>
      <c r="V1432" s="3" t="str">
        <f t="shared" si="160"/>
        <v>High Discount</v>
      </c>
      <c r="W1432" s="3">
        <f>AVERAGE(Table1[Gross Margin %])</f>
        <v>0.29963500000000659</v>
      </c>
      <c r="X1432" s="3"/>
    </row>
    <row r="1433" spans="1:24" x14ac:dyDescent="0.35">
      <c r="A1433" t="s">
        <v>2819</v>
      </c>
      <c r="B1433" t="s">
        <v>2820</v>
      </c>
      <c r="C1433">
        <v>790.15</v>
      </c>
      <c r="D1433" t="s">
        <v>3874</v>
      </c>
      <c r="E1433">
        <f t="shared" si="154"/>
        <v>0.1</v>
      </c>
      <c r="F1433">
        <f t="shared" si="155"/>
        <v>248.89724999999999</v>
      </c>
      <c r="G1433" s="2">
        <v>45757</v>
      </c>
      <c r="H1433" s="2">
        <v>45757</v>
      </c>
      <c r="I1433" t="s">
        <v>42</v>
      </c>
      <c r="J1433" t="s">
        <v>19</v>
      </c>
      <c r="K1433" t="str">
        <f t="shared" si="156"/>
        <v>High Risk</v>
      </c>
      <c r="L1433" t="s">
        <v>20</v>
      </c>
      <c r="M1433" t="s">
        <v>21</v>
      </c>
      <c r="N1433" t="s">
        <v>45</v>
      </c>
      <c r="O1433" t="s">
        <v>32</v>
      </c>
      <c r="P1433" t="s">
        <v>80</v>
      </c>
      <c r="Q1433" t="s">
        <v>81</v>
      </c>
      <c r="R1433">
        <v>10</v>
      </c>
      <c r="S1433" t="str">
        <f t="shared" si="157"/>
        <v>April</v>
      </c>
      <c r="T1433">
        <f t="shared" si="158"/>
        <v>2025</v>
      </c>
      <c r="U1433" s="3">
        <f t="shared" si="159"/>
        <v>0.315</v>
      </c>
      <c r="V1433" s="3" t="str">
        <f t="shared" si="160"/>
        <v>Low Discount</v>
      </c>
      <c r="W1433" s="3">
        <f>AVERAGE(Table1[Gross Margin %])</f>
        <v>0.29963500000000659</v>
      </c>
      <c r="X1433" s="3"/>
    </row>
    <row r="1434" spans="1:24" x14ac:dyDescent="0.35">
      <c r="A1434" t="s">
        <v>2821</v>
      </c>
      <c r="B1434" t="s">
        <v>2822</v>
      </c>
      <c r="C1434">
        <v>1197.1300000000001</v>
      </c>
      <c r="D1434" t="s">
        <v>3872</v>
      </c>
      <c r="E1434">
        <f t="shared" si="154"/>
        <v>0.25</v>
      </c>
      <c r="F1434">
        <f t="shared" si="155"/>
        <v>314.24662499999999</v>
      </c>
      <c r="G1434" s="2">
        <v>45550</v>
      </c>
      <c r="H1434" s="2">
        <v>45550</v>
      </c>
      <c r="I1434" t="s">
        <v>48</v>
      </c>
      <c r="J1434" t="s">
        <v>29</v>
      </c>
      <c r="K1434" t="str">
        <f t="shared" si="156"/>
        <v>Medium Risk</v>
      </c>
      <c r="L1434" t="s">
        <v>38</v>
      </c>
      <c r="M1434" t="s">
        <v>21</v>
      </c>
      <c r="N1434" t="s">
        <v>22</v>
      </c>
      <c r="O1434" t="s">
        <v>32</v>
      </c>
      <c r="P1434" t="s">
        <v>80</v>
      </c>
      <c r="Q1434" t="s">
        <v>81</v>
      </c>
      <c r="R1434">
        <v>1</v>
      </c>
      <c r="S1434" t="str">
        <f t="shared" si="157"/>
        <v>September</v>
      </c>
      <c r="T1434">
        <f t="shared" si="158"/>
        <v>2024</v>
      </c>
      <c r="U1434" s="3">
        <f t="shared" si="159"/>
        <v>0.26249999999999996</v>
      </c>
      <c r="V1434" s="3" t="str">
        <f t="shared" si="160"/>
        <v>High Discount</v>
      </c>
      <c r="W1434" s="3">
        <f>AVERAGE(Table1[Gross Margin %])</f>
        <v>0.29963500000000659</v>
      </c>
      <c r="X1434" s="3"/>
    </row>
    <row r="1435" spans="1:24" x14ac:dyDescent="0.35">
      <c r="A1435" t="s">
        <v>2823</v>
      </c>
      <c r="B1435" t="s">
        <v>2824</v>
      </c>
      <c r="C1435">
        <v>617.07000000000005</v>
      </c>
      <c r="D1435" t="s">
        <v>3874</v>
      </c>
      <c r="E1435">
        <f t="shared" si="154"/>
        <v>0.1</v>
      </c>
      <c r="F1435">
        <f t="shared" si="155"/>
        <v>194.37705</v>
      </c>
      <c r="G1435" s="2">
        <v>45730</v>
      </c>
      <c r="H1435" s="2">
        <v>45730</v>
      </c>
      <c r="I1435" t="s">
        <v>48</v>
      </c>
      <c r="J1435" t="s">
        <v>49</v>
      </c>
      <c r="K1435" t="str">
        <f t="shared" si="156"/>
        <v>High Risk</v>
      </c>
      <c r="L1435" t="s">
        <v>20</v>
      </c>
      <c r="M1435" t="s">
        <v>39</v>
      </c>
      <c r="N1435" t="s">
        <v>31</v>
      </c>
      <c r="O1435" t="s">
        <v>32</v>
      </c>
      <c r="P1435" t="s">
        <v>80</v>
      </c>
      <c r="Q1435" t="s">
        <v>81</v>
      </c>
      <c r="R1435">
        <v>5</v>
      </c>
      <c r="S1435" t="str">
        <f t="shared" si="157"/>
        <v>March</v>
      </c>
      <c r="T1435">
        <f t="shared" si="158"/>
        <v>2025</v>
      </c>
      <c r="U1435" s="3">
        <f t="shared" si="159"/>
        <v>0.31499999999999995</v>
      </c>
      <c r="V1435" s="3" t="str">
        <f t="shared" si="160"/>
        <v>Low Discount</v>
      </c>
      <c r="W1435" s="3">
        <f>AVERAGE(Table1[Gross Margin %])</f>
        <v>0.29963500000000659</v>
      </c>
      <c r="X1435" s="3"/>
    </row>
    <row r="1436" spans="1:24" x14ac:dyDescent="0.35">
      <c r="A1436" t="s">
        <v>2825</v>
      </c>
      <c r="B1436" t="s">
        <v>2826</v>
      </c>
      <c r="C1436">
        <v>97.34</v>
      </c>
      <c r="D1436" t="s">
        <v>3873</v>
      </c>
      <c r="E1436">
        <f t="shared" si="154"/>
        <v>0.1</v>
      </c>
      <c r="F1436">
        <f t="shared" si="155"/>
        <v>30.662099999999995</v>
      </c>
      <c r="G1436" s="2">
        <v>45641</v>
      </c>
      <c r="H1436" s="2">
        <v>45641</v>
      </c>
      <c r="I1436" t="s">
        <v>28</v>
      </c>
      <c r="J1436" t="s">
        <v>49</v>
      </c>
      <c r="K1436" t="str">
        <f t="shared" si="156"/>
        <v>Medium Risk</v>
      </c>
      <c r="L1436" t="s">
        <v>38</v>
      </c>
      <c r="M1436" t="s">
        <v>21</v>
      </c>
      <c r="N1436" t="s">
        <v>22</v>
      </c>
      <c r="O1436" t="s">
        <v>61</v>
      </c>
      <c r="P1436" t="s">
        <v>62</v>
      </c>
      <c r="Q1436" t="s">
        <v>63</v>
      </c>
      <c r="R1436">
        <v>8</v>
      </c>
      <c r="S1436" t="str">
        <f t="shared" si="157"/>
        <v>December</v>
      </c>
      <c r="T1436">
        <f t="shared" si="158"/>
        <v>2024</v>
      </c>
      <c r="U1436" s="3">
        <f t="shared" si="159"/>
        <v>0.31499999999999995</v>
      </c>
      <c r="V1436" s="3" t="str">
        <f t="shared" si="160"/>
        <v>Low Discount</v>
      </c>
      <c r="W1436" s="3">
        <f>AVERAGE(Table1[Gross Margin %])</f>
        <v>0.29963500000000659</v>
      </c>
      <c r="X1436" s="3"/>
    </row>
    <row r="1437" spans="1:24" x14ac:dyDescent="0.35">
      <c r="A1437" t="s">
        <v>2827</v>
      </c>
      <c r="B1437" t="s">
        <v>2828</v>
      </c>
      <c r="C1437">
        <v>293.89</v>
      </c>
      <c r="D1437" t="s">
        <v>3873</v>
      </c>
      <c r="E1437">
        <f t="shared" si="154"/>
        <v>0.1</v>
      </c>
      <c r="F1437">
        <f t="shared" si="155"/>
        <v>92.575349999999986</v>
      </c>
      <c r="G1437" s="2">
        <v>45668</v>
      </c>
      <c r="H1437" s="2">
        <v>45668</v>
      </c>
      <c r="I1437" t="s">
        <v>18</v>
      </c>
      <c r="J1437" t="s">
        <v>49</v>
      </c>
      <c r="K1437" t="str">
        <f t="shared" si="156"/>
        <v>Low Risk</v>
      </c>
      <c r="L1437" t="s">
        <v>43</v>
      </c>
      <c r="M1437" t="s">
        <v>30</v>
      </c>
      <c r="N1437" t="s">
        <v>31</v>
      </c>
      <c r="O1437" t="s">
        <v>61</v>
      </c>
      <c r="P1437" t="s">
        <v>62</v>
      </c>
      <c r="Q1437" t="s">
        <v>63</v>
      </c>
      <c r="R1437">
        <v>4</v>
      </c>
      <c r="S1437" t="str">
        <f t="shared" si="157"/>
        <v>January</v>
      </c>
      <c r="T1437">
        <f t="shared" si="158"/>
        <v>2025</v>
      </c>
      <c r="U1437" s="3">
        <f t="shared" si="159"/>
        <v>0.31499999999999995</v>
      </c>
      <c r="V1437" s="3" t="str">
        <f t="shared" si="160"/>
        <v>Low Discount</v>
      </c>
      <c r="W1437" s="3">
        <f>AVERAGE(Table1[Gross Margin %])</f>
        <v>0.29963500000000659</v>
      </c>
      <c r="X1437" s="3"/>
    </row>
    <row r="1438" spans="1:24" x14ac:dyDescent="0.35">
      <c r="A1438" t="s">
        <v>2829</v>
      </c>
      <c r="B1438" t="s">
        <v>2830</v>
      </c>
      <c r="C1438">
        <v>303.27999999999997</v>
      </c>
      <c r="D1438" t="s">
        <v>3873</v>
      </c>
      <c r="E1438">
        <f t="shared" si="154"/>
        <v>0.1</v>
      </c>
      <c r="F1438">
        <f t="shared" si="155"/>
        <v>95.533199999999994</v>
      </c>
      <c r="G1438" s="2">
        <v>45743</v>
      </c>
      <c r="H1438" s="2">
        <v>45743</v>
      </c>
      <c r="I1438" t="s">
        <v>48</v>
      </c>
      <c r="J1438" t="s">
        <v>37</v>
      </c>
      <c r="K1438" t="str">
        <f t="shared" si="156"/>
        <v>Medium Risk</v>
      </c>
      <c r="L1438" t="s">
        <v>38</v>
      </c>
      <c r="M1438" t="s">
        <v>39</v>
      </c>
      <c r="N1438" t="s">
        <v>22</v>
      </c>
      <c r="O1438" t="s">
        <v>32</v>
      </c>
      <c r="P1438" t="s">
        <v>68</v>
      </c>
      <c r="Q1438" t="s">
        <v>69</v>
      </c>
      <c r="R1438">
        <v>9</v>
      </c>
      <c r="S1438" t="str">
        <f t="shared" si="157"/>
        <v>March</v>
      </c>
      <c r="T1438">
        <f t="shared" si="158"/>
        <v>2025</v>
      </c>
      <c r="U1438" s="3">
        <f t="shared" si="159"/>
        <v>0.315</v>
      </c>
      <c r="V1438" s="3" t="str">
        <f t="shared" si="160"/>
        <v>Low Discount</v>
      </c>
      <c r="W1438" s="3">
        <f>AVERAGE(Table1[Gross Margin %])</f>
        <v>0.29963500000000659</v>
      </c>
      <c r="X1438" s="3"/>
    </row>
    <row r="1439" spans="1:24" x14ac:dyDescent="0.35">
      <c r="A1439" t="s">
        <v>2831</v>
      </c>
      <c r="B1439" t="s">
        <v>2832</v>
      </c>
      <c r="C1439">
        <v>907.54</v>
      </c>
      <c r="D1439" t="s">
        <v>3874</v>
      </c>
      <c r="E1439">
        <f t="shared" si="154"/>
        <v>0.15</v>
      </c>
      <c r="F1439">
        <f t="shared" si="155"/>
        <v>269.99314999999996</v>
      </c>
      <c r="G1439" s="2">
        <v>45765</v>
      </c>
      <c r="H1439" s="2">
        <v>45765</v>
      </c>
      <c r="I1439" t="s">
        <v>28</v>
      </c>
      <c r="J1439" t="s">
        <v>49</v>
      </c>
      <c r="K1439" t="str">
        <f t="shared" si="156"/>
        <v>Medium Risk</v>
      </c>
      <c r="L1439" t="s">
        <v>38</v>
      </c>
      <c r="M1439" t="s">
        <v>30</v>
      </c>
      <c r="N1439" t="s">
        <v>45</v>
      </c>
      <c r="O1439" t="s">
        <v>23</v>
      </c>
      <c r="P1439" t="s">
        <v>56</v>
      </c>
      <c r="Q1439" t="s">
        <v>57</v>
      </c>
      <c r="R1439">
        <v>2</v>
      </c>
      <c r="S1439" t="str">
        <f t="shared" si="157"/>
        <v>April</v>
      </c>
      <c r="T1439">
        <f t="shared" si="158"/>
        <v>2025</v>
      </c>
      <c r="U1439" s="3">
        <f t="shared" si="159"/>
        <v>0.29749999999999999</v>
      </c>
      <c r="V1439" s="3" t="str">
        <f t="shared" si="160"/>
        <v>High Discount</v>
      </c>
      <c r="W1439" s="3">
        <f>AVERAGE(Table1[Gross Margin %])</f>
        <v>0.29963500000000659</v>
      </c>
      <c r="X1439" s="3"/>
    </row>
    <row r="1440" spans="1:24" x14ac:dyDescent="0.35">
      <c r="A1440" t="s">
        <v>2833</v>
      </c>
      <c r="B1440" t="s">
        <v>2834</v>
      </c>
      <c r="C1440">
        <v>605.53</v>
      </c>
      <c r="D1440" t="s">
        <v>3874</v>
      </c>
      <c r="E1440">
        <f t="shared" si="154"/>
        <v>0.1</v>
      </c>
      <c r="F1440">
        <f t="shared" si="155"/>
        <v>190.74194999999997</v>
      </c>
      <c r="G1440" s="2">
        <v>45456</v>
      </c>
      <c r="H1440" s="2">
        <v>45456</v>
      </c>
      <c r="I1440" t="s">
        <v>86</v>
      </c>
      <c r="J1440" t="s">
        <v>37</v>
      </c>
      <c r="K1440" t="str">
        <f t="shared" si="156"/>
        <v>High Risk</v>
      </c>
      <c r="L1440" t="s">
        <v>20</v>
      </c>
      <c r="M1440" t="s">
        <v>44</v>
      </c>
      <c r="N1440" t="s">
        <v>45</v>
      </c>
      <c r="O1440" t="s">
        <v>32</v>
      </c>
      <c r="P1440" t="s">
        <v>33</v>
      </c>
      <c r="Q1440" t="s">
        <v>34</v>
      </c>
      <c r="R1440">
        <v>1</v>
      </c>
      <c r="S1440" t="str">
        <f t="shared" si="157"/>
        <v>June</v>
      </c>
      <c r="T1440">
        <f t="shared" si="158"/>
        <v>2024</v>
      </c>
      <c r="U1440" s="3">
        <f t="shared" si="159"/>
        <v>0.31499999999999995</v>
      </c>
      <c r="V1440" s="3" t="str">
        <f t="shared" si="160"/>
        <v>Low Discount</v>
      </c>
      <c r="W1440" s="3">
        <f>AVERAGE(Table1[Gross Margin %])</f>
        <v>0.29963500000000659</v>
      </c>
      <c r="X1440" s="3"/>
    </row>
    <row r="1441" spans="1:24" x14ac:dyDescent="0.35">
      <c r="A1441" t="s">
        <v>2835</v>
      </c>
      <c r="B1441" t="s">
        <v>2836</v>
      </c>
      <c r="C1441">
        <v>1428.6</v>
      </c>
      <c r="D1441" t="s">
        <v>3872</v>
      </c>
      <c r="E1441">
        <f t="shared" si="154"/>
        <v>0.25</v>
      </c>
      <c r="F1441">
        <f t="shared" si="155"/>
        <v>375.00749999999994</v>
      </c>
      <c r="G1441" s="2">
        <v>45655</v>
      </c>
      <c r="H1441" s="2">
        <v>45655</v>
      </c>
      <c r="I1441" t="s">
        <v>28</v>
      </c>
      <c r="J1441" t="s">
        <v>49</v>
      </c>
      <c r="K1441" t="str">
        <f t="shared" si="156"/>
        <v>Low Risk</v>
      </c>
      <c r="L1441" t="s">
        <v>60</v>
      </c>
      <c r="M1441" t="s">
        <v>50</v>
      </c>
      <c r="N1441" t="s">
        <v>45</v>
      </c>
      <c r="O1441" t="s">
        <v>32</v>
      </c>
      <c r="P1441" t="s">
        <v>72</v>
      </c>
      <c r="Q1441" t="s">
        <v>73</v>
      </c>
      <c r="R1441">
        <v>9</v>
      </c>
      <c r="S1441" t="str">
        <f t="shared" si="157"/>
        <v>December</v>
      </c>
      <c r="T1441">
        <f t="shared" si="158"/>
        <v>2024</v>
      </c>
      <c r="U1441" s="3">
        <f t="shared" si="159"/>
        <v>0.26249999999999996</v>
      </c>
      <c r="V1441" s="3" t="str">
        <f t="shared" si="160"/>
        <v>High Discount</v>
      </c>
      <c r="W1441" s="3">
        <f>AVERAGE(Table1[Gross Margin %])</f>
        <v>0.29963500000000659</v>
      </c>
      <c r="X1441" s="3"/>
    </row>
    <row r="1442" spans="1:24" x14ac:dyDescent="0.35">
      <c r="A1442" t="s">
        <v>2837</v>
      </c>
      <c r="B1442" t="s">
        <v>2838</v>
      </c>
      <c r="C1442">
        <v>277.23</v>
      </c>
      <c r="D1442" t="s">
        <v>3873</v>
      </c>
      <c r="E1442">
        <f t="shared" si="154"/>
        <v>0.1</v>
      </c>
      <c r="F1442">
        <f t="shared" si="155"/>
        <v>87.327449999999999</v>
      </c>
      <c r="G1442" s="2">
        <v>45449</v>
      </c>
      <c r="H1442" s="2">
        <v>45449</v>
      </c>
      <c r="I1442" t="s">
        <v>28</v>
      </c>
      <c r="J1442" t="s">
        <v>49</v>
      </c>
      <c r="K1442" t="str">
        <f t="shared" si="156"/>
        <v>Medium Risk</v>
      </c>
      <c r="L1442" t="s">
        <v>38</v>
      </c>
      <c r="M1442" t="s">
        <v>39</v>
      </c>
      <c r="N1442" t="s">
        <v>31</v>
      </c>
      <c r="O1442" t="s">
        <v>32</v>
      </c>
      <c r="P1442" t="s">
        <v>33</v>
      </c>
      <c r="Q1442" t="s">
        <v>34</v>
      </c>
      <c r="R1442">
        <v>2</v>
      </c>
      <c r="S1442" t="str">
        <f t="shared" si="157"/>
        <v>June</v>
      </c>
      <c r="T1442">
        <f t="shared" si="158"/>
        <v>2024</v>
      </c>
      <c r="U1442" s="3">
        <f t="shared" si="159"/>
        <v>0.315</v>
      </c>
      <c r="V1442" s="3" t="str">
        <f t="shared" si="160"/>
        <v>Low Discount</v>
      </c>
      <c r="W1442" s="3">
        <f>AVERAGE(Table1[Gross Margin %])</f>
        <v>0.29963500000000659</v>
      </c>
      <c r="X1442" s="3"/>
    </row>
    <row r="1443" spans="1:24" x14ac:dyDescent="0.35">
      <c r="A1443" t="s">
        <v>2839</v>
      </c>
      <c r="B1443" t="s">
        <v>2840</v>
      </c>
      <c r="C1443">
        <v>509.37</v>
      </c>
      <c r="D1443" t="s">
        <v>3874</v>
      </c>
      <c r="E1443">
        <f t="shared" si="154"/>
        <v>0.15</v>
      </c>
      <c r="F1443">
        <f t="shared" si="155"/>
        <v>151.53757499999998</v>
      </c>
      <c r="G1443" s="2">
        <v>45449</v>
      </c>
      <c r="H1443" s="2">
        <v>45449</v>
      </c>
      <c r="I1443" t="s">
        <v>86</v>
      </c>
      <c r="J1443" t="s">
        <v>19</v>
      </c>
      <c r="K1443" t="str">
        <f t="shared" si="156"/>
        <v>Medium Risk</v>
      </c>
      <c r="L1443" t="s">
        <v>38</v>
      </c>
      <c r="M1443" t="s">
        <v>44</v>
      </c>
      <c r="N1443" t="s">
        <v>45</v>
      </c>
      <c r="O1443" t="s">
        <v>23</v>
      </c>
      <c r="P1443" t="s">
        <v>56</v>
      </c>
      <c r="Q1443" t="s">
        <v>57</v>
      </c>
      <c r="R1443">
        <v>7</v>
      </c>
      <c r="S1443" t="str">
        <f t="shared" si="157"/>
        <v>June</v>
      </c>
      <c r="T1443">
        <f t="shared" si="158"/>
        <v>2024</v>
      </c>
      <c r="U1443" s="3">
        <f t="shared" si="159"/>
        <v>0.29749999999999993</v>
      </c>
      <c r="V1443" s="3" t="str">
        <f t="shared" si="160"/>
        <v>High Discount</v>
      </c>
      <c r="W1443" s="3">
        <f>AVERAGE(Table1[Gross Margin %])</f>
        <v>0.29963500000000659</v>
      </c>
      <c r="X1443" s="3"/>
    </row>
    <row r="1444" spans="1:24" x14ac:dyDescent="0.35">
      <c r="A1444" t="s">
        <v>2841</v>
      </c>
      <c r="B1444" t="s">
        <v>2842</v>
      </c>
      <c r="C1444">
        <v>271.54000000000002</v>
      </c>
      <c r="D1444" t="s">
        <v>3873</v>
      </c>
      <c r="E1444">
        <f t="shared" si="154"/>
        <v>0.15</v>
      </c>
      <c r="F1444">
        <f t="shared" si="155"/>
        <v>80.783150000000006</v>
      </c>
      <c r="G1444" s="2">
        <v>45752</v>
      </c>
      <c r="H1444" s="2">
        <v>45752</v>
      </c>
      <c r="I1444" t="s">
        <v>18</v>
      </c>
      <c r="J1444" t="s">
        <v>49</v>
      </c>
      <c r="K1444" t="str">
        <f t="shared" si="156"/>
        <v>High Risk</v>
      </c>
      <c r="L1444" t="s">
        <v>20</v>
      </c>
      <c r="M1444" t="s">
        <v>30</v>
      </c>
      <c r="N1444" t="s">
        <v>22</v>
      </c>
      <c r="O1444" t="s">
        <v>23</v>
      </c>
      <c r="P1444" t="s">
        <v>51</v>
      </c>
      <c r="Q1444" t="s">
        <v>52</v>
      </c>
      <c r="R1444">
        <v>5</v>
      </c>
      <c r="S1444" t="str">
        <f t="shared" si="157"/>
        <v>April</v>
      </c>
      <c r="T1444">
        <f t="shared" si="158"/>
        <v>2025</v>
      </c>
      <c r="U1444" s="3">
        <f t="shared" si="159"/>
        <v>0.29749999999999999</v>
      </c>
      <c r="V1444" s="3" t="str">
        <f t="shared" si="160"/>
        <v>High Discount</v>
      </c>
      <c r="W1444" s="3">
        <f>AVERAGE(Table1[Gross Margin %])</f>
        <v>0.29963500000000659</v>
      </c>
      <c r="X1444" s="3"/>
    </row>
    <row r="1445" spans="1:24" x14ac:dyDescent="0.35">
      <c r="A1445" t="s">
        <v>2843</v>
      </c>
      <c r="B1445" t="s">
        <v>2844</v>
      </c>
      <c r="C1445">
        <v>601.04999999999995</v>
      </c>
      <c r="D1445" t="s">
        <v>3874</v>
      </c>
      <c r="E1445">
        <f t="shared" si="154"/>
        <v>0.15</v>
      </c>
      <c r="F1445">
        <f t="shared" si="155"/>
        <v>178.81237499999997</v>
      </c>
      <c r="G1445" s="2">
        <v>45613</v>
      </c>
      <c r="H1445" s="2">
        <v>45613</v>
      </c>
      <c r="I1445" t="s">
        <v>86</v>
      </c>
      <c r="J1445" t="s">
        <v>29</v>
      </c>
      <c r="K1445" t="str">
        <f t="shared" si="156"/>
        <v>Low Risk</v>
      </c>
      <c r="L1445" t="s">
        <v>43</v>
      </c>
      <c r="M1445" t="s">
        <v>50</v>
      </c>
      <c r="N1445" t="s">
        <v>45</v>
      </c>
      <c r="O1445" t="s">
        <v>23</v>
      </c>
      <c r="P1445" t="s">
        <v>24</v>
      </c>
      <c r="Q1445" t="s">
        <v>25</v>
      </c>
      <c r="R1445">
        <v>4</v>
      </c>
      <c r="S1445" t="str">
        <f t="shared" si="157"/>
        <v>November</v>
      </c>
      <c r="T1445">
        <f t="shared" si="158"/>
        <v>2024</v>
      </c>
      <c r="U1445" s="3">
        <f t="shared" si="159"/>
        <v>0.29749999999999999</v>
      </c>
      <c r="V1445" s="3" t="str">
        <f t="shared" si="160"/>
        <v>High Discount</v>
      </c>
      <c r="W1445" s="3">
        <f>AVERAGE(Table1[Gross Margin %])</f>
        <v>0.29963500000000659</v>
      </c>
      <c r="X1445" s="3"/>
    </row>
    <row r="1446" spans="1:24" x14ac:dyDescent="0.35">
      <c r="A1446" t="s">
        <v>2845</v>
      </c>
      <c r="B1446" t="s">
        <v>2846</v>
      </c>
      <c r="C1446">
        <v>501.18</v>
      </c>
      <c r="D1446" t="s">
        <v>3874</v>
      </c>
      <c r="E1446">
        <f t="shared" si="154"/>
        <v>0.1</v>
      </c>
      <c r="F1446">
        <f t="shared" si="155"/>
        <v>157.8717</v>
      </c>
      <c r="G1446" s="2">
        <v>45491</v>
      </c>
      <c r="H1446" s="2">
        <v>45491</v>
      </c>
      <c r="I1446" t="s">
        <v>42</v>
      </c>
      <c r="J1446" t="s">
        <v>37</v>
      </c>
      <c r="K1446" t="str">
        <f t="shared" si="156"/>
        <v>Low Risk</v>
      </c>
      <c r="L1446" t="s">
        <v>60</v>
      </c>
      <c r="M1446" t="s">
        <v>50</v>
      </c>
      <c r="N1446" t="s">
        <v>45</v>
      </c>
      <c r="O1446" t="s">
        <v>61</v>
      </c>
      <c r="P1446" t="s">
        <v>62</v>
      </c>
      <c r="Q1446" t="s">
        <v>63</v>
      </c>
      <c r="R1446">
        <v>10</v>
      </c>
      <c r="S1446" t="str">
        <f t="shared" si="157"/>
        <v>July</v>
      </c>
      <c r="T1446">
        <f t="shared" si="158"/>
        <v>2024</v>
      </c>
      <c r="U1446" s="3">
        <f t="shared" si="159"/>
        <v>0.315</v>
      </c>
      <c r="V1446" s="3" t="str">
        <f t="shared" si="160"/>
        <v>Low Discount</v>
      </c>
      <c r="W1446" s="3">
        <f>AVERAGE(Table1[Gross Margin %])</f>
        <v>0.29963500000000659</v>
      </c>
      <c r="X1446" s="3"/>
    </row>
    <row r="1447" spans="1:24" x14ac:dyDescent="0.35">
      <c r="A1447" t="s">
        <v>2847</v>
      </c>
      <c r="B1447" t="s">
        <v>2848</v>
      </c>
      <c r="C1447">
        <v>926.24</v>
      </c>
      <c r="D1447" t="s">
        <v>3874</v>
      </c>
      <c r="E1447">
        <f t="shared" si="154"/>
        <v>0.1</v>
      </c>
      <c r="F1447">
        <f t="shared" si="155"/>
        <v>291.76559999999995</v>
      </c>
      <c r="G1447" s="2">
        <v>45788</v>
      </c>
      <c r="H1447" s="2">
        <v>45788</v>
      </c>
      <c r="I1447" t="s">
        <v>28</v>
      </c>
      <c r="J1447" t="s">
        <v>19</v>
      </c>
      <c r="K1447" t="str">
        <f t="shared" si="156"/>
        <v>High Risk</v>
      </c>
      <c r="L1447" t="s">
        <v>20</v>
      </c>
      <c r="M1447" t="s">
        <v>30</v>
      </c>
      <c r="N1447" t="s">
        <v>45</v>
      </c>
      <c r="O1447" t="s">
        <v>32</v>
      </c>
      <c r="P1447" t="s">
        <v>33</v>
      </c>
      <c r="Q1447" t="s">
        <v>34</v>
      </c>
      <c r="R1447">
        <v>4</v>
      </c>
      <c r="S1447" t="str">
        <f t="shared" si="157"/>
        <v>May</v>
      </c>
      <c r="T1447">
        <f t="shared" si="158"/>
        <v>2025</v>
      </c>
      <c r="U1447" s="3">
        <f t="shared" si="159"/>
        <v>0.31499999999999995</v>
      </c>
      <c r="V1447" s="3" t="str">
        <f t="shared" si="160"/>
        <v>Low Discount</v>
      </c>
      <c r="W1447" s="3">
        <f>AVERAGE(Table1[Gross Margin %])</f>
        <v>0.29963500000000659</v>
      </c>
      <c r="X1447" s="3"/>
    </row>
    <row r="1448" spans="1:24" x14ac:dyDescent="0.35">
      <c r="A1448" t="s">
        <v>2849</v>
      </c>
      <c r="B1448" t="s">
        <v>2850</v>
      </c>
      <c r="C1448">
        <v>1051.5899999999999</v>
      </c>
      <c r="D1448" t="s">
        <v>3872</v>
      </c>
      <c r="E1448">
        <f t="shared" si="154"/>
        <v>0.25</v>
      </c>
      <c r="F1448">
        <f t="shared" si="155"/>
        <v>276.04237499999994</v>
      </c>
      <c r="G1448" s="2">
        <v>45656</v>
      </c>
      <c r="H1448" s="2">
        <v>45656</v>
      </c>
      <c r="I1448" t="s">
        <v>42</v>
      </c>
      <c r="J1448" t="s">
        <v>49</v>
      </c>
      <c r="K1448" t="str">
        <f t="shared" si="156"/>
        <v>Low Risk</v>
      </c>
      <c r="L1448" t="s">
        <v>43</v>
      </c>
      <c r="M1448" t="s">
        <v>55</v>
      </c>
      <c r="N1448" t="s">
        <v>22</v>
      </c>
      <c r="O1448" t="s">
        <v>32</v>
      </c>
      <c r="P1448" t="s">
        <v>72</v>
      </c>
      <c r="Q1448" t="s">
        <v>73</v>
      </c>
      <c r="R1448">
        <v>2</v>
      </c>
      <c r="S1448" t="str">
        <f t="shared" si="157"/>
        <v>December</v>
      </c>
      <c r="T1448">
        <f t="shared" si="158"/>
        <v>2024</v>
      </c>
      <c r="U1448" s="3">
        <f t="shared" si="159"/>
        <v>0.26249999999999996</v>
      </c>
      <c r="V1448" s="3" t="str">
        <f t="shared" si="160"/>
        <v>High Discount</v>
      </c>
      <c r="W1448" s="3">
        <f>AVERAGE(Table1[Gross Margin %])</f>
        <v>0.29963500000000659</v>
      </c>
      <c r="X1448" s="3"/>
    </row>
    <row r="1449" spans="1:24" x14ac:dyDescent="0.35">
      <c r="A1449" t="s">
        <v>2851</v>
      </c>
      <c r="B1449" t="s">
        <v>954</v>
      </c>
      <c r="C1449">
        <v>1242.4100000000001</v>
      </c>
      <c r="D1449" t="s">
        <v>3872</v>
      </c>
      <c r="E1449">
        <f t="shared" si="154"/>
        <v>0.15</v>
      </c>
      <c r="F1449">
        <f t="shared" si="155"/>
        <v>369.61697500000002</v>
      </c>
      <c r="G1449" s="2">
        <v>45473</v>
      </c>
      <c r="H1449" s="2">
        <v>45473</v>
      </c>
      <c r="I1449" t="s">
        <v>48</v>
      </c>
      <c r="J1449" t="s">
        <v>19</v>
      </c>
      <c r="K1449" t="str">
        <f t="shared" si="156"/>
        <v>Medium Risk</v>
      </c>
      <c r="L1449" t="s">
        <v>38</v>
      </c>
      <c r="M1449" t="s">
        <v>39</v>
      </c>
      <c r="N1449" t="s">
        <v>31</v>
      </c>
      <c r="O1449" t="s">
        <v>23</v>
      </c>
      <c r="P1449" t="s">
        <v>24</v>
      </c>
      <c r="Q1449" t="s">
        <v>25</v>
      </c>
      <c r="R1449">
        <v>6</v>
      </c>
      <c r="S1449" t="str">
        <f t="shared" si="157"/>
        <v>June</v>
      </c>
      <c r="T1449">
        <f t="shared" si="158"/>
        <v>2024</v>
      </c>
      <c r="U1449" s="3">
        <f t="shared" si="159"/>
        <v>0.29749999999999999</v>
      </c>
      <c r="V1449" s="3" t="str">
        <f t="shared" si="160"/>
        <v>High Discount</v>
      </c>
      <c r="W1449" s="3">
        <f>AVERAGE(Table1[Gross Margin %])</f>
        <v>0.29963500000000659</v>
      </c>
      <c r="X1449" s="3"/>
    </row>
    <row r="1450" spans="1:24" x14ac:dyDescent="0.35">
      <c r="A1450" t="s">
        <v>2852</v>
      </c>
      <c r="B1450" t="s">
        <v>2853</v>
      </c>
      <c r="C1450">
        <v>1180.97</v>
      </c>
      <c r="D1450" t="s">
        <v>3872</v>
      </c>
      <c r="E1450">
        <f t="shared" si="154"/>
        <v>0.15</v>
      </c>
      <c r="F1450">
        <f t="shared" si="155"/>
        <v>351.33857499999999</v>
      </c>
      <c r="G1450" s="2">
        <v>45512</v>
      </c>
      <c r="H1450" s="2">
        <v>45512</v>
      </c>
      <c r="I1450" t="s">
        <v>86</v>
      </c>
      <c r="J1450" t="s">
        <v>37</v>
      </c>
      <c r="K1450" t="str">
        <f t="shared" si="156"/>
        <v>Low Risk</v>
      </c>
      <c r="L1450" t="s">
        <v>60</v>
      </c>
      <c r="M1450" t="s">
        <v>44</v>
      </c>
      <c r="N1450" t="s">
        <v>22</v>
      </c>
      <c r="O1450" t="s">
        <v>23</v>
      </c>
      <c r="P1450" t="s">
        <v>24</v>
      </c>
      <c r="Q1450" t="s">
        <v>25</v>
      </c>
      <c r="R1450">
        <v>7</v>
      </c>
      <c r="S1450" t="str">
        <f t="shared" si="157"/>
        <v>August</v>
      </c>
      <c r="T1450">
        <f t="shared" si="158"/>
        <v>2024</v>
      </c>
      <c r="U1450" s="3">
        <f t="shared" si="159"/>
        <v>0.29749999999999999</v>
      </c>
      <c r="V1450" s="3" t="str">
        <f t="shared" si="160"/>
        <v>High Discount</v>
      </c>
      <c r="W1450" s="3">
        <f>AVERAGE(Table1[Gross Margin %])</f>
        <v>0.29963500000000659</v>
      </c>
      <c r="X1450" s="3"/>
    </row>
    <row r="1451" spans="1:24" x14ac:dyDescent="0.35">
      <c r="A1451" t="s">
        <v>2854</v>
      </c>
      <c r="B1451" t="s">
        <v>2855</v>
      </c>
      <c r="C1451">
        <v>398.11</v>
      </c>
      <c r="D1451" t="s">
        <v>3873</v>
      </c>
      <c r="E1451">
        <f t="shared" si="154"/>
        <v>0.1</v>
      </c>
      <c r="F1451">
        <f t="shared" si="155"/>
        <v>125.40464999999999</v>
      </c>
      <c r="G1451" s="2">
        <v>45531</v>
      </c>
      <c r="H1451" s="2">
        <v>45531</v>
      </c>
      <c r="I1451" t="s">
        <v>48</v>
      </c>
      <c r="J1451" t="s">
        <v>37</v>
      </c>
      <c r="K1451" t="str">
        <f t="shared" si="156"/>
        <v>Medium Risk</v>
      </c>
      <c r="L1451" t="s">
        <v>38</v>
      </c>
      <c r="M1451" t="s">
        <v>55</v>
      </c>
      <c r="N1451" t="s">
        <v>45</v>
      </c>
      <c r="O1451" t="s">
        <v>32</v>
      </c>
      <c r="P1451" t="s">
        <v>33</v>
      </c>
      <c r="Q1451" t="s">
        <v>34</v>
      </c>
      <c r="R1451">
        <v>8</v>
      </c>
      <c r="S1451" t="str">
        <f t="shared" si="157"/>
        <v>August</v>
      </c>
      <c r="T1451">
        <f t="shared" si="158"/>
        <v>2024</v>
      </c>
      <c r="U1451" s="3">
        <f t="shared" si="159"/>
        <v>0.31499999999999995</v>
      </c>
      <c r="V1451" s="3" t="str">
        <f t="shared" si="160"/>
        <v>Low Discount</v>
      </c>
      <c r="W1451" s="3">
        <f>AVERAGE(Table1[Gross Margin %])</f>
        <v>0.29963500000000659</v>
      </c>
      <c r="X1451" s="3"/>
    </row>
    <row r="1452" spans="1:24" x14ac:dyDescent="0.35">
      <c r="A1452" t="s">
        <v>2856</v>
      </c>
      <c r="B1452" t="s">
        <v>2857</v>
      </c>
      <c r="C1452">
        <v>547.14</v>
      </c>
      <c r="D1452" t="s">
        <v>3874</v>
      </c>
      <c r="E1452">
        <f t="shared" si="154"/>
        <v>0.1</v>
      </c>
      <c r="F1452">
        <f t="shared" si="155"/>
        <v>172.34909999999999</v>
      </c>
      <c r="G1452" s="2">
        <v>45696</v>
      </c>
      <c r="H1452" s="2">
        <v>45696</v>
      </c>
      <c r="I1452" t="s">
        <v>86</v>
      </c>
      <c r="J1452" t="s">
        <v>19</v>
      </c>
      <c r="K1452" t="str">
        <f t="shared" si="156"/>
        <v>High Risk</v>
      </c>
      <c r="L1452" t="s">
        <v>20</v>
      </c>
      <c r="M1452" t="s">
        <v>50</v>
      </c>
      <c r="N1452" t="s">
        <v>45</v>
      </c>
      <c r="O1452" t="s">
        <v>32</v>
      </c>
      <c r="P1452" t="s">
        <v>33</v>
      </c>
      <c r="Q1452" t="s">
        <v>34</v>
      </c>
      <c r="R1452">
        <v>6</v>
      </c>
      <c r="S1452" t="str">
        <f t="shared" si="157"/>
        <v>February</v>
      </c>
      <c r="T1452">
        <f t="shared" si="158"/>
        <v>2025</v>
      </c>
      <c r="U1452" s="3">
        <f t="shared" si="159"/>
        <v>0.315</v>
      </c>
      <c r="V1452" s="3" t="str">
        <f t="shared" si="160"/>
        <v>Low Discount</v>
      </c>
      <c r="W1452" s="3">
        <f>AVERAGE(Table1[Gross Margin %])</f>
        <v>0.29963500000000659</v>
      </c>
      <c r="X1452" s="3"/>
    </row>
    <row r="1453" spans="1:24" x14ac:dyDescent="0.35">
      <c r="A1453" t="s">
        <v>2858</v>
      </c>
      <c r="B1453" t="s">
        <v>2859</v>
      </c>
      <c r="C1453">
        <v>818.74</v>
      </c>
      <c r="D1453" t="s">
        <v>3874</v>
      </c>
      <c r="E1453">
        <f t="shared" si="154"/>
        <v>0.1</v>
      </c>
      <c r="F1453">
        <f t="shared" si="155"/>
        <v>257.90309999999999</v>
      </c>
      <c r="G1453" s="2">
        <v>45684</v>
      </c>
      <c r="H1453" s="2">
        <v>45684</v>
      </c>
      <c r="I1453" t="s">
        <v>18</v>
      </c>
      <c r="J1453" t="s">
        <v>19</v>
      </c>
      <c r="K1453" t="str">
        <f t="shared" si="156"/>
        <v>Low Risk</v>
      </c>
      <c r="L1453" t="s">
        <v>43</v>
      </c>
      <c r="M1453" t="s">
        <v>39</v>
      </c>
      <c r="N1453" t="s">
        <v>45</v>
      </c>
      <c r="O1453" t="s">
        <v>32</v>
      </c>
      <c r="P1453" t="s">
        <v>80</v>
      </c>
      <c r="Q1453" t="s">
        <v>81</v>
      </c>
      <c r="R1453">
        <v>6</v>
      </c>
      <c r="S1453" t="str">
        <f t="shared" si="157"/>
        <v>January</v>
      </c>
      <c r="T1453">
        <f t="shared" si="158"/>
        <v>2025</v>
      </c>
      <c r="U1453" s="3">
        <f t="shared" si="159"/>
        <v>0.315</v>
      </c>
      <c r="V1453" s="3" t="str">
        <f t="shared" si="160"/>
        <v>Low Discount</v>
      </c>
      <c r="W1453" s="3">
        <f>AVERAGE(Table1[Gross Margin %])</f>
        <v>0.29963500000000659</v>
      </c>
      <c r="X1453" s="3"/>
    </row>
    <row r="1454" spans="1:24" x14ac:dyDescent="0.35">
      <c r="A1454" t="s">
        <v>2860</v>
      </c>
      <c r="B1454" t="s">
        <v>2861</v>
      </c>
      <c r="C1454">
        <v>1419.84</v>
      </c>
      <c r="D1454" t="s">
        <v>3872</v>
      </c>
      <c r="E1454">
        <f t="shared" si="154"/>
        <v>0.25</v>
      </c>
      <c r="F1454">
        <f t="shared" si="155"/>
        <v>372.70799999999991</v>
      </c>
      <c r="G1454" s="2">
        <v>45753</v>
      </c>
      <c r="H1454" s="2">
        <v>45753</v>
      </c>
      <c r="I1454" t="s">
        <v>28</v>
      </c>
      <c r="J1454" t="s">
        <v>29</v>
      </c>
      <c r="K1454" t="str">
        <f t="shared" si="156"/>
        <v>High Risk</v>
      </c>
      <c r="L1454" t="s">
        <v>20</v>
      </c>
      <c r="M1454" t="s">
        <v>55</v>
      </c>
      <c r="N1454" t="s">
        <v>31</v>
      </c>
      <c r="O1454" t="s">
        <v>32</v>
      </c>
      <c r="P1454" t="s">
        <v>68</v>
      </c>
      <c r="Q1454" t="s">
        <v>69</v>
      </c>
      <c r="R1454">
        <v>1</v>
      </c>
      <c r="S1454" t="str">
        <f t="shared" si="157"/>
        <v>April</v>
      </c>
      <c r="T1454">
        <f t="shared" si="158"/>
        <v>2025</v>
      </c>
      <c r="U1454" s="3">
        <f t="shared" si="159"/>
        <v>0.26249999999999996</v>
      </c>
      <c r="V1454" s="3" t="str">
        <f t="shared" si="160"/>
        <v>High Discount</v>
      </c>
      <c r="W1454" s="3">
        <f>AVERAGE(Table1[Gross Margin %])</f>
        <v>0.29963500000000659</v>
      </c>
      <c r="X1454" s="3"/>
    </row>
    <row r="1455" spans="1:24" x14ac:dyDescent="0.35">
      <c r="A1455" t="s">
        <v>2862</v>
      </c>
      <c r="B1455" t="s">
        <v>2863</v>
      </c>
      <c r="C1455">
        <v>1477.4</v>
      </c>
      <c r="D1455" t="s">
        <v>3872</v>
      </c>
      <c r="E1455">
        <f t="shared" si="154"/>
        <v>0.15</v>
      </c>
      <c r="F1455">
        <f t="shared" si="155"/>
        <v>439.52649999999994</v>
      </c>
      <c r="G1455" s="2">
        <v>45461</v>
      </c>
      <c r="H1455" s="2">
        <v>45461</v>
      </c>
      <c r="I1455" t="s">
        <v>48</v>
      </c>
      <c r="J1455" t="s">
        <v>37</v>
      </c>
      <c r="K1455" t="str">
        <f t="shared" si="156"/>
        <v>High Risk</v>
      </c>
      <c r="L1455" t="s">
        <v>20</v>
      </c>
      <c r="M1455" t="s">
        <v>30</v>
      </c>
      <c r="N1455" t="s">
        <v>45</v>
      </c>
      <c r="O1455" t="s">
        <v>23</v>
      </c>
      <c r="P1455" t="s">
        <v>51</v>
      </c>
      <c r="Q1455" t="s">
        <v>52</v>
      </c>
      <c r="R1455">
        <v>3</v>
      </c>
      <c r="S1455" t="str">
        <f t="shared" si="157"/>
        <v>June</v>
      </c>
      <c r="T1455">
        <f t="shared" si="158"/>
        <v>2024</v>
      </c>
      <c r="U1455" s="3">
        <f t="shared" si="159"/>
        <v>0.29749999999999993</v>
      </c>
      <c r="V1455" s="3" t="str">
        <f t="shared" si="160"/>
        <v>High Discount</v>
      </c>
      <c r="W1455" s="3">
        <f>AVERAGE(Table1[Gross Margin %])</f>
        <v>0.29963500000000659</v>
      </c>
      <c r="X1455" s="3"/>
    </row>
    <row r="1456" spans="1:24" x14ac:dyDescent="0.35">
      <c r="A1456" t="s">
        <v>2864</v>
      </c>
      <c r="B1456" t="s">
        <v>2865</v>
      </c>
      <c r="C1456">
        <v>49.34</v>
      </c>
      <c r="D1456" t="s">
        <v>3873</v>
      </c>
      <c r="E1456">
        <f t="shared" si="154"/>
        <v>0.1</v>
      </c>
      <c r="F1456">
        <f t="shared" si="155"/>
        <v>15.542100000000001</v>
      </c>
      <c r="G1456" s="2">
        <v>45506</v>
      </c>
      <c r="H1456" s="2">
        <v>45506</v>
      </c>
      <c r="I1456" t="s">
        <v>18</v>
      </c>
      <c r="J1456" t="s">
        <v>19</v>
      </c>
      <c r="K1456" t="str">
        <f t="shared" si="156"/>
        <v>Medium Risk</v>
      </c>
      <c r="L1456" t="s">
        <v>38</v>
      </c>
      <c r="M1456" t="s">
        <v>39</v>
      </c>
      <c r="N1456" t="s">
        <v>22</v>
      </c>
      <c r="O1456" t="s">
        <v>32</v>
      </c>
      <c r="P1456" t="s">
        <v>33</v>
      </c>
      <c r="Q1456" t="s">
        <v>34</v>
      </c>
      <c r="R1456">
        <v>10</v>
      </c>
      <c r="S1456" t="str">
        <f t="shared" si="157"/>
        <v>August</v>
      </c>
      <c r="T1456">
        <f t="shared" si="158"/>
        <v>2024</v>
      </c>
      <c r="U1456" s="3">
        <f t="shared" si="159"/>
        <v>0.315</v>
      </c>
      <c r="V1456" s="3" t="str">
        <f t="shared" si="160"/>
        <v>Low Discount</v>
      </c>
      <c r="W1456" s="3">
        <f>AVERAGE(Table1[Gross Margin %])</f>
        <v>0.29963500000000659</v>
      </c>
      <c r="X1456" s="3"/>
    </row>
    <row r="1457" spans="1:24" x14ac:dyDescent="0.35">
      <c r="A1457" t="s">
        <v>2866</v>
      </c>
      <c r="B1457" t="s">
        <v>2867</v>
      </c>
      <c r="C1457">
        <v>1261.3599999999999</v>
      </c>
      <c r="D1457" t="s">
        <v>3872</v>
      </c>
      <c r="E1457">
        <f t="shared" si="154"/>
        <v>0.1</v>
      </c>
      <c r="F1457">
        <f t="shared" si="155"/>
        <v>397.32839999999993</v>
      </c>
      <c r="G1457" s="2">
        <v>45690</v>
      </c>
      <c r="H1457" s="2">
        <v>45690</v>
      </c>
      <c r="I1457" t="s">
        <v>42</v>
      </c>
      <c r="J1457" t="s">
        <v>29</v>
      </c>
      <c r="K1457" t="str">
        <f t="shared" si="156"/>
        <v>Low Risk</v>
      </c>
      <c r="L1457" t="s">
        <v>38</v>
      </c>
      <c r="M1457" t="s">
        <v>55</v>
      </c>
      <c r="N1457" t="s">
        <v>31</v>
      </c>
      <c r="O1457" t="s">
        <v>61</v>
      </c>
      <c r="P1457" t="s">
        <v>62</v>
      </c>
      <c r="Q1457" t="s">
        <v>63</v>
      </c>
      <c r="R1457">
        <v>5</v>
      </c>
      <c r="S1457" t="str">
        <f t="shared" si="157"/>
        <v>February</v>
      </c>
      <c r="T1457">
        <f t="shared" si="158"/>
        <v>2025</v>
      </c>
      <c r="U1457" s="3">
        <f t="shared" si="159"/>
        <v>0.31499999999999995</v>
      </c>
      <c r="V1457" s="3" t="str">
        <f t="shared" si="160"/>
        <v>Low Discount</v>
      </c>
      <c r="W1457" s="3">
        <f>AVERAGE(Table1[Gross Margin %])</f>
        <v>0.29963500000000659</v>
      </c>
      <c r="X1457" s="3"/>
    </row>
    <row r="1458" spans="1:24" x14ac:dyDescent="0.35">
      <c r="A1458" t="s">
        <v>2868</v>
      </c>
      <c r="B1458" t="s">
        <v>2869</v>
      </c>
      <c r="C1458">
        <v>1237.32</v>
      </c>
      <c r="D1458" t="s">
        <v>3872</v>
      </c>
      <c r="E1458">
        <f t="shared" si="154"/>
        <v>0.25</v>
      </c>
      <c r="F1458">
        <f t="shared" si="155"/>
        <v>324.79649999999998</v>
      </c>
      <c r="G1458" s="2">
        <v>45738</v>
      </c>
      <c r="H1458" s="2">
        <v>45738</v>
      </c>
      <c r="I1458" t="s">
        <v>48</v>
      </c>
      <c r="J1458" t="s">
        <v>37</v>
      </c>
      <c r="K1458" t="str">
        <f t="shared" si="156"/>
        <v>Low Risk</v>
      </c>
      <c r="L1458" t="s">
        <v>60</v>
      </c>
      <c r="M1458" t="s">
        <v>21</v>
      </c>
      <c r="N1458" t="s">
        <v>45</v>
      </c>
      <c r="O1458" t="s">
        <v>32</v>
      </c>
      <c r="P1458" t="s">
        <v>68</v>
      </c>
      <c r="Q1458" t="s">
        <v>69</v>
      </c>
      <c r="R1458">
        <v>3</v>
      </c>
      <c r="S1458" t="str">
        <f t="shared" si="157"/>
        <v>March</v>
      </c>
      <c r="T1458">
        <f t="shared" si="158"/>
        <v>2025</v>
      </c>
      <c r="U1458" s="3">
        <f t="shared" si="159"/>
        <v>0.26250000000000001</v>
      </c>
      <c r="V1458" s="3" t="str">
        <f t="shared" si="160"/>
        <v>High Discount</v>
      </c>
      <c r="W1458" s="3">
        <f>AVERAGE(Table1[Gross Margin %])</f>
        <v>0.29963500000000659</v>
      </c>
      <c r="X1458" s="3"/>
    </row>
    <row r="1459" spans="1:24" x14ac:dyDescent="0.35">
      <c r="A1459" t="s">
        <v>2870</v>
      </c>
      <c r="B1459" t="s">
        <v>2871</v>
      </c>
      <c r="C1459">
        <v>44.98</v>
      </c>
      <c r="D1459" t="s">
        <v>3873</v>
      </c>
      <c r="E1459">
        <f t="shared" si="154"/>
        <v>0.1</v>
      </c>
      <c r="F1459">
        <f t="shared" si="155"/>
        <v>14.168699999999999</v>
      </c>
      <c r="G1459" s="2">
        <v>45486</v>
      </c>
      <c r="H1459" s="2">
        <v>45486</v>
      </c>
      <c r="I1459" t="s">
        <v>48</v>
      </c>
      <c r="J1459" t="s">
        <v>29</v>
      </c>
      <c r="K1459" t="str">
        <f t="shared" si="156"/>
        <v>High Risk</v>
      </c>
      <c r="L1459" t="s">
        <v>20</v>
      </c>
      <c r="M1459" t="s">
        <v>55</v>
      </c>
      <c r="N1459" t="s">
        <v>45</v>
      </c>
      <c r="O1459" t="s">
        <v>32</v>
      </c>
      <c r="P1459" t="s">
        <v>80</v>
      </c>
      <c r="Q1459" t="s">
        <v>81</v>
      </c>
      <c r="R1459">
        <v>2</v>
      </c>
      <c r="S1459" t="str">
        <f t="shared" si="157"/>
        <v>July</v>
      </c>
      <c r="T1459">
        <f t="shared" si="158"/>
        <v>2024</v>
      </c>
      <c r="U1459" s="3">
        <f t="shared" si="159"/>
        <v>0.315</v>
      </c>
      <c r="V1459" s="3" t="str">
        <f t="shared" si="160"/>
        <v>Low Discount</v>
      </c>
      <c r="W1459" s="3">
        <f>AVERAGE(Table1[Gross Margin %])</f>
        <v>0.29963500000000659</v>
      </c>
      <c r="X1459" s="3"/>
    </row>
    <row r="1460" spans="1:24" x14ac:dyDescent="0.35">
      <c r="A1460" t="s">
        <v>2872</v>
      </c>
      <c r="B1460" t="s">
        <v>2873</v>
      </c>
      <c r="C1460">
        <v>833.34</v>
      </c>
      <c r="D1460" t="s">
        <v>3874</v>
      </c>
      <c r="E1460">
        <f t="shared" si="154"/>
        <v>0.1</v>
      </c>
      <c r="F1460">
        <f t="shared" si="155"/>
        <v>262.50210000000004</v>
      </c>
      <c r="G1460" s="2">
        <v>45627</v>
      </c>
      <c r="H1460" s="2">
        <v>45627</v>
      </c>
      <c r="I1460" t="s">
        <v>18</v>
      </c>
      <c r="J1460" t="s">
        <v>37</v>
      </c>
      <c r="K1460" t="str">
        <f t="shared" si="156"/>
        <v>Medium Risk</v>
      </c>
      <c r="L1460" t="s">
        <v>38</v>
      </c>
      <c r="M1460" t="s">
        <v>39</v>
      </c>
      <c r="N1460" t="s">
        <v>31</v>
      </c>
      <c r="O1460" t="s">
        <v>32</v>
      </c>
      <c r="P1460" t="s">
        <v>33</v>
      </c>
      <c r="Q1460" t="s">
        <v>34</v>
      </c>
      <c r="R1460">
        <v>10</v>
      </c>
      <c r="S1460" t="str">
        <f t="shared" si="157"/>
        <v>December</v>
      </c>
      <c r="T1460">
        <f t="shared" si="158"/>
        <v>2024</v>
      </c>
      <c r="U1460" s="3">
        <f t="shared" si="159"/>
        <v>0.31500000000000006</v>
      </c>
      <c r="V1460" s="3" t="str">
        <f t="shared" si="160"/>
        <v>Low Discount</v>
      </c>
      <c r="W1460" s="3">
        <f>AVERAGE(Table1[Gross Margin %])</f>
        <v>0.29963500000000659</v>
      </c>
      <c r="X1460" s="3"/>
    </row>
    <row r="1461" spans="1:24" x14ac:dyDescent="0.35">
      <c r="A1461" t="s">
        <v>2874</v>
      </c>
      <c r="B1461" t="s">
        <v>2875</v>
      </c>
      <c r="C1461">
        <v>1000.05</v>
      </c>
      <c r="D1461" t="s">
        <v>3872</v>
      </c>
      <c r="E1461">
        <f t="shared" si="154"/>
        <v>0.25</v>
      </c>
      <c r="F1461">
        <f t="shared" si="155"/>
        <v>262.51312499999995</v>
      </c>
      <c r="G1461" s="2">
        <v>45507</v>
      </c>
      <c r="H1461" s="2">
        <v>45507</v>
      </c>
      <c r="I1461" t="s">
        <v>42</v>
      </c>
      <c r="J1461" t="s">
        <v>49</v>
      </c>
      <c r="K1461" t="str">
        <f t="shared" si="156"/>
        <v>Low Risk</v>
      </c>
      <c r="L1461" t="s">
        <v>38</v>
      </c>
      <c r="M1461" t="s">
        <v>55</v>
      </c>
      <c r="N1461" t="s">
        <v>45</v>
      </c>
      <c r="O1461" t="s">
        <v>32</v>
      </c>
      <c r="P1461" t="s">
        <v>80</v>
      </c>
      <c r="Q1461" t="s">
        <v>81</v>
      </c>
      <c r="R1461">
        <v>6</v>
      </c>
      <c r="S1461" t="str">
        <f t="shared" si="157"/>
        <v>August</v>
      </c>
      <c r="T1461">
        <f t="shared" si="158"/>
        <v>2024</v>
      </c>
      <c r="U1461" s="3">
        <f t="shared" si="159"/>
        <v>0.26249999999999996</v>
      </c>
      <c r="V1461" s="3" t="str">
        <f t="shared" si="160"/>
        <v>High Discount</v>
      </c>
      <c r="W1461" s="3">
        <f>AVERAGE(Table1[Gross Margin %])</f>
        <v>0.29963500000000659</v>
      </c>
      <c r="X1461" s="3"/>
    </row>
    <row r="1462" spans="1:24" x14ac:dyDescent="0.35">
      <c r="A1462" t="s">
        <v>2876</v>
      </c>
      <c r="B1462" t="s">
        <v>2877</v>
      </c>
      <c r="C1462">
        <v>470.53</v>
      </c>
      <c r="D1462" t="s">
        <v>3873</v>
      </c>
      <c r="E1462">
        <f t="shared" si="154"/>
        <v>0.15</v>
      </c>
      <c r="F1462">
        <f t="shared" si="155"/>
        <v>139.98267499999997</v>
      </c>
      <c r="G1462" s="2">
        <v>45437</v>
      </c>
      <c r="H1462" s="2">
        <v>45437</v>
      </c>
      <c r="I1462" t="s">
        <v>18</v>
      </c>
      <c r="J1462" t="s">
        <v>37</v>
      </c>
      <c r="K1462" t="str">
        <f t="shared" si="156"/>
        <v>Low Risk</v>
      </c>
      <c r="L1462" t="s">
        <v>60</v>
      </c>
      <c r="M1462" t="s">
        <v>50</v>
      </c>
      <c r="N1462" t="s">
        <v>31</v>
      </c>
      <c r="O1462" t="s">
        <v>23</v>
      </c>
      <c r="P1462" t="s">
        <v>56</v>
      </c>
      <c r="Q1462" t="s">
        <v>57</v>
      </c>
      <c r="R1462">
        <v>7</v>
      </c>
      <c r="S1462" t="str">
        <f t="shared" si="157"/>
        <v>May</v>
      </c>
      <c r="T1462">
        <f t="shared" si="158"/>
        <v>2024</v>
      </c>
      <c r="U1462" s="3">
        <f t="shared" si="159"/>
        <v>0.29749999999999993</v>
      </c>
      <c r="V1462" s="3" t="str">
        <f t="shared" si="160"/>
        <v>High Discount</v>
      </c>
      <c r="W1462" s="3">
        <f>AVERAGE(Table1[Gross Margin %])</f>
        <v>0.29963500000000659</v>
      </c>
      <c r="X1462" s="3"/>
    </row>
    <row r="1463" spans="1:24" x14ac:dyDescent="0.35">
      <c r="A1463" t="s">
        <v>2878</v>
      </c>
      <c r="B1463" t="s">
        <v>2879</v>
      </c>
      <c r="C1463">
        <v>114.25</v>
      </c>
      <c r="D1463" t="s">
        <v>3873</v>
      </c>
      <c r="E1463">
        <f t="shared" si="154"/>
        <v>0.15</v>
      </c>
      <c r="F1463">
        <f t="shared" si="155"/>
        <v>33.989374999999995</v>
      </c>
      <c r="G1463" s="2">
        <v>45780</v>
      </c>
      <c r="H1463" s="2">
        <v>45780</v>
      </c>
      <c r="I1463" t="s">
        <v>42</v>
      </c>
      <c r="J1463" t="s">
        <v>29</v>
      </c>
      <c r="K1463" t="str">
        <f t="shared" si="156"/>
        <v>Low Risk</v>
      </c>
      <c r="L1463" t="s">
        <v>43</v>
      </c>
      <c r="M1463" t="s">
        <v>50</v>
      </c>
      <c r="N1463" t="s">
        <v>31</v>
      </c>
      <c r="O1463" t="s">
        <v>23</v>
      </c>
      <c r="P1463" t="s">
        <v>56</v>
      </c>
      <c r="Q1463" t="s">
        <v>57</v>
      </c>
      <c r="R1463">
        <v>1</v>
      </c>
      <c r="S1463" t="str">
        <f t="shared" si="157"/>
        <v>May</v>
      </c>
      <c r="T1463">
        <f t="shared" si="158"/>
        <v>2025</v>
      </c>
      <c r="U1463" s="3">
        <f t="shared" si="159"/>
        <v>0.29749999999999999</v>
      </c>
      <c r="V1463" s="3" t="str">
        <f t="shared" si="160"/>
        <v>High Discount</v>
      </c>
      <c r="W1463" s="3">
        <f>AVERAGE(Table1[Gross Margin %])</f>
        <v>0.29963500000000659</v>
      </c>
      <c r="X1463" s="3"/>
    </row>
    <row r="1464" spans="1:24" x14ac:dyDescent="0.35">
      <c r="A1464" t="s">
        <v>2880</v>
      </c>
      <c r="B1464" t="s">
        <v>2805</v>
      </c>
      <c r="C1464">
        <v>507.47</v>
      </c>
      <c r="D1464" t="s">
        <v>3874</v>
      </c>
      <c r="E1464">
        <f t="shared" si="154"/>
        <v>0.15</v>
      </c>
      <c r="F1464">
        <f t="shared" si="155"/>
        <v>150.97232500000001</v>
      </c>
      <c r="G1464" s="2">
        <v>45618</v>
      </c>
      <c r="H1464" s="2">
        <v>45618</v>
      </c>
      <c r="I1464" t="s">
        <v>86</v>
      </c>
      <c r="J1464" t="s">
        <v>37</v>
      </c>
      <c r="K1464" t="str">
        <f t="shared" si="156"/>
        <v>High Risk</v>
      </c>
      <c r="L1464" t="s">
        <v>20</v>
      </c>
      <c r="M1464" t="s">
        <v>50</v>
      </c>
      <c r="N1464" t="s">
        <v>31</v>
      </c>
      <c r="O1464" t="s">
        <v>23</v>
      </c>
      <c r="P1464" t="s">
        <v>24</v>
      </c>
      <c r="Q1464" t="s">
        <v>25</v>
      </c>
      <c r="R1464">
        <v>5</v>
      </c>
      <c r="S1464" t="str">
        <f t="shared" si="157"/>
        <v>November</v>
      </c>
      <c r="T1464">
        <f t="shared" si="158"/>
        <v>2024</v>
      </c>
      <c r="U1464" s="3">
        <f t="shared" si="159"/>
        <v>0.29749999999999999</v>
      </c>
      <c r="V1464" s="3" t="str">
        <f t="shared" si="160"/>
        <v>High Discount</v>
      </c>
      <c r="W1464" s="3">
        <f>AVERAGE(Table1[Gross Margin %])</f>
        <v>0.29963500000000659</v>
      </c>
      <c r="X1464" s="3"/>
    </row>
    <row r="1465" spans="1:24" x14ac:dyDescent="0.35">
      <c r="A1465" t="s">
        <v>2881</v>
      </c>
      <c r="B1465" t="s">
        <v>2882</v>
      </c>
      <c r="C1465">
        <v>473.19</v>
      </c>
      <c r="D1465" t="s">
        <v>3873</v>
      </c>
      <c r="E1465">
        <f t="shared" si="154"/>
        <v>0.1</v>
      </c>
      <c r="F1465">
        <f t="shared" si="155"/>
        <v>149.05484999999999</v>
      </c>
      <c r="G1465" s="2">
        <v>45697</v>
      </c>
      <c r="H1465" s="2">
        <v>45697</v>
      </c>
      <c r="I1465" t="s">
        <v>48</v>
      </c>
      <c r="J1465" t="s">
        <v>49</v>
      </c>
      <c r="K1465" t="str">
        <f t="shared" si="156"/>
        <v>Low Risk</v>
      </c>
      <c r="L1465" t="s">
        <v>43</v>
      </c>
      <c r="M1465" t="s">
        <v>44</v>
      </c>
      <c r="N1465" t="s">
        <v>31</v>
      </c>
      <c r="O1465" t="s">
        <v>32</v>
      </c>
      <c r="P1465" t="s">
        <v>68</v>
      </c>
      <c r="Q1465" t="s">
        <v>69</v>
      </c>
      <c r="R1465">
        <v>7</v>
      </c>
      <c r="S1465" t="str">
        <f t="shared" si="157"/>
        <v>February</v>
      </c>
      <c r="T1465">
        <f t="shared" si="158"/>
        <v>2025</v>
      </c>
      <c r="U1465" s="3">
        <f t="shared" si="159"/>
        <v>0.315</v>
      </c>
      <c r="V1465" s="3" t="str">
        <f t="shared" si="160"/>
        <v>Low Discount</v>
      </c>
      <c r="W1465" s="3">
        <f>AVERAGE(Table1[Gross Margin %])</f>
        <v>0.29963500000000659</v>
      </c>
      <c r="X1465" s="3"/>
    </row>
    <row r="1466" spans="1:24" x14ac:dyDescent="0.35">
      <c r="A1466" t="s">
        <v>2883</v>
      </c>
      <c r="B1466" t="s">
        <v>2884</v>
      </c>
      <c r="C1466">
        <v>211.91</v>
      </c>
      <c r="D1466" t="s">
        <v>3873</v>
      </c>
      <c r="E1466">
        <f t="shared" si="154"/>
        <v>0.1</v>
      </c>
      <c r="F1466">
        <f t="shared" si="155"/>
        <v>66.751649999999998</v>
      </c>
      <c r="G1466" s="2">
        <v>45767</v>
      </c>
      <c r="H1466" s="2">
        <v>45767</v>
      </c>
      <c r="I1466" t="s">
        <v>48</v>
      </c>
      <c r="J1466" t="s">
        <v>49</v>
      </c>
      <c r="K1466" t="str">
        <f t="shared" si="156"/>
        <v>Low Risk</v>
      </c>
      <c r="L1466" t="s">
        <v>43</v>
      </c>
      <c r="M1466" t="s">
        <v>39</v>
      </c>
      <c r="N1466" t="s">
        <v>31</v>
      </c>
      <c r="O1466" t="s">
        <v>32</v>
      </c>
      <c r="P1466" t="s">
        <v>80</v>
      </c>
      <c r="Q1466" t="s">
        <v>81</v>
      </c>
      <c r="R1466">
        <v>5</v>
      </c>
      <c r="S1466" t="str">
        <f t="shared" si="157"/>
        <v>April</v>
      </c>
      <c r="T1466">
        <f t="shared" si="158"/>
        <v>2025</v>
      </c>
      <c r="U1466" s="3">
        <f t="shared" si="159"/>
        <v>0.315</v>
      </c>
      <c r="V1466" s="3" t="str">
        <f t="shared" si="160"/>
        <v>Low Discount</v>
      </c>
      <c r="W1466" s="3">
        <f>AVERAGE(Table1[Gross Margin %])</f>
        <v>0.29963500000000659</v>
      </c>
      <c r="X1466" s="3"/>
    </row>
    <row r="1467" spans="1:24" x14ac:dyDescent="0.35">
      <c r="A1467" t="s">
        <v>2885</v>
      </c>
      <c r="B1467" t="s">
        <v>2886</v>
      </c>
      <c r="C1467">
        <v>950.91</v>
      </c>
      <c r="D1467" t="s">
        <v>3874</v>
      </c>
      <c r="E1467">
        <f t="shared" si="154"/>
        <v>0.15</v>
      </c>
      <c r="F1467">
        <f t="shared" si="155"/>
        <v>282.89572499999997</v>
      </c>
      <c r="G1467" s="2">
        <v>45449</v>
      </c>
      <c r="H1467" s="2">
        <v>45449</v>
      </c>
      <c r="I1467" t="s">
        <v>28</v>
      </c>
      <c r="J1467" t="s">
        <v>37</v>
      </c>
      <c r="K1467" t="str">
        <f t="shared" si="156"/>
        <v>Medium Risk</v>
      </c>
      <c r="L1467" t="s">
        <v>38</v>
      </c>
      <c r="M1467" t="s">
        <v>21</v>
      </c>
      <c r="N1467" t="s">
        <v>45</v>
      </c>
      <c r="O1467" t="s">
        <v>23</v>
      </c>
      <c r="P1467" t="s">
        <v>56</v>
      </c>
      <c r="Q1467" t="s">
        <v>57</v>
      </c>
      <c r="R1467">
        <v>5</v>
      </c>
      <c r="S1467" t="str">
        <f t="shared" si="157"/>
        <v>June</v>
      </c>
      <c r="T1467">
        <f t="shared" si="158"/>
        <v>2024</v>
      </c>
      <c r="U1467" s="3">
        <f t="shared" si="159"/>
        <v>0.29749999999999999</v>
      </c>
      <c r="V1467" s="3" t="str">
        <f t="shared" si="160"/>
        <v>High Discount</v>
      </c>
      <c r="W1467" s="3">
        <f>AVERAGE(Table1[Gross Margin %])</f>
        <v>0.29963500000000659</v>
      </c>
      <c r="X1467" s="3"/>
    </row>
    <row r="1468" spans="1:24" x14ac:dyDescent="0.35">
      <c r="A1468" t="s">
        <v>2887</v>
      </c>
      <c r="B1468" t="s">
        <v>956</v>
      </c>
      <c r="C1468">
        <v>543.03</v>
      </c>
      <c r="D1468" t="s">
        <v>3874</v>
      </c>
      <c r="E1468">
        <f t="shared" si="154"/>
        <v>0.15</v>
      </c>
      <c r="F1468">
        <f t="shared" si="155"/>
        <v>161.55142499999999</v>
      </c>
      <c r="G1468" s="2">
        <v>45584</v>
      </c>
      <c r="H1468" s="2">
        <v>45584</v>
      </c>
      <c r="I1468" t="s">
        <v>28</v>
      </c>
      <c r="J1468" t="s">
        <v>49</v>
      </c>
      <c r="K1468" t="str">
        <f t="shared" si="156"/>
        <v>Low Risk</v>
      </c>
      <c r="L1468" t="s">
        <v>43</v>
      </c>
      <c r="M1468" t="s">
        <v>50</v>
      </c>
      <c r="N1468" t="s">
        <v>22</v>
      </c>
      <c r="O1468" t="s">
        <v>23</v>
      </c>
      <c r="P1468" t="s">
        <v>51</v>
      </c>
      <c r="Q1468" t="s">
        <v>52</v>
      </c>
      <c r="R1468">
        <v>7</v>
      </c>
      <c r="S1468" t="str">
        <f t="shared" si="157"/>
        <v>October</v>
      </c>
      <c r="T1468">
        <f t="shared" si="158"/>
        <v>2024</v>
      </c>
      <c r="U1468" s="3">
        <f t="shared" si="159"/>
        <v>0.29749999999999999</v>
      </c>
      <c r="V1468" s="3" t="str">
        <f t="shared" si="160"/>
        <v>High Discount</v>
      </c>
      <c r="W1468" s="3">
        <f>AVERAGE(Table1[Gross Margin %])</f>
        <v>0.29963500000000659</v>
      </c>
      <c r="X1468" s="3"/>
    </row>
    <row r="1469" spans="1:24" x14ac:dyDescent="0.35">
      <c r="A1469" t="s">
        <v>2888</v>
      </c>
      <c r="B1469" t="s">
        <v>2889</v>
      </c>
      <c r="C1469">
        <v>814.17</v>
      </c>
      <c r="D1469" t="s">
        <v>3874</v>
      </c>
      <c r="E1469">
        <f t="shared" si="154"/>
        <v>0.15</v>
      </c>
      <c r="F1469">
        <f t="shared" si="155"/>
        <v>242.21557499999997</v>
      </c>
      <c r="G1469" s="2">
        <v>45615</v>
      </c>
      <c r="H1469" s="2">
        <v>45615</v>
      </c>
      <c r="I1469" t="s">
        <v>48</v>
      </c>
      <c r="J1469" t="s">
        <v>29</v>
      </c>
      <c r="K1469" t="str">
        <f t="shared" si="156"/>
        <v>Low Risk</v>
      </c>
      <c r="L1469" t="s">
        <v>60</v>
      </c>
      <c r="M1469" t="s">
        <v>39</v>
      </c>
      <c r="N1469" t="s">
        <v>22</v>
      </c>
      <c r="O1469" t="s">
        <v>23</v>
      </c>
      <c r="P1469" t="s">
        <v>51</v>
      </c>
      <c r="Q1469" t="s">
        <v>52</v>
      </c>
      <c r="R1469">
        <v>9</v>
      </c>
      <c r="S1469" t="str">
        <f t="shared" si="157"/>
        <v>November</v>
      </c>
      <c r="T1469">
        <f t="shared" si="158"/>
        <v>2024</v>
      </c>
      <c r="U1469" s="3">
        <f t="shared" si="159"/>
        <v>0.29749999999999999</v>
      </c>
      <c r="V1469" s="3" t="str">
        <f t="shared" si="160"/>
        <v>High Discount</v>
      </c>
      <c r="W1469" s="3">
        <f>AVERAGE(Table1[Gross Margin %])</f>
        <v>0.29963500000000659</v>
      </c>
      <c r="X1469" s="3"/>
    </row>
    <row r="1470" spans="1:24" x14ac:dyDescent="0.35">
      <c r="A1470" t="s">
        <v>2890</v>
      </c>
      <c r="B1470" t="s">
        <v>2891</v>
      </c>
      <c r="C1470">
        <v>857.94</v>
      </c>
      <c r="D1470" t="s">
        <v>3874</v>
      </c>
      <c r="E1470">
        <f t="shared" si="154"/>
        <v>0.1</v>
      </c>
      <c r="F1470">
        <f t="shared" si="155"/>
        <v>270.25110000000001</v>
      </c>
      <c r="G1470" s="2">
        <v>45660</v>
      </c>
      <c r="H1470" s="2">
        <v>45660</v>
      </c>
      <c r="I1470" t="s">
        <v>28</v>
      </c>
      <c r="J1470" t="s">
        <v>19</v>
      </c>
      <c r="K1470" t="str">
        <f t="shared" si="156"/>
        <v>Low Risk</v>
      </c>
      <c r="L1470" t="s">
        <v>60</v>
      </c>
      <c r="M1470" t="s">
        <v>30</v>
      </c>
      <c r="N1470" t="s">
        <v>31</v>
      </c>
      <c r="O1470" t="s">
        <v>32</v>
      </c>
      <c r="P1470" t="s">
        <v>72</v>
      </c>
      <c r="Q1470" t="s">
        <v>73</v>
      </c>
      <c r="R1470">
        <v>3</v>
      </c>
      <c r="S1470" t="str">
        <f t="shared" si="157"/>
        <v>January</v>
      </c>
      <c r="T1470">
        <f t="shared" si="158"/>
        <v>2025</v>
      </c>
      <c r="U1470" s="3">
        <f t="shared" si="159"/>
        <v>0.315</v>
      </c>
      <c r="V1470" s="3" t="str">
        <f t="shared" si="160"/>
        <v>Low Discount</v>
      </c>
      <c r="W1470" s="3">
        <f>AVERAGE(Table1[Gross Margin %])</f>
        <v>0.29963500000000659</v>
      </c>
      <c r="X1470" s="3"/>
    </row>
    <row r="1471" spans="1:24" x14ac:dyDescent="0.35">
      <c r="A1471" t="s">
        <v>2892</v>
      </c>
      <c r="B1471" t="s">
        <v>230</v>
      </c>
      <c r="C1471">
        <v>823.28</v>
      </c>
      <c r="D1471" t="s">
        <v>3874</v>
      </c>
      <c r="E1471">
        <f t="shared" si="154"/>
        <v>0.1</v>
      </c>
      <c r="F1471">
        <f t="shared" si="155"/>
        <v>259.33319999999998</v>
      </c>
      <c r="G1471" s="2">
        <v>45739</v>
      </c>
      <c r="H1471" s="2">
        <v>45739</v>
      </c>
      <c r="I1471" t="s">
        <v>86</v>
      </c>
      <c r="J1471" t="s">
        <v>29</v>
      </c>
      <c r="K1471" t="str">
        <f t="shared" si="156"/>
        <v>High Risk</v>
      </c>
      <c r="L1471" t="s">
        <v>20</v>
      </c>
      <c r="M1471" t="s">
        <v>44</v>
      </c>
      <c r="N1471" t="s">
        <v>45</v>
      </c>
      <c r="O1471" t="s">
        <v>32</v>
      </c>
      <c r="P1471" t="s">
        <v>33</v>
      </c>
      <c r="Q1471" t="s">
        <v>34</v>
      </c>
      <c r="R1471">
        <v>3</v>
      </c>
      <c r="S1471" t="str">
        <f t="shared" si="157"/>
        <v>March</v>
      </c>
      <c r="T1471">
        <f t="shared" si="158"/>
        <v>2025</v>
      </c>
      <c r="U1471" s="3">
        <f t="shared" si="159"/>
        <v>0.315</v>
      </c>
      <c r="V1471" s="3" t="str">
        <f t="shared" si="160"/>
        <v>Low Discount</v>
      </c>
      <c r="W1471" s="3">
        <f>AVERAGE(Table1[Gross Margin %])</f>
        <v>0.29963500000000659</v>
      </c>
      <c r="X1471" s="3"/>
    </row>
    <row r="1472" spans="1:24" x14ac:dyDescent="0.35">
      <c r="A1472" t="s">
        <v>2893</v>
      </c>
      <c r="B1472" t="s">
        <v>2894</v>
      </c>
      <c r="C1472">
        <v>78.61</v>
      </c>
      <c r="D1472" t="s">
        <v>3873</v>
      </c>
      <c r="E1472">
        <f t="shared" si="154"/>
        <v>0.1</v>
      </c>
      <c r="F1472">
        <f t="shared" si="155"/>
        <v>24.762149999999998</v>
      </c>
      <c r="G1472" s="2">
        <v>45521</v>
      </c>
      <c r="H1472" s="2">
        <v>45521</v>
      </c>
      <c r="I1472" t="s">
        <v>86</v>
      </c>
      <c r="J1472" t="s">
        <v>49</v>
      </c>
      <c r="K1472" t="str">
        <f t="shared" si="156"/>
        <v>Medium Risk</v>
      </c>
      <c r="L1472" t="s">
        <v>38</v>
      </c>
      <c r="M1472" t="s">
        <v>30</v>
      </c>
      <c r="N1472" t="s">
        <v>22</v>
      </c>
      <c r="O1472" t="s">
        <v>32</v>
      </c>
      <c r="P1472" t="s">
        <v>72</v>
      </c>
      <c r="Q1472" t="s">
        <v>73</v>
      </c>
      <c r="R1472">
        <v>9</v>
      </c>
      <c r="S1472" t="str">
        <f t="shared" si="157"/>
        <v>August</v>
      </c>
      <c r="T1472">
        <f t="shared" si="158"/>
        <v>2024</v>
      </c>
      <c r="U1472" s="3">
        <f t="shared" si="159"/>
        <v>0.315</v>
      </c>
      <c r="V1472" s="3" t="str">
        <f t="shared" si="160"/>
        <v>Low Discount</v>
      </c>
      <c r="W1472" s="3">
        <f>AVERAGE(Table1[Gross Margin %])</f>
        <v>0.29963500000000659</v>
      </c>
      <c r="X1472" s="3"/>
    </row>
    <row r="1473" spans="1:24" x14ac:dyDescent="0.35">
      <c r="A1473" t="s">
        <v>2895</v>
      </c>
      <c r="B1473" t="s">
        <v>2896</v>
      </c>
      <c r="C1473">
        <v>1051.94</v>
      </c>
      <c r="D1473" t="s">
        <v>3872</v>
      </c>
      <c r="E1473">
        <f t="shared" si="154"/>
        <v>0.25</v>
      </c>
      <c r="F1473">
        <f t="shared" si="155"/>
        <v>276.13425000000001</v>
      </c>
      <c r="G1473" s="2">
        <v>45594</v>
      </c>
      <c r="H1473" s="2">
        <v>45594</v>
      </c>
      <c r="I1473" t="s">
        <v>86</v>
      </c>
      <c r="J1473" t="s">
        <v>29</v>
      </c>
      <c r="K1473" t="str">
        <f t="shared" si="156"/>
        <v>Low Risk</v>
      </c>
      <c r="L1473" t="s">
        <v>60</v>
      </c>
      <c r="M1473" t="s">
        <v>21</v>
      </c>
      <c r="N1473" t="s">
        <v>45</v>
      </c>
      <c r="O1473" t="s">
        <v>32</v>
      </c>
      <c r="P1473" t="s">
        <v>80</v>
      </c>
      <c r="Q1473" t="s">
        <v>81</v>
      </c>
      <c r="R1473">
        <v>3</v>
      </c>
      <c r="S1473" t="str">
        <f t="shared" si="157"/>
        <v>October</v>
      </c>
      <c r="T1473">
        <f t="shared" si="158"/>
        <v>2024</v>
      </c>
      <c r="U1473" s="3">
        <f t="shared" si="159"/>
        <v>0.26250000000000001</v>
      </c>
      <c r="V1473" s="3" t="str">
        <f t="shared" si="160"/>
        <v>High Discount</v>
      </c>
      <c r="W1473" s="3">
        <f>AVERAGE(Table1[Gross Margin %])</f>
        <v>0.29963500000000659</v>
      </c>
      <c r="X1473" s="3"/>
    </row>
    <row r="1474" spans="1:24" x14ac:dyDescent="0.35">
      <c r="A1474" t="s">
        <v>2897</v>
      </c>
      <c r="B1474" t="s">
        <v>361</v>
      </c>
      <c r="C1474">
        <v>1323.8</v>
      </c>
      <c r="D1474" t="s">
        <v>3872</v>
      </c>
      <c r="E1474">
        <f t="shared" si="154"/>
        <v>0.15</v>
      </c>
      <c r="F1474">
        <f t="shared" si="155"/>
        <v>393.83049999999997</v>
      </c>
      <c r="G1474" s="2">
        <v>45609</v>
      </c>
      <c r="H1474" s="2">
        <v>45609</v>
      </c>
      <c r="I1474" t="s">
        <v>86</v>
      </c>
      <c r="J1474" t="s">
        <v>37</v>
      </c>
      <c r="K1474" t="str">
        <f t="shared" si="156"/>
        <v>Low Risk</v>
      </c>
      <c r="L1474" t="s">
        <v>43</v>
      </c>
      <c r="M1474" t="s">
        <v>39</v>
      </c>
      <c r="N1474" t="s">
        <v>22</v>
      </c>
      <c r="O1474" t="s">
        <v>23</v>
      </c>
      <c r="P1474" t="s">
        <v>24</v>
      </c>
      <c r="Q1474" t="s">
        <v>25</v>
      </c>
      <c r="R1474">
        <v>1</v>
      </c>
      <c r="S1474" t="str">
        <f t="shared" si="157"/>
        <v>November</v>
      </c>
      <c r="T1474">
        <f t="shared" si="158"/>
        <v>2024</v>
      </c>
      <c r="U1474" s="3">
        <f t="shared" si="159"/>
        <v>0.29749999999999999</v>
      </c>
      <c r="V1474" s="3" t="str">
        <f t="shared" si="160"/>
        <v>High Discount</v>
      </c>
      <c r="W1474" s="3">
        <f>AVERAGE(Table1[Gross Margin %])</f>
        <v>0.29963500000000659</v>
      </c>
      <c r="X1474" s="3"/>
    </row>
    <row r="1475" spans="1:24" x14ac:dyDescent="0.35">
      <c r="A1475" t="s">
        <v>2898</v>
      </c>
      <c r="B1475" t="s">
        <v>2899</v>
      </c>
      <c r="C1475">
        <v>1412.99</v>
      </c>
      <c r="D1475" t="s">
        <v>3872</v>
      </c>
      <c r="E1475">
        <f t="shared" ref="E1475:E1538" si="161">IF(AND(O1475="Technology", C1475&gt;1000), 0.25, IF(O1475="Furniture", 0.15, 0.1))</f>
        <v>0.15</v>
      </c>
      <c r="F1475">
        <f t="shared" ref="F1475:F1538" si="162">(C1475 - (C1475 * E1475)) * 0.35</f>
        <v>420.36452500000001</v>
      </c>
      <c r="G1475" s="2">
        <v>45656</v>
      </c>
      <c r="H1475" s="2">
        <v>45656</v>
      </c>
      <c r="I1475" t="s">
        <v>18</v>
      </c>
      <c r="J1475" t="s">
        <v>29</v>
      </c>
      <c r="K1475" t="str">
        <f t="shared" ref="K1475:K1538" si="163">IF(L1475="Cancelled", "High Risk", IF(AND(L1475="In Transit", I1475&lt;&gt;"Jumia Express"), "Medium Risk", "Low Risk"))</f>
        <v>Low Risk</v>
      </c>
      <c r="L1475" t="s">
        <v>43</v>
      </c>
      <c r="M1475" t="s">
        <v>44</v>
      </c>
      <c r="N1475" t="s">
        <v>31</v>
      </c>
      <c r="O1475" t="s">
        <v>23</v>
      </c>
      <c r="P1475" t="s">
        <v>56</v>
      </c>
      <c r="Q1475" t="s">
        <v>57</v>
      </c>
      <c r="R1475">
        <v>6</v>
      </c>
      <c r="S1475" t="str">
        <f t="shared" ref="S1475:S1538" si="164">TEXT(G1475, "mmmm")</f>
        <v>December</v>
      </c>
      <c r="T1475">
        <f t="shared" ref="T1475:T1538" si="165">YEAR(G1475)</f>
        <v>2024</v>
      </c>
      <c r="U1475" s="3">
        <f t="shared" ref="U1475:U1538" si="166">F1475/C1475</f>
        <v>0.29749999999999999</v>
      </c>
      <c r="V1475" s="3" t="str">
        <f t="shared" ref="V1475:V1538" si="167">IF(E1475=0, "No Discount", IF(E1475&lt;=0.1, "Low Discount", "High Discount"))</f>
        <v>High Discount</v>
      </c>
      <c r="W1475" s="3">
        <f>AVERAGE(Table1[Gross Margin %])</f>
        <v>0.29963500000000659</v>
      </c>
      <c r="X1475" s="3"/>
    </row>
    <row r="1476" spans="1:24" x14ac:dyDescent="0.35">
      <c r="A1476" t="s">
        <v>2900</v>
      </c>
      <c r="B1476" t="s">
        <v>2901</v>
      </c>
      <c r="C1476">
        <v>997.06</v>
      </c>
      <c r="D1476" t="s">
        <v>3874</v>
      </c>
      <c r="E1476">
        <f t="shared" si="161"/>
        <v>0.1</v>
      </c>
      <c r="F1476">
        <f t="shared" si="162"/>
        <v>314.07389999999998</v>
      </c>
      <c r="G1476" s="2">
        <v>45566</v>
      </c>
      <c r="H1476" s="2">
        <v>45566</v>
      </c>
      <c r="I1476" t="s">
        <v>28</v>
      </c>
      <c r="J1476" t="s">
        <v>19</v>
      </c>
      <c r="K1476" t="str">
        <f t="shared" si="163"/>
        <v>Low Risk</v>
      </c>
      <c r="L1476" t="s">
        <v>43</v>
      </c>
      <c r="M1476" t="s">
        <v>30</v>
      </c>
      <c r="N1476" t="s">
        <v>31</v>
      </c>
      <c r="O1476" t="s">
        <v>32</v>
      </c>
      <c r="P1476" t="s">
        <v>72</v>
      </c>
      <c r="Q1476" t="s">
        <v>73</v>
      </c>
      <c r="R1476">
        <v>6</v>
      </c>
      <c r="S1476" t="str">
        <f t="shared" si="164"/>
        <v>October</v>
      </c>
      <c r="T1476">
        <f t="shared" si="165"/>
        <v>2024</v>
      </c>
      <c r="U1476" s="3">
        <f t="shared" si="166"/>
        <v>0.315</v>
      </c>
      <c r="V1476" s="3" t="str">
        <f t="shared" si="167"/>
        <v>Low Discount</v>
      </c>
      <c r="W1476" s="3">
        <f>AVERAGE(Table1[Gross Margin %])</f>
        <v>0.29963500000000659</v>
      </c>
      <c r="X1476" s="3"/>
    </row>
    <row r="1477" spans="1:24" x14ac:dyDescent="0.35">
      <c r="A1477" t="s">
        <v>2902</v>
      </c>
      <c r="B1477" t="s">
        <v>2903</v>
      </c>
      <c r="C1477">
        <v>801.14</v>
      </c>
      <c r="D1477" t="s">
        <v>3874</v>
      </c>
      <c r="E1477">
        <f t="shared" si="161"/>
        <v>0.1</v>
      </c>
      <c r="F1477">
        <f t="shared" si="162"/>
        <v>252.35909999999996</v>
      </c>
      <c r="G1477" s="2">
        <v>45518</v>
      </c>
      <c r="H1477" s="2">
        <v>45518</v>
      </c>
      <c r="I1477" t="s">
        <v>18</v>
      </c>
      <c r="J1477" t="s">
        <v>19</v>
      </c>
      <c r="K1477" t="str">
        <f t="shared" si="163"/>
        <v>Low Risk</v>
      </c>
      <c r="L1477" t="s">
        <v>60</v>
      </c>
      <c r="M1477" t="s">
        <v>50</v>
      </c>
      <c r="N1477" t="s">
        <v>45</v>
      </c>
      <c r="O1477" t="s">
        <v>32</v>
      </c>
      <c r="P1477" t="s">
        <v>33</v>
      </c>
      <c r="Q1477" t="s">
        <v>34</v>
      </c>
      <c r="R1477">
        <v>2</v>
      </c>
      <c r="S1477" t="str">
        <f t="shared" si="164"/>
        <v>August</v>
      </c>
      <c r="T1477">
        <f t="shared" si="165"/>
        <v>2024</v>
      </c>
      <c r="U1477" s="3">
        <f t="shared" si="166"/>
        <v>0.31499999999999995</v>
      </c>
      <c r="V1477" s="3" t="str">
        <f t="shared" si="167"/>
        <v>Low Discount</v>
      </c>
      <c r="W1477" s="3">
        <f>AVERAGE(Table1[Gross Margin %])</f>
        <v>0.29963500000000659</v>
      </c>
      <c r="X1477" s="3"/>
    </row>
    <row r="1478" spans="1:24" x14ac:dyDescent="0.35">
      <c r="A1478" t="s">
        <v>2904</v>
      </c>
      <c r="B1478" t="s">
        <v>661</v>
      </c>
      <c r="C1478">
        <v>1483.75</v>
      </c>
      <c r="D1478" t="s">
        <v>3872</v>
      </c>
      <c r="E1478">
        <f t="shared" si="161"/>
        <v>0.25</v>
      </c>
      <c r="F1478">
        <f t="shared" si="162"/>
        <v>389.484375</v>
      </c>
      <c r="G1478" s="2">
        <v>45643</v>
      </c>
      <c r="H1478" s="2">
        <v>45643</v>
      </c>
      <c r="I1478" t="s">
        <v>28</v>
      </c>
      <c r="J1478" t="s">
        <v>29</v>
      </c>
      <c r="K1478" t="str">
        <f t="shared" si="163"/>
        <v>High Risk</v>
      </c>
      <c r="L1478" t="s">
        <v>20</v>
      </c>
      <c r="M1478" t="s">
        <v>39</v>
      </c>
      <c r="N1478" t="s">
        <v>45</v>
      </c>
      <c r="O1478" t="s">
        <v>32</v>
      </c>
      <c r="P1478" t="s">
        <v>72</v>
      </c>
      <c r="Q1478" t="s">
        <v>73</v>
      </c>
      <c r="R1478">
        <v>1</v>
      </c>
      <c r="S1478" t="str">
        <f t="shared" si="164"/>
        <v>December</v>
      </c>
      <c r="T1478">
        <f t="shared" si="165"/>
        <v>2024</v>
      </c>
      <c r="U1478" s="3">
        <f t="shared" si="166"/>
        <v>0.26250000000000001</v>
      </c>
      <c r="V1478" s="3" t="str">
        <f t="shared" si="167"/>
        <v>High Discount</v>
      </c>
      <c r="W1478" s="3">
        <f>AVERAGE(Table1[Gross Margin %])</f>
        <v>0.29963500000000659</v>
      </c>
      <c r="X1478" s="3"/>
    </row>
    <row r="1479" spans="1:24" x14ac:dyDescent="0.35">
      <c r="A1479" t="s">
        <v>2905</v>
      </c>
      <c r="B1479" t="s">
        <v>2906</v>
      </c>
      <c r="C1479">
        <v>732.33</v>
      </c>
      <c r="D1479" t="s">
        <v>3874</v>
      </c>
      <c r="E1479">
        <f t="shared" si="161"/>
        <v>0.1</v>
      </c>
      <c r="F1479">
        <f t="shared" si="162"/>
        <v>230.68394999999998</v>
      </c>
      <c r="G1479" s="2">
        <v>45709</v>
      </c>
      <c r="H1479" s="2">
        <v>45709</v>
      </c>
      <c r="I1479" t="s">
        <v>18</v>
      </c>
      <c r="J1479" t="s">
        <v>19</v>
      </c>
      <c r="K1479" t="str">
        <f t="shared" si="163"/>
        <v>High Risk</v>
      </c>
      <c r="L1479" t="s">
        <v>20</v>
      </c>
      <c r="M1479" t="s">
        <v>30</v>
      </c>
      <c r="N1479" t="s">
        <v>31</v>
      </c>
      <c r="O1479" t="s">
        <v>61</v>
      </c>
      <c r="P1479" t="s">
        <v>62</v>
      </c>
      <c r="Q1479" t="s">
        <v>63</v>
      </c>
      <c r="R1479">
        <v>3</v>
      </c>
      <c r="S1479" t="str">
        <f t="shared" si="164"/>
        <v>February</v>
      </c>
      <c r="T1479">
        <f t="shared" si="165"/>
        <v>2025</v>
      </c>
      <c r="U1479" s="3">
        <f t="shared" si="166"/>
        <v>0.31499999999999995</v>
      </c>
      <c r="V1479" s="3" t="str">
        <f t="shared" si="167"/>
        <v>Low Discount</v>
      </c>
      <c r="W1479" s="3">
        <f>AVERAGE(Table1[Gross Margin %])</f>
        <v>0.29963500000000659</v>
      </c>
      <c r="X1479" s="3"/>
    </row>
    <row r="1480" spans="1:24" x14ac:dyDescent="0.35">
      <c r="A1480" t="s">
        <v>2907</v>
      </c>
      <c r="B1480" t="s">
        <v>2908</v>
      </c>
      <c r="C1480">
        <v>1303.01</v>
      </c>
      <c r="D1480" t="s">
        <v>3872</v>
      </c>
      <c r="E1480">
        <f t="shared" si="161"/>
        <v>0.25</v>
      </c>
      <c r="F1480">
        <f t="shared" si="162"/>
        <v>342.04012499999993</v>
      </c>
      <c r="G1480" s="2">
        <v>45608</v>
      </c>
      <c r="H1480" s="2">
        <v>45608</v>
      </c>
      <c r="I1480" t="s">
        <v>18</v>
      </c>
      <c r="J1480" t="s">
        <v>29</v>
      </c>
      <c r="K1480" t="str">
        <f t="shared" si="163"/>
        <v>Medium Risk</v>
      </c>
      <c r="L1480" t="s">
        <v>38</v>
      </c>
      <c r="M1480" t="s">
        <v>39</v>
      </c>
      <c r="N1480" t="s">
        <v>31</v>
      </c>
      <c r="O1480" t="s">
        <v>32</v>
      </c>
      <c r="P1480" t="s">
        <v>33</v>
      </c>
      <c r="Q1480" t="s">
        <v>34</v>
      </c>
      <c r="R1480">
        <v>3</v>
      </c>
      <c r="S1480" t="str">
        <f t="shared" si="164"/>
        <v>November</v>
      </c>
      <c r="T1480">
        <f t="shared" si="165"/>
        <v>2024</v>
      </c>
      <c r="U1480" s="3">
        <f t="shared" si="166"/>
        <v>0.26249999999999996</v>
      </c>
      <c r="V1480" s="3" t="str">
        <f t="shared" si="167"/>
        <v>High Discount</v>
      </c>
      <c r="W1480" s="3">
        <f>AVERAGE(Table1[Gross Margin %])</f>
        <v>0.29963500000000659</v>
      </c>
      <c r="X1480" s="3"/>
    </row>
    <row r="1481" spans="1:24" x14ac:dyDescent="0.35">
      <c r="A1481" t="s">
        <v>2909</v>
      </c>
      <c r="B1481" t="s">
        <v>2910</v>
      </c>
      <c r="C1481">
        <v>139.44</v>
      </c>
      <c r="D1481" t="s">
        <v>3873</v>
      </c>
      <c r="E1481">
        <f t="shared" si="161"/>
        <v>0.1</v>
      </c>
      <c r="F1481">
        <f t="shared" si="162"/>
        <v>43.923599999999993</v>
      </c>
      <c r="G1481" s="2">
        <v>45729</v>
      </c>
      <c r="H1481" s="2">
        <v>45729</v>
      </c>
      <c r="I1481" t="s">
        <v>18</v>
      </c>
      <c r="J1481" t="s">
        <v>49</v>
      </c>
      <c r="K1481" t="str">
        <f t="shared" si="163"/>
        <v>High Risk</v>
      </c>
      <c r="L1481" t="s">
        <v>20</v>
      </c>
      <c r="M1481" t="s">
        <v>39</v>
      </c>
      <c r="N1481" t="s">
        <v>22</v>
      </c>
      <c r="O1481" t="s">
        <v>32</v>
      </c>
      <c r="P1481" t="s">
        <v>80</v>
      </c>
      <c r="Q1481" t="s">
        <v>81</v>
      </c>
      <c r="R1481">
        <v>4</v>
      </c>
      <c r="S1481" t="str">
        <f t="shared" si="164"/>
        <v>March</v>
      </c>
      <c r="T1481">
        <f t="shared" si="165"/>
        <v>2025</v>
      </c>
      <c r="U1481" s="3">
        <f t="shared" si="166"/>
        <v>0.31499999999999995</v>
      </c>
      <c r="V1481" s="3" t="str">
        <f t="shared" si="167"/>
        <v>Low Discount</v>
      </c>
      <c r="W1481" s="3">
        <f>AVERAGE(Table1[Gross Margin %])</f>
        <v>0.29963500000000659</v>
      </c>
      <c r="X1481" s="3"/>
    </row>
    <row r="1482" spans="1:24" x14ac:dyDescent="0.35">
      <c r="A1482" t="s">
        <v>2911</v>
      </c>
      <c r="B1482" t="s">
        <v>1279</v>
      </c>
      <c r="C1482">
        <v>695.09</v>
      </c>
      <c r="D1482" t="s">
        <v>3874</v>
      </c>
      <c r="E1482">
        <f t="shared" si="161"/>
        <v>0.1</v>
      </c>
      <c r="F1482">
        <f t="shared" si="162"/>
        <v>218.95335</v>
      </c>
      <c r="G1482" s="2">
        <v>45718</v>
      </c>
      <c r="H1482" s="2">
        <v>45718</v>
      </c>
      <c r="I1482" t="s">
        <v>48</v>
      </c>
      <c r="J1482" t="s">
        <v>19</v>
      </c>
      <c r="K1482" t="str">
        <f t="shared" si="163"/>
        <v>Low Risk</v>
      </c>
      <c r="L1482" t="s">
        <v>60</v>
      </c>
      <c r="M1482" t="s">
        <v>44</v>
      </c>
      <c r="N1482" t="s">
        <v>45</v>
      </c>
      <c r="O1482" t="s">
        <v>61</v>
      </c>
      <c r="P1482" t="s">
        <v>62</v>
      </c>
      <c r="Q1482" t="s">
        <v>63</v>
      </c>
      <c r="R1482">
        <v>5</v>
      </c>
      <c r="S1482" t="str">
        <f t="shared" si="164"/>
        <v>March</v>
      </c>
      <c r="T1482">
        <f t="shared" si="165"/>
        <v>2025</v>
      </c>
      <c r="U1482" s="3">
        <f t="shared" si="166"/>
        <v>0.315</v>
      </c>
      <c r="V1482" s="3" t="str">
        <f t="shared" si="167"/>
        <v>Low Discount</v>
      </c>
      <c r="W1482" s="3">
        <f>AVERAGE(Table1[Gross Margin %])</f>
        <v>0.29963500000000659</v>
      </c>
      <c r="X1482" s="3"/>
    </row>
    <row r="1483" spans="1:24" x14ac:dyDescent="0.35">
      <c r="A1483" t="s">
        <v>2912</v>
      </c>
      <c r="B1483" t="s">
        <v>2913</v>
      </c>
      <c r="C1483">
        <v>287.51</v>
      </c>
      <c r="D1483" t="s">
        <v>3873</v>
      </c>
      <c r="E1483">
        <f t="shared" si="161"/>
        <v>0.15</v>
      </c>
      <c r="F1483">
        <f t="shared" si="162"/>
        <v>85.534224999999992</v>
      </c>
      <c r="G1483" s="2">
        <v>45568</v>
      </c>
      <c r="H1483" s="2">
        <v>45568</v>
      </c>
      <c r="I1483" t="s">
        <v>86</v>
      </c>
      <c r="J1483" t="s">
        <v>29</v>
      </c>
      <c r="K1483" t="str">
        <f t="shared" si="163"/>
        <v>Low Risk</v>
      </c>
      <c r="L1483" t="s">
        <v>60</v>
      </c>
      <c r="M1483" t="s">
        <v>21</v>
      </c>
      <c r="N1483" t="s">
        <v>31</v>
      </c>
      <c r="O1483" t="s">
        <v>23</v>
      </c>
      <c r="P1483" t="s">
        <v>56</v>
      </c>
      <c r="Q1483" t="s">
        <v>57</v>
      </c>
      <c r="R1483">
        <v>8</v>
      </c>
      <c r="S1483" t="str">
        <f t="shared" si="164"/>
        <v>October</v>
      </c>
      <c r="T1483">
        <f t="shared" si="165"/>
        <v>2024</v>
      </c>
      <c r="U1483" s="3">
        <f t="shared" si="166"/>
        <v>0.29749999999999999</v>
      </c>
      <c r="V1483" s="3" t="str">
        <f t="shared" si="167"/>
        <v>High Discount</v>
      </c>
      <c r="W1483" s="3">
        <f>AVERAGE(Table1[Gross Margin %])</f>
        <v>0.29963500000000659</v>
      </c>
      <c r="X1483" s="3"/>
    </row>
    <row r="1484" spans="1:24" x14ac:dyDescent="0.35">
      <c r="A1484" t="s">
        <v>2914</v>
      </c>
      <c r="B1484" t="s">
        <v>2781</v>
      </c>
      <c r="C1484">
        <v>736.37</v>
      </c>
      <c r="D1484" t="s">
        <v>3874</v>
      </c>
      <c r="E1484">
        <f t="shared" si="161"/>
        <v>0.15</v>
      </c>
      <c r="F1484">
        <f t="shared" si="162"/>
        <v>219.07007499999997</v>
      </c>
      <c r="G1484" s="2">
        <v>45763</v>
      </c>
      <c r="H1484" s="2">
        <v>45763</v>
      </c>
      <c r="I1484" t="s">
        <v>86</v>
      </c>
      <c r="J1484" t="s">
        <v>37</v>
      </c>
      <c r="K1484" t="str">
        <f t="shared" si="163"/>
        <v>High Risk</v>
      </c>
      <c r="L1484" t="s">
        <v>20</v>
      </c>
      <c r="M1484" t="s">
        <v>50</v>
      </c>
      <c r="N1484" t="s">
        <v>45</v>
      </c>
      <c r="O1484" t="s">
        <v>23</v>
      </c>
      <c r="P1484" t="s">
        <v>24</v>
      </c>
      <c r="Q1484" t="s">
        <v>25</v>
      </c>
      <c r="R1484">
        <v>8</v>
      </c>
      <c r="S1484" t="str">
        <f t="shared" si="164"/>
        <v>April</v>
      </c>
      <c r="T1484">
        <f t="shared" si="165"/>
        <v>2025</v>
      </c>
      <c r="U1484" s="3">
        <f t="shared" si="166"/>
        <v>0.29749999999999999</v>
      </c>
      <c r="V1484" s="3" t="str">
        <f t="shared" si="167"/>
        <v>High Discount</v>
      </c>
      <c r="W1484" s="3">
        <f>AVERAGE(Table1[Gross Margin %])</f>
        <v>0.29963500000000659</v>
      </c>
      <c r="X1484" s="3"/>
    </row>
    <row r="1485" spans="1:24" x14ac:dyDescent="0.35">
      <c r="A1485" t="s">
        <v>2915</v>
      </c>
      <c r="B1485" t="s">
        <v>2916</v>
      </c>
      <c r="C1485">
        <v>210.93</v>
      </c>
      <c r="D1485" t="s">
        <v>3873</v>
      </c>
      <c r="E1485">
        <f t="shared" si="161"/>
        <v>0.1</v>
      </c>
      <c r="F1485">
        <f t="shared" si="162"/>
        <v>66.442949999999996</v>
      </c>
      <c r="G1485" s="2">
        <v>45434</v>
      </c>
      <c r="H1485" s="2">
        <v>45434</v>
      </c>
      <c r="I1485" t="s">
        <v>18</v>
      </c>
      <c r="J1485" t="s">
        <v>49</v>
      </c>
      <c r="K1485" t="str">
        <f t="shared" si="163"/>
        <v>Low Risk</v>
      </c>
      <c r="L1485" t="s">
        <v>60</v>
      </c>
      <c r="M1485" t="s">
        <v>55</v>
      </c>
      <c r="N1485" t="s">
        <v>45</v>
      </c>
      <c r="O1485" t="s">
        <v>32</v>
      </c>
      <c r="P1485" t="s">
        <v>80</v>
      </c>
      <c r="Q1485" t="s">
        <v>81</v>
      </c>
      <c r="R1485">
        <v>2</v>
      </c>
      <c r="S1485" t="str">
        <f t="shared" si="164"/>
        <v>May</v>
      </c>
      <c r="T1485">
        <f t="shared" si="165"/>
        <v>2024</v>
      </c>
      <c r="U1485" s="3">
        <f t="shared" si="166"/>
        <v>0.31499999999999995</v>
      </c>
      <c r="V1485" s="3" t="str">
        <f t="shared" si="167"/>
        <v>Low Discount</v>
      </c>
      <c r="W1485" s="3">
        <f>AVERAGE(Table1[Gross Margin %])</f>
        <v>0.29963500000000659</v>
      </c>
      <c r="X1485" s="3"/>
    </row>
    <row r="1486" spans="1:24" x14ac:dyDescent="0.35">
      <c r="A1486" t="s">
        <v>2917</v>
      </c>
      <c r="B1486" t="s">
        <v>2918</v>
      </c>
      <c r="C1486">
        <v>23.91</v>
      </c>
      <c r="D1486" t="s">
        <v>3873</v>
      </c>
      <c r="E1486">
        <f t="shared" si="161"/>
        <v>0.15</v>
      </c>
      <c r="F1486">
        <f t="shared" si="162"/>
        <v>7.113224999999999</v>
      </c>
      <c r="G1486" s="2">
        <v>45559</v>
      </c>
      <c r="H1486" s="2">
        <v>45559</v>
      </c>
      <c r="I1486" t="s">
        <v>18</v>
      </c>
      <c r="J1486" t="s">
        <v>37</v>
      </c>
      <c r="K1486" t="str">
        <f t="shared" si="163"/>
        <v>High Risk</v>
      </c>
      <c r="L1486" t="s">
        <v>20</v>
      </c>
      <c r="M1486" t="s">
        <v>21</v>
      </c>
      <c r="N1486" t="s">
        <v>31</v>
      </c>
      <c r="O1486" t="s">
        <v>23</v>
      </c>
      <c r="P1486" t="s">
        <v>24</v>
      </c>
      <c r="Q1486" t="s">
        <v>25</v>
      </c>
      <c r="R1486">
        <v>6</v>
      </c>
      <c r="S1486" t="str">
        <f t="shared" si="164"/>
        <v>September</v>
      </c>
      <c r="T1486">
        <f t="shared" si="165"/>
        <v>2024</v>
      </c>
      <c r="U1486" s="3">
        <f t="shared" si="166"/>
        <v>0.29749999999999993</v>
      </c>
      <c r="V1486" s="3" t="str">
        <f t="shared" si="167"/>
        <v>High Discount</v>
      </c>
      <c r="W1486" s="3">
        <f>AVERAGE(Table1[Gross Margin %])</f>
        <v>0.29963500000000659</v>
      </c>
      <c r="X1486" s="3"/>
    </row>
    <row r="1487" spans="1:24" x14ac:dyDescent="0.35">
      <c r="A1487" t="s">
        <v>2919</v>
      </c>
      <c r="B1487" t="s">
        <v>2920</v>
      </c>
      <c r="C1487">
        <v>701.27</v>
      </c>
      <c r="D1487" t="s">
        <v>3874</v>
      </c>
      <c r="E1487">
        <f t="shared" si="161"/>
        <v>0.1</v>
      </c>
      <c r="F1487">
        <f t="shared" si="162"/>
        <v>220.90004999999999</v>
      </c>
      <c r="G1487" s="2">
        <v>45578</v>
      </c>
      <c r="H1487" s="2">
        <v>45578</v>
      </c>
      <c r="I1487" t="s">
        <v>86</v>
      </c>
      <c r="J1487" t="s">
        <v>49</v>
      </c>
      <c r="K1487" t="str">
        <f t="shared" si="163"/>
        <v>High Risk</v>
      </c>
      <c r="L1487" t="s">
        <v>20</v>
      </c>
      <c r="M1487" t="s">
        <v>50</v>
      </c>
      <c r="N1487" t="s">
        <v>31</v>
      </c>
      <c r="O1487" t="s">
        <v>32</v>
      </c>
      <c r="P1487" t="s">
        <v>80</v>
      </c>
      <c r="Q1487" t="s">
        <v>81</v>
      </c>
      <c r="R1487">
        <v>10</v>
      </c>
      <c r="S1487" t="str">
        <f t="shared" si="164"/>
        <v>October</v>
      </c>
      <c r="T1487">
        <f t="shared" si="165"/>
        <v>2024</v>
      </c>
      <c r="U1487" s="3">
        <f t="shared" si="166"/>
        <v>0.315</v>
      </c>
      <c r="V1487" s="3" t="str">
        <f t="shared" si="167"/>
        <v>Low Discount</v>
      </c>
      <c r="W1487" s="3">
        <f>AVERAGE(Table1[Gross Margin %])</f>
        <v>0.29963500000000659</v>
      </c>
      <c r="X1487" s="3"/>
    </row>
    <row r="1488" spans="1:24" x14ac:dyDescent="0.35">
      <c r="A1488" t="s">
        <v>2921</v>
      </c>
      <c r="B1488" t="s">
        <v>2922</v>
      </c>
      <c r="C1488">
        <v>563.49</v>
      </c>
      <c r="D1488" t="s">
        <v>3874</v>
      </c>
      <c r="E1488">
        <f t="shared" si="161"/>
        <v>0.15</v>
      </c>
      <c r="F1488">
        <f t="shared" si="162"/>
        <v>167.63827499999999</v>
      </c>
      <c r="G1488" s="2">
        <v>45780</v>
      </c>
      <c r="H1488" s="2">
        <v>45780</v>
      </c>
      <c r="I1488" t="s">
        <v>48</v>
      </c>
      <c r="J1488" t="s">
        <v>29</v>
      </c>
      <c r="K1488" t="str">
        <f t="shared" si="163"/>
        <v>High Risk</v>
      </c>
      <c r="L1488" t="s">
        <v>20</v>
      </c>
      <c r="M1488" t="s">
        <v>30</v>
      </c>
      <c r="N1488" t="s">
        <v>31</v>
      </c>
      <c r="O1488" t="s">
        <v>23</v>
      </c>
      <c r="P1488" t="s">
        <v>51</v>
      </c>
      <c r="Q1488" t="s">
        <v>52</v>
      </c>
      <c r="R1488">
        <v>1</v>
      </c>
      <c r="S1488" t="str">
        <f t="shared" si="164"/>
        <v>May</v>
      </c>
      <c r="T1488">
        <f t="shared" si="165"/>
        <v>2025</v>
      </c>
      <c r="U1488" s="3">
        <f t="shared" si="166"/>
        <v>0.29749999999999999</v>
      </c>
      <c r="V1488" s="3" t="str">
        <f t="shared" si="167"/>
        <v>High Discount</v>
      </c>
      <c r="W1488" s="3">
        <f>AVERAGE(Table1[Gross Margin %])</f>
        <v>0.29963500000000659</v>
      </c>
      <c r="X1488" s="3"/>
    </row>
    <row r="1489" spans="1:24" x14ac:dyDescent="0.35">
      <c r="A1489" t="s">
        <v>2923</v>
      </c>
      <c r="B1489" t="s">
        <v>2924</v>
      </c>
      <c r="C1489">
        <v>736.42</v>
      </c>
      <c r="D1489" t="s">
        <v>3874</v>
      </c>
      <c r="E1489">
        <f t="shared" si="161"/>
        <v>0.1</v>
      </c>
      <c r="F1489">
        <f t="shared" si="162"/>
        <v>231.97229999999999</v>
      </c>
      <c r="G1489" s="2">
        <v>45643</v>
      </c>
      <c r="H1489" s="2">
        <v>45643</v>
      </c>
      <c r="I1489" t="s">
        <v>42</v>
      </c>
      <c r="J1489" t="s">
        <v>29</v>
      </c>
      <c r="K1489" t="str">
        <f t="shared" si="163"/>
        <v>Low Risk</v>
      </c>
      <c r="L1489" t="s">
        <v>60</v>
      </c>
      <c r="M1489" t="s">
        <v>30</v>
      </c>
      <c r="N1489" t="s">
        <v>22</v>
      </c>
      <c r="O1489" t="s">
        <v>32</v>
      </c>
      <c r="P1489" t="s">
        <v>33</v>
      </c>
      <c r="Q1489" t="s">
        <v>34</v>
      </c>
      <c r="R1489">
        <v>4</v>
      </c>
      <c r="S1489" t="str">
        <f t="shared" si="164"/>
        <v>December</v>
      </c>
      <c r="T1489">
        <f t="shared" si="165"/>
        <v>2024</v>
      </c>
      <c r="U1489" s="3">
        <f t="shared" si="166"/>
        <v>0.315</v>
      </c>
      <c r="V1489" s="3" t="str">
        <f t="shared" si="167"/>
        <v>Low Discount</v>
      </c>
      <c r="W1489" s="3">
        <f>AVERAGE(Table1[Gross Margin %])</f>
        <v>0.29963500000000659</v>
      </c>
      <c r="X1489" s="3"/>
    </row>
    <row r="1490" spans="1:24" x14ac:dyDescent="0.35">
      <c r="A1490" t="s">
        <v>2925</v>
      </c>
      <c r="B1490" t="s">
        <v>2926</v>
      </c>
      <c r="C1490">
        <v>1246.2</v>
      </c>
      <c r="D1490" t="s">
        <v>3872</v>
      </c>
      <c r="E1490">
        <f t="shared" si="161"/>
        <v>0.15</v>
      </c>
      <c r="F1490">
        <f t="shared" si="162"/>
        <v>370.74449999999996</v>
      </c>
      <c r="G1490" s="2">
        <v>45533</v>
      </c>
      <c r="H1490" s="2">
        <v>45533</v>
      </c>
      <c r="I1490" t="s">
        <v>18</v>
      </c>
      <c r="J1490" t="s">
        <v>49</v>
      </c>
      <c r="K1490" t="str">
        <f t="shared" si="163"/>
        <v>Low Risk</v>
      </c>
      <c r="L1490" t="s">
        <v>60</v>
      </c>
      <c r="M1490" t="s">
        <v>39</v>
      </c>
      <c r="N1490" t="s">
        <v>22</v>
      </c>
      <c r="O1490" t="s">
        <v>23</v>
      </c>
      <c r="P1490" t="s">
        <v>51</v>
      </c>
      <c r="Q1490" t="s">
        <v>52</v>
      </c>
      <c r="R1490">
        <v>5</v>
      </c>
      <c r="S1490" t="str">
        <f t="shared" si="164"/>
        <v>August</v>
      </c>
      <c r="T1490">
        <f t="shared" si="165"/>
        <v>2024</v>
      </c>
      <c r="U1490" s="3">
        <f t="shared" si="166"/>
        <v>0.29749999999999993</v>
      </c>
      <c r="V1490" s="3" t="str">
        <f t="shared" si="167"/>
        <v>High Discount</v>
      </c>
      <c r="W1490" s="3">
        <f>AVERAGE(Table1[Gross Margin %])</f>
        <v>0.29963500000000659</v>
      </c>
      <c r="X1490" s="3"/>
    </row>
    <row r="1491" spans="1:24" x14ac:dyDescent="0.35">
      <c r="A1491" t="s">
        <v>2927</v>
      </c>
      <c r="B1491" t="s">
        <v>2928</v>
      </c>
      <c r="C1491">
        <v>702.7</v>
      </c>
      <c r="D1491" t="s">
        <v>3874</v>
      </c>
      <c r="E1491">
        <f t="shared" si="161"/>
        <v>0.1</v>
      </c>
      <c r="F1491">
        <f t="shared" si="162"/>
        <v>221.35050000000001</v>
      </c>
      <c r="G1491" s="2">
        <v>45556</v>
      </c>
      <c r="H1491" s="2">
        <v>45556</v>
      </c>
      <c r="I1491" t="s">
        <v>48</v>
      </c>
      <c r="J1491" t="s">
        <v>37</v>
      </c>
      <c r="K1491" t="str">
        <f t="shared" si="163"/>
        <v>Low Risk</v>
      </c>
      <c r="L1491" t="s">
        <v>60</v>
      </c>
      <c r="M1491" t="s">
        <v>39</v>
      </c>
      <c r="N1491" t="s">
        <v>22</v>
      </c>
      <c r="O1491" t="s">
        <v>32</v>
      </c>
      <c r="P1491" t="s">
        <v>72</v>
      </c>
      <c r="Q1491" t="s">
        <v>73</v>
      </c>
      <c r="R1491">
        <v>5</v>
      </c>
      <c r="S1491" t="str">
        <f t="shared" si="164"/>
        <v>September</v>
      </c>
      <c r="T1491">
        <f t="shared" si="165"/>
        <v>2024</v>
      </c>
      <c r="U1491" s="3">
        <f t="shared" si="166"/>
        <v>0.315</v>
      </c>
      <c r="V1491" s="3" t="str">
        <f t="shared" si="167"/>
        <v>Low Discount</v>
      </c>
      <c r="W1491" s="3">
        <f>AVERAGE(Table1[Gross Margin %])</f>
        <v>0.29963500000000659</v>
      </c>
      <c r="X1491" s="3"/>
    </row>
    <row r="1492" spans="1:24" x14ac:dyDescent="0.35">
      <c r="A1492" t="s">
        <v>2929</v>
      </c>
      <c r="B1492" t="s">
        <v>1053</v>
      </c>
      <c r="C1492">
        <v>591.92999999999995</v>
      </c>
      <c r="D1492" t="s">
        <v>3874</v>
      </c>
      <c r="E1492">
        <f t="shared" si="161"/>
        <v>0.15</v>
      </c>
      <c r="F1492">
        <f t="shared" si="162"/>
        <v>176.09917499999997</v>
      </c>
      <c r="G1492" s="2">
        <v>45559</v>
      </c>
      <c r="H1492" s="2">
        <v>45559</v>
      </c>
      <c r="I1492" t="s">
        <v>86</v>
      </c>
      <c r="J1492" t="s">
        <v>19</v>
      </c>
      <c r="K1492" t="str">
        <f t="shared" si="163"/>
        <v>High Risk</v>
      </c>
      <c r="L1492" t="s">
        <v>20</v>
      </c>
      <c r="M1492" t="s">
        <v>50</v>
      </c>
      <c r="N1492" t="s">
        <v>45</v>
      </c>
      <c r="O1492" t="s">
        <v>23</v>
      </c>
      <c r="P1492" t="s">
        <v>56</v>
      </c>
      <c r="Q1492" t="s">
        <v>57</v>
      </c>
      <c r="R1492">
        <v>5</v>
      </c>
      <c r="S1492" t="str">
        <f t="shared" si="164"/>
        <v>September</v>
      </c>
      <c r="T1492">
        <f t="shared" si="165"/>
        <v>2024</v>
      </c>
      <c r="U1492" s="3">
        <f t="shared" si="166"/>
        <v>0.29749999999999999</v>
      </c>
      <c r="V1492" s="3" t="str">
        <f t="shared" si="167"/>
        <v>High Discount</v>
      </c>
      <c r="W1492" s="3">
        <f>AVERAGE(Table1[Gross Margin %])</f>
        <v>0.29963500000000659</v>
      </c>
      <c r="X1492" s="3"/>
    </row>
    <row r="1493" spans="1:24" x14ac:dyDescent="0.35">
      <c r="A1493" t="s">
        <v>2930</v>
      </c>
      <c r="B1493" t="s">
        <v>2931</v>
      </c>
      <c r="C1493">
        <v>1047.72</v>
      </c>
      <c r="D1493" t="s">
        <v>3872</v>
      </c>
      <c r="E1493">
        <f t="shared" si="161"/>
        <v>0.15</v>
      </c>
      <c r="F1493">
        <f t="shared" si="162"/>
        <v>311.69669999999996</v>
      </c>
      <c r="G1493" s="2">
        <v>45620</v>
      </c>
      <c r="H1493" s="2">
        <v>45620</v>
      </c>
      <c r="I1493" t="s">
        <v>86</v>
      </c>
      <c r="J1493" t="s">
        <v>19</v>
      </c>
      <c r="K1493" t="str">
        <f t="shared" si="163"/>
        <v>Medium Risk</v>
      </c>
      <c r="L1493" t="s">
        <v>38</v>
      </c>
      <c r="M1493" t="s">
        <v>39</v>
      </c>
      <c r="N1493" t="s">
        <v>31</v>
      </c>
      <c r="O1493" t="s">
        <v>23</v>
      </c>
      <c r="P1493" t="s">
        <v>56</v>
      </c>
      <c r="Q1493" t="s">
        <v>57</v>
      </c>
      <c r="R1493">
        <v>4</v>
      </c>
      <c r="S1493" t="str">
        <f t="shared" si="164"/>
        <v>November</v>
      </c>
      <c r="T1493">
        <f t="shared" si="165"/>
        <v>2024</v>
      </c>
      <c r="U1493" s="3">
        <f t="shared" si="166"/>
        <v>0.29749999999999993</v>
      </c>
      <c r="V1493" s="3" t="str">
        <f t="shared" si="167"/>
        <v>High Discount</v>
      </c>
      <c r="W1493" s="3">
        <f>AVERAGE(Table1[Gross Margin %])</f>
        <v>0.29963500000000659</v>
      </c>
      <c r="X1493" s="3"/>
    </row>
    <row r="1494" spans="1:24" x14ac:dyDescent="0.35">
      <c r="A1494" t="s">
        <v>2932</v>
      </c>
      <c r="B1494" t="s">
        <v>2933</v>
      </c>
      <c r="C1494">
        <v>1266.04</v>
      </c>
      <c r="D1494" t="s">
        <v>3872</v>
      </c>
      <c r="E1494">
        <f t="shared" si="161"/>
        <v>0.15</v>
      </c>
      <c r="F1494">
        <f t="shared" si="162"/>
        <v>376.64689999999996</v>
      </c>
      <c r="G1494" s="2">
        <v>45700</v>
      </c>
      <c r="H1494" s="2">
        <v>45700</v>
      </c>
      <c r="I1494" t="s">
        <v>48</v>
      </c>
      <c r="J1494" t="s">
        <v>49</v>
      </c>
      <c r="K1494" t="str">
        <f t="shared" si="163"/>
        <v>Low Risk</v>
      </c>
      <c r="L1494" t="s">
        <v>60</v>
      </c>
      <c r="M1494" t="s">
        <v>39</v>
      </c>
      <c r="N1494" t="s">
        <v>22</v>
      </c>
      <c r="O1494" t="s">
        <v>23</v>
      </c>
      <c r="P1494" t="s">
        <v>24</v>
      </c>
      <c r="Q1494" t="s">
        <v>25</v>
      </c>
      <c r="R1494">
        <v>4</v>
      </c>
      <c r="S1494" t="str">
        <f t="shared" si="164"/>
        <v>February</v>
      </c>
      <c r="T1494">
        <f t="shared" si="165"/>
        <v>2025</v>
      </c>
      <c r="U1494" s="3">
        <f t="shared" si="166"/>
        <v>0.29749999999999999</v>
      </c>
      <c r="V1494" s="3" t="str">
        <f t="shared" si="167"/>
        <v>High Discount</v>
      </c>
      <c r="W1494" s="3">
        <f>AVERAGE(Table1[Gross Margin %])</f>
        <v>0.29963500000000659</v>
      </c>
      <c r="X1494" s="3"/>
    </row>
    <row r="1495" spans="1:24" x14ac:dyDescent="0.35">
      <c r="A1495" t="s">
        <v>2934</v>
      </c>
      <c r="B1495" t="s">
        <v>2935</v>
      </c>
      <c r="C1495">
        <v>520.20000000000005</v>
      </c>
      <c r="D1495" t="s">
        <v>3874</v>
      </c>
      <c r="E1495">
        <f t="shared" si="161"/>
        <v>0.1</v>
      </c>
      <c r="F1495">
        <f t="shared" si="162"/>
        <v>163.863</v>
      </c>
      <c r="G1495" s="2">
        <v>45507</v>
      </c>
      <c r="H1495" s="2">
        <v>45507</v>
      </c>
      <c r="I1495" t="s">
        <v>86</v>
      </c>
      <c r="J1495" t="s">
        <v>49</v>
      </c>
      <c r="K1495" t="str">
        <f t="shared" si="163"/>
        <v>High Risk</v>
      </c>
      <c r="L1495" t="s">
        <v>20</v>
      </c>
      <c r="M1495" t="s">
        <v>30</v>
      </c>
      <c r="N1495" t="s">
        <v>45</v>
      </c>
      <c r="O1495" t="s">
        <v>32</v>
      </c>
      <c r="P1495" t="s">
        <v>80</v>
      </c>
      <c r="Q1495" t="s">
        <v>81</v>
      </c>
      <c r="R1495">
        <v>8</v>
      </c>
      <c r="S1495" t="str">
        <f t="shared" si="164"/>
        <v>August</v>
      </c>
      <c r="T1495">
        <f t="shared" si="165"/>
        <v>2024</v>
      </c>
      <c r="U1495" s="3">
        <f t="shared" si="166"/>
        <v>0.31499999999999995</v>
      </c>
      <c r="V1495" s="3" t="str">
        <f t="shared" si="167"/>
        <v>Low Discount</v>
      </c>
      <c r="W1495" s="3">
        <f>AVERAGE(Table1[Gross Margin %])</f>
        <v>0.29963500000000659</v>
      </c>
      <c r="X1495" s="3"/>
    </row>
    <row r="1496" spans="1:24" x14ac:dyDescent="0.35">
      <c r="A1496" t="s">
        <v>2936</v>
      </c>
      <c r="B1496" t="s">
        <v>2937</v>
      </c>
      <c r="C1496">
        <v>28.71</v>
      </c>
      <c r="D1496" t="s">
        <v>3873</v>
      </c>
      <c r="E1496">
        <f t="shared" si="161"/>
        <v>0.1</v>
      </c>
      <c r="F1496">
        <f t="shared" si="162"/>
        <v>9.0436499999999995</v>
      </c>
      <c r="G1496" s="2">
        <v>45695</v>
      </c>
      <c r="H1496" s="2">
        <v>45695</v>
      </c>
      <c r="I1496" t="s">
        <v>18</v>
      </c>
      <c r="J1496" t="s">
        <v>49</v>
      </c>
      <c r="K1496" t="str">
        <f t="shared" si="163"/>
        <v>Low Risk</v>
      </c>
      <c r="L1496" t="s">
        <v>43</v>
      </c>
      <c r="M1496" t="s">
        <v>21</v>
      </c>
      <c r="N1496" t="s">
        <v>22</v>
      </c>
      <c r="O1496" t="s">
        <v>61</v>
      </c>
      <c r="P1496" t="s">
        <v>62</v>
      </c>
      <c r="Q1496" t="s">
        <v>63</v>
      </c>
      <c r="R1496">
        <v>6</v>
      </c>
      <c r="S1496" t="str">
        <f t="shared" si="164"/>
        <v>February</v>
      </c>
      <c r="T1496">
        <f t="shared" si="165"/>
        <v>2025</v>
      </c>
      <c r="U1496" s="3">
        <f t="shared" si="166"/>
        <v>0.31499999999999995</v>
      </c>
      <c r="V1496" s="3" t="str">
        <f t="shared" si="167"/>
        <v>Low Discount</v>
      </c>
      <c r="W1496" s="3">
        <f>AVERAGE(Table1[Gross Margin %])</f>
        <v>0.29963500000000659</v>
      </c>
      <c r="X1496" s="3"/>
    </row>
    <row r="1497" spans="1:24" x14ac:dyDescent="0.35">
      <c r="A1497" t="s">
        <v>2938</v>
      </c>
      <c r="B1497" t="s">
        <v>2939</v>
      </c>
      <c r="C1497">
        <v>1292.55</v>
      </c>
      <c r="D1497" t="s">
        <v>3872</v>
      </c>
      <c r="E1497">
        <f t="shared" si="161"/>
        <v>0.25</v>
      </c>
      <c r="F1497">
        <f t="shared" si="162"/>
        <v>339.29437499999995</v>
      </c>
      <c r="G1497" s="2">
        <v>45555</v>
      </c>
      <c r="H1497" s="2">
        <v>45555</v>
      </c>
      <c r="I1497" t="s">
        <v>86</v>
      </c>
      <c r="J1497" t="s">
        <v>19</v>
      </c>
      <c r="K1497" t="str">
        <f t="shared" si="163"/>
        <v>Low Risk</v>
      </c>
      <c r="L1497" t="s">
        <v>43</v>
      </c>
      <c r="M1497" t="s">
        <v>30</v>
      </c>
      <c r="N1497" t="s">
        <v>45</v>
      </c>
      <c r="O1497" t="s">
        <v>32</v>
      </c>
      <c r="P1497" t="s">
        <v>80</v>
      </c>
      <c r="Q1497" t="s">
        <v>81</v>
      </c>
      <c r="R1497">
        <v>2</v>
      </c>
      <c r="S1497" t="str">
        <f t="shared" si="164"/>
        <v>September</v>
      </c>
      <c r="T1497">
        <f t="shared" si="165"/>
        <v>2024</v>
      </c>
      <c r="U1497" s="3">
        <f t="shared" si="166"/>
        <v>0.26249999999999996</v>
      </c>
      <c r="V1497" s="3" t="str">
        <f t="shared" si="167"/>
        <v>High Discount</v>
      </c>
      <c r="W1497" s="3">
        <f>AVERAGE(Table1[Gross Margin %])</f>
        <v>0.29963500000000659</v>
      </c>
      <c r="X1497" s="3"/>
    </row>
    <row r="1498" spans="1:24" x14ac:dyDescent="0.35">
      <c r="A1498" t="s">
        <v>2940</v>
      </c>
      <c r="B1498" t="s">
        <v>534</v>
      </c>
      <c r="C1498">
        <v>152.78</v>
      </c>
      <c r="D1498" t="s">
        <v>3873</v>
      </c>
      <c r="E1498">
        <f t="shared" si="161"/>
        <v>0.1</v>
      </c>
      <c r="F1498">
        <f t="shared" si="162"/>
        <v>48.125700000000002</v>
      </c>
      <c r="G1498" s="2">
        <v>45789</v>
      </c>
      <c r="H1498" s="2">
        <v>45789</v>
      </c>
      <c r="I1498" t="s">
        <v>86</v>
      </c>
      <c r="J1498" t="s">
        <v>49</v>
      </c>
      <c r="K1498" t="str">
        <f t="shared" si="163"/>
        <v>Low Risk</v>
      </c>
      <c r="L1498" t="s">
        <v>43</v>
      </c>
      <c r="M1498" t="s">
        <v>30</v>
      </c>
      <c r="N1498" t="s">
        <v>31</v>
      </c>
      <c r="O1498" t="s">
        <v>32</v>
      </c>
      <c r="P1498" t="s">
        <v>33</v>
      </c>
      <c r="Q1498" t="s">
        <v>34</v>
      </c>
      <c r="R1498">
        <v>4</v>
      </c>
      <c r="S1498" t="str">
        <f t="shared" si="164"/>
        <v>May</v>
      </c>
      <c r="T1498">
        <f t="shared" si="165"/>
        <v>2025</v>
      </c>
      <c r="U1498" s="3">
        <f t="shared" si="166"/>
        <v>0.315</v>
      </c>
      <c r="V1498" s="3" t="str">
        <f t="shared" si="167"/>
        <v>Low Discount</v>
      </c>
      <c r="W1498" s="3">
        <f>AVERAGE(Table1[Gross Margin %])</f>
        <v>0.29963500000000659</v>
      </c>
      <c r="X1498" s="3"/>
    </row>
    <row r="1499" spans="1:24" x14ac:dyDescent="0.35">
      <c r="A1499" t="s">
        <v>2941</v>
      </c>
      <c r="B1499" t="s">
        <v>2942</v>
      </c>
      <c r="C1499">
        <v>570.86</v>
      </c>
      <c r="D1499" t="s">
        <v>3874</v>
      </c>
      <c r="E1499">
        <f t="shared" si="161"/>
        <v>0.1</v>
      </c>
      <c r="F1499">
        <f t="shared" si="162"/>
        <v>179.82089999999999</v>
      </c>
      <c r="G1499" s="2">
        <v>45782</v>
      </c>
      <c r="H1499" s="2">
        <v>45782</v>
      </c>
      <c r="I1499" t="s">
        <v>28</v>
      </c>
      <c r="J1499" t="s">
        <v>29</v>
      </c>
      <c r="K1499" t="str">
        <f t="shared" si="163"/>
        <v>Medium Risk</v>
      </c>
      <c r="L1499" t="s">
        <v>38</v>
      </c>
      <c r="M1499" t="s">
        <v>50</v>
      </c>
      <c r="N1499" t="s">
        <v>22</v>
      </c>
      <c r="O1499" t="s">
        <v>61</v>
      </c>
      <c r="P1499" t="s">
        <v>62</v>
      </c>
      <c r="Q1499" t="s">
        <v>63</v>
      </c>
      <c r="R1499">
        <v>1</v>
      </c>
      <c r="S1499" t="str">
        <f t="shared" si="164"/>
        <v>May</v>
      </c>
      <c r="T1499">
        <f t="shared" si="165"/>
        <v>2025</v>
      </c>
      <c r="U1499" s="3">
        <f t="shared" si="166"/>
        <v>0.315</v>
      </c>
      <c r="V1499" s="3" t="str">
        <f t="shared" si="167"/>
        <v>Low Discount</v>
      </c>
      <c r="W1499" s="3">
        <f>AVERAGE(Table1[Gross Margin %])</f>
        <v>0.29963500000000659</v>
      </c>
      <c r="X1499" s="3"/>
    </row>
    <row r="1500" spans="1:24" x14ac:dyDescent="0.35">
      <c r="A1500" t="s">
        <v>2943</v>
      </c>
      <c r="B1500" t="s">
        <v>2944</v>
      </c>
      <c r="C1500">
        <v>1369.52</v>
      </c>
      <c r="D1500" t="s">
        <v>3872</v>
      </c>
      <c r="E1500">
        <f t="shared" si="161"/>
        <v>0.15</v>
      </c>
      <c r="F1500">
        <f t="shared" si="162"/>
        <v>407.43220000000002</v>
      </c>
      <c r="G1500" s="2">
        <v>45660</v>
      </c>
      <c r="H1500" s="2">
        <v>45660</v>
      </c>
      <c r="I1500" t="s">
        <v>86</v>
      </c>
      <c r="J1500" t="s">
        <v>49</v>
      </c>
      <c r="K1500" t="str">
        <f t="shared" si="163"/>
        <v>High Risk</v>
      </c>
      <c r="L1500" t="s">
        <v>20</v>
      </c>
      <c r="M1500" t="s">
        <v>30</v>
      </c>
      <c r="N1500" t="s">
        <v>45</v>
      </c>
      <c r="O1500" t="s">
        <v>23</v>
      </c>
      <c r="P1500" t="s">
        <v>51</v>
      </c>
      <c r="Q1500" t="s">
        <v>52</v>
      </c>
      <c r="R1500">
        <v>7</v>
      </c>
      <c r="S1500" t="str">
        <f t="shared" si="164"/>
        <v>January</v>
      </c>
      <c r="T1500">
        <f t="shared" si="165"/>
        <v>2025</v>
      </c>
      <c r="U1500" s="3">
        <f t="shared" si="166"/>
        <v>0.29750000000000004</v>
      </c>
      <c r="V1500" s="3" t="str">
        <f t="shared" si="167"/>
        <v>High Discount</v>
      </c>
      <c r="W1500" s="3">
        <f>AVERAGE(Table1[Gross Margin %])</f>
        <v>0.29963500000000659</v>
      </c>
      <c r="X1500" s="3"/>
    </row>
    <row r="1501" spans="1:24" x14ac:dyDescent="0.35">
      <c r="A1501" t="s">
        <v>2945</v>
      </c>
      <c r="B1501" t="s">
        <v>268</v>
      </c>
      <c r="C1501">
        <v>1200.3800000000001</v>
      </c>
      <c r="D1501" t="s">
        <v>3872</v>
      </c>
      <c r="E1501">
        <f t="shared" si="161"/>
        <v>0.15</v>
      </c>
      <c r="F1501">
        <f t="shared" si="162"/>
        <v>357.11304999999999</v>
      </c>
      <c r="G1501" s="2">
        <v>45568</v>
      </c>
      <c r="H1501" s="2">
        <v>45568</v>
      </c>
      <c r="I1501" t="s">
        <v>86</v>
      </c>
      <c r="J1501" t="s">
        <v>49</v>
      </c>
      <c r="K1501" t="str">
        <f t="shared" si="163"/>
        <v>Low Risk</v>
      </c>
      <c r="L1501" t="s">
        <v>43</v>
      </c>
      <c r="M1501" t="s">
        <v>55</v>
      </c>
      <c r="N1501" t="s">
        <v>31</v>
      </c>
      <c r="O1501" t="s">
        <v>23</v>
      </c>
      <c r="P1501" t="s">
        <v>24</v>
      </c>
      <c r="Q1501" t="s">
        <v>25</v>
      </c>
      <c r="R1501">
        <v>3</v>
      </c>
      <c r="S1501" t="str">
        <f t="shared" si="164"/>
        <v>October</v>
      </c>
      <c r="T1501">
        <f t="shared" si="165"/>
        <v>2024</v>
      </c>
      <c r="U1501" s="3">
        <f t="shared" si="166"/>
        <v>0.29749999999999999</v>
      </c>
      <c r="V1501" s="3" t="str">
        <f t="shared" si="167"/>
        <v>High Discount</v>
      </c>
      <c r="W1501" s="3">
        <f>AVERAGE(Table1[Gross Margin %])</f>
        <v>0.29963500000000659</v>
      </c>
      <c r="X1501" s="3"/>
    </row>
    <row r="1502" spans="1:24" x14ac:dyDescent="0.35">
      <c r="A1502" t="s">
        <v>2946</v>
      </c>
      <c r="B1502" t="s">
        <v>2947</v>
      </c>
      <c r="C1502">
        <v>1423.12</v>
      </c>
      <c r="D1502" t="s">
        <v>3872</v>
      </c>
      <c r="E1502">
        <f t="shared" si="161"/>
        <v>0.15</v>
      </c>
      <c r="F1502">
        <f t="shared" si="162"/>
        <v>423.37819999999994</v>
      </c>
      <c r="G1502" s="2">
        <v>45585</v>
      </c>
      <c r="H1502" s="2">
        <v>45585</v>
      </c>
      <c r="I1502" t="s">
        <v>86</v>
      </c>
      <c r="J1502" t="s">
        <v>29</v>
      </c>
      <c r="K1502" t="str">
        <f t="shared" si="163"/>
        <v>Low Risk</v>
      </c>
      <c r="L1502" t="s">
        <v>43</v>
      </c>
      <c r="M1502" t="s">
        <v>44</v>
      </c>
      <c r="N1502" t="s">
        <v>45</v>
      </c>
      <c r="O1502" t="s">
        <v>23</v>
      </c>
      <c r="P1502" t="s">
        <v>56</v>
      </c>
      <c r="Q1502" t="s">
        <v>57</v>
      </c>
      <c r="R1502">
        <v>8</v>
      </c>
      <c r="S1502" t="str">
        <f t="shared" si="164"/>
        <v>October</v>
      </c>
      <c r="T1502">
        <f t="shared" si="165"/>
        <v>2024</v>
      </c>
      <c r="U1502" s="3">
        <f t="shared" si="166"/>
        <v>0.29749999999999999</v>
      </c>
      <c r="V1502" s="3" t="str">
        <f t="shared" si="167"/>
        <v>High Discount</v>
      </c>
      <c r="W1502" s="3">
        <f>AVERAGE(Table1[Gross Margin %])</f>
        <v>0.29963500000000659</v>
      </c>
      <c r="X1502" s="3"/>
    </row>
    <row r="1503" spans="1:24" x14ac:dyDescent="0.35">
      <c r="A1503" t="s">
        <v>2948</v>
      </c>
      <c r="B1503" t="s">
        <v>2949</v>
      </c>
      <c r="C1503">
        <v>567.92999999999995</v>
      </c>
      <c r="D1503" t="s">
        <v>3874</v>
      </c>
      <c r="E1503">
        <f t="shared" si="161"/>
        <v>0.15</v>
      </c>
      <c r="F1503">
        <f t="shared" si="162"/>
        <v>168.95917499999996</v>
      </c>
      <c r="G1503" s="2">
        <v>45433</v>
      </c>
      <c r="H1503" s="2">
        <v>45433</v>
      </c>
      <c r="I1503" t="s">
        <v>48</v>
      </c>
      <c r="J1503" t="s">
        <v>49</v>
      </c>
      <c r="K1503" t="str">
        <f t="shared" si="163"/>
        <v>High Risk</v>
      </c>
      <c r="L1503" t="s">
        <v>20</v>
      </c>
      <c r="M1503" t="s">
        <v>21</v>
      </c>
      <c r="N1503" t="s">
        <v>45</v>
      </c>
      <c r="O1503" t="s">
        <v>23</v>
      </c>
      <c r="P1503" t="s">
        <v>51</v>
      </c>
      <c r="Q1503" t="s">
        <v>52</v>
      </c>
      <c r="R1503">
        <v>5</v>
      </c>
      <c r="S1503" t="str">
        <f t="shared" si="164"/>
        <v>May</v>
      </c>
      <c r="T1503">
        <f t="shared" si="165"/>
        <v>2024</v>
      </c>
      <c r="U1503" s="3">
        <f t="shared" si="166"/>
        <v>0.29749999999999993</v>
      </c>
      <c r="V1503" s="3" t="str">
        <f t="shared" si="167"/>
        <v>High Discount</v>
      </c>
      <c r="W1503" s="3">
        <f>AVERAGE(Table1[Gross Margin %])</f>
        <v>0.29963500000000659</v>
      </c>
      <c r="X1503" s="3"/>
    </row>
    <row r="1504" spans="1:24" x14ac:dyDescent="0.35">
      <c r="A1504" t="s">
        <v>2950</v>
      </c>
      <c r="B1504" t="s">
        <v>2951</v>
      </c>
      <c r="C1504">
        <v>538.11</v>
      </c>
      <c r="D1504" t="s">
        <v>3874</v>
      </c>
      <c r="E1504">
        <f t="shared" si="161"/>
        <v>0.1</v>
      </c>
      <c r="F1504">
        <f t="shared" si="162"/>
        <v>169.50464999999997</v>
      </c>
      <c r="G1504" s="2">
        <v>45484</v>
      </c>
      <c r="H1504" s="2">
        <v>45484</v>
      </c>
      <c r="I1504" t="s">
        <v>28</v>
      </c>
      <c r="J1504" t="s">
        <v>29</v>
      </c>
      <c r="K1504" t="str">
        <f t="shared" si="163"/>
        <v>Low Risk</v>
      </c>
      <c r="L1504" t="s">
        <v>43</v>
      </c>
      <c r="M1504" t="s">
        <v>39</v>
      </c>
      <c r="N1504" t="s">
        <v>31</v>
      </c>
      <c r="O1504" t="s">
        <v>32</v>
      </c>
      <c r="P1504" t="s">
        <v>72</v>
      </c>
      <c r="Q1504" t="s">
        <v>73</v>
      </c>
      <c r="R1504">
        <v>7</v>
      </c>
      <c r="S1504" t="str">
        <f t="shared" si="164"/>
        <v>July</v>
      </c>
      <c r="T1504">
        <f t="shared" si="165"/>
        <v>2024</v>
      </c>
      <c r="U1504" s="3">
        <f t="shared" si="166"/>
        <v>0.31499999999999995</v>
      </c>
      <c r="V1504" s="3" t="str">
        <f t="shared" si="167"/>
        <v>Low Discount</v>
      </c>
      <c r="W1504" s="3">
        <f>AVERAGE(Table1[Gross Margin %])</f>
        <v>0.29963500000000659</v>
      </c>
      <c r="X1504" s="3"/>
    </row>
    <row r="1505" spans="1:24" x14ac:dyDescent="0.35">
      <c r="A1505" t="s">
        <v>2952</v>
      </c>
      <c r="B1505" t="s">
        <v>1316</v>
      </c>
      <c r="C1505">
        <v>758.09</v>
      </c>
      <c r="D1505" t="s">
        <v>3874</v>
      </c>
      <c r="E1505">
        <f t="shared" si="161"/>
        <v>0.15</v>
      </c>
      <c r="F1505">
        <f t="shared" si="162"/>
        <v>225.53177500000001</v>
      </c>
      <c r="G1505" s="2">
        <v>45548</v>
      </c>
      <c r="H1505" s="2">
        <v>45548</v>
      </c>
      <c r="I1505" t="s">
        <v>86</v>
      </c>
      <c r="J1505" t="s">
        <v>19</v>
      </c>
      <c r="K1505" t="str">
        <f t="shared" si="163"/>
        <v>Low Risk</v>
      </c>
      <c r="L1505" t="s">
        <v>43</v>
      </c>
      <c r="M1505" t="s">
        <v>55</v>
      </c>
      <c r="N1505" t="s">
        <v>22</v>
      </c>
      <c r="O1505" t="s">
        <v>23</v>
      </c>
      <c r="P1505" t="s">
        <v>24</v>
      </c>
      <c r="Q1505" t="s">
        <v>25</v>
      </c>
      <c r="R1505">
        <v>2</v>
      </c>
      <c r="S1505" t="str">
        <f t="shared" si="164"/>
        <v>September</v>
      </c>
      <c r="T1505">
        <f t="shared" si="165"/>
        <v>2024</v>
      </c>
      <c r="U1505" s="3">
        <f t="shared" si="166"/>
        <v>0.29749999999999999</v>
      </c>
      <c r="V1505" s="3" t="str">
        <f t="shared" si="167"/>
        <v>High Discount</v>
      </c>
      <c r="W1505" s="3">
        <f>AVERAGE(Table1[Gross Margin %])</f>
        <v>0.29963500000000659</v>
      </c>
      <c r="X1505" s="3"/>
    </row>
    <row r="1506" spans="1:24" x14ac:dyDescent="0.35">
      <c r="A1506" t="s">
        <v>2953</v>
      </c>
      <c r="B1506" t="s">
        <v>2954</v>
      </c>
      <c r="C1506">
        <v>1039.1199999999999</v>
      </c>
      <c r="D1506" t="s">
        <v>3872</v>
      </c>
      <c r="E1506">
        <f t="shared" si="161"/>
        <v>0.25</v>
      </c>
      <c r="F1506">
        <f t="shared" si="162"/>
        <v>272.76899999999995</v>
      </c>
      <c r="G1506" s="2">
        <v>45652</v>
      </c>
      <c r="H1506" s="2">
        <v>45652</v>
      </c>
      <c r="I1506" t="s">
        <v>28</v>
      </c>
      <c r="J1506" t="s">
        <v>19</v>
      </c>
      <c r="K1506" t="str">
        <f t="shared" si="163"/>
        <v>Low Risk</v>
      </c>
      <c r="L1506" t="s">
        <v>43</v>
      </c>
      <c r="M1506" t="s">
        <v>50</v>
      </c>
      <c r="N1506" t="s">
        <v>31</v>
      </c>
      <c r="O1506" t="s">
        <v>32</v>
      </c>
      <c r="P1506" t="s">
        <v>68</v>
      </c>
      <c r="Q1506" t="s">
        <v>69</v>
      </c>
      <c r="R1506">
        <v>9</v>
      </c>
      <c r="S1506" t="str">
        <f t="shared" si="164"/>
        <v>December</v>
      </c>
      <c r="T1506">
        <f t="shared" si="165"/>
        <v>2024</v>
      </c>
      <c r="U1506" s="3">
        <f t="shared" si="166"/>
        <v>0.26249999999999996</v>
      </c>
      <c r="V1506" s="3" t="str">
        <f t="shared" si="167"/>
        <v>High Discount</v>
      </c>
      <c r="W1506" s="3">
        <f>AVERAGE(Table1[Gross Margin %])</f>
        <v>0.29963500000000659</v>
      </c>
      <c r="X1506" s="3"/>
    </row>
    <row r="1507" spans="1:24" x14ac:dyDescent="0.35">
      <c r="A1507" t="s">
        <v>2955</v>
      </c>
      <c r="B1507" t="s">
        <v>2956</v>
      </c>
      <c r="C1507">
        <v>396.95</v>
      </c>
      <c r="D1507" t="s">
        <v>3873</v>
      </c>
      <c r="E1507">
        <f t="shared" si="161"/>
        <v>0.1</v>
      </c>
      <c r="F1507">
        <f t="shared" si="162"/>
        <v>125.03925</v>
      </c>
      <c r="G1507" s="2">
        <v>45488</v>
      </c>
      <c r="H1507" s="2">
        <v>45488</v>
      </c>
      <c r="I1507" t="s">
        <v>28</v>
      </c>
      <c r="J1507" t="s">
        <v>29</v>
      </c>
      <c r="K1507" t="str">
        <f t="shared" si="163"/>
        <v>Medium Risk</v>
      </c>
      <c r="L1507" t="s">
        <v>38</v>
      </c>
      <c r="M1507" t="s">
        <v>39</v>
      </c>
      <c r="N1507" t="s">
        <v>45</v>
      </c>
      <c r="O1507" t="s">
        <v>32</v>
      </c>
      <c r="P1507" t="s">
        <v>72</v>
      </c>
      <c r="Q1507" t="s">
        <v>73</v>
      </c>
      <c r="R1507">
        <v>5</v>
      </c>
      <c r="S1507" t="str">
        <f t="shared" si="164"/>
        <v>July</v>
      </c>
      <c r="T1507">
        <f t="shared" si="165"/>
        <v>2024</v>
      </c>
      <c r="U1507" s="3">
        <f t="shared" si="166"/>
        <v>0.315</v>
      </c>
      <c r="V1507" s="3" t="str">
        <f t="shared" si="167"/>
        <v>Low Discount</v>
      </c>
      <c r="W1507" s="3">
        <f>AVERAGE(Table1[Gross Margin %])</f>
        <v>0.29963500000000659</v>
      </c>
      <c r="X1507" s="3"/>
    </row>
    <row r="1508" spans="1:24" x14ac:dyDescent="0.35">
      <c r="A1508" t="s">
        <v>2957</v>
      </c>
      <c r="B1508" t="s">
        <v>2958</v>
      </c>
      <c r="C1508">
        <v>1346.02</v>
      </c>
      <c r="D1508" t="s">
        <v>3872</v>
      </c>
      <c r="E1508">
        <f t="shared" si="161"/>
        <v>0.25</v>
      </c>
      <c r="F1508">
        <f t="shared" si="162"/>
        <v>353.33024999999998</v>
      </c>
      <c r="G1508" s="2">
        <v>45671</v>
      </c>
      <c r="H1508" s="2">
        <v>45671</v>
      </c>
      <c r="I1508" t="s">
        <v>18</v>
      </c>
      <c r="J1508" t="s">
        <v>29</v>
      </c>
      <c r="K1508" t="str">
        <f t="shared" si="163"/>
        <v>Low Risk</v>
      </c>
      <c r="L1508" t="s">
        <v>43</v>
      </c>
      <c r="M1508" t="s">
        <v>30</v>
      </c>
      <c r="N1508" t="s">
        <v>22</v>
      </c>
      <c r="O1508" t="s">
        <v>32</v>
      </c>
      <c r="P1508" t="s">
        <v>68</v>
      </c>
      <c r="Q1508" t="s">
        <v>69</v>
      </c>
      <c r="R1508">
        <v>8</v>
      </c>
      <c r="S1508" t="str">
        <f t="shared" si="164"/>
        <v>January</v>
      </c>
      <c r="T1508">
        <f t="shared" si="165"/>
        <v>2025</v>
      </c>
      <c r="U1508" s="3">
        <f t="shared" si="166"/>
        <v>0.26250000000000001</v>
      </c>
      <c r="V1508" s="3" t="str">
        <f t="shared" si="167"/>
        <v>High Discount</v>
      </c>
      <c r="W1508" s="3">
        <f>AVERAGE(Table1[Gross Margin %])</f>
        <v>0.29963500000000659</v>
      </c>
      <c r="X1508" s="3"/>
    </row>
    <row r="1509" spans="1:24" x14ac:dyDescent="0.35">
      <c r="A1509" t="s">
        <v>2959</v>
      </c>
      <c r="B1509" t="s">
        <v>2960</v>
      </c>
      <c r="C1509">
        <v>400.3</v>
      </c>
      <c r="D1509" t="s">
        <v>3873</v>
      </c>
      <c r="E1509">
        <f t="shared" si="161"/>
        <v>0.1</v>
      </c>
      <c r="F1509">
        <f t="shared" si="162"/>
        <v>126.09449999999998</v>
      </c>
      <c r="G1509" s="2">
        <v>45589</v>
      </c>
      <c r="H1509" s="2">
        <v>45589</v>
      </c>
      <c r="I1509" t="s">
        <v>48</v>
      </c>
      <c r="J1509" t="s">
        <v>29</v>
      </c>
      <c r="K1509" t="str">
        <f t="shared" si="163"/>
        <v>Low Risk</v>
      </c>
      <c r="L1509" t="s">
        <v>60</v>
      </c>
      <c r="M1509" t="s">
        <v>55</v>
      </c>
      <c r="N1509" t="s">
        <v>22</v>
      </c>
      <c r="O1509" t="s">
        <v>32</v>
      </c>
      <c r="P1509" t="s">
        <v>33</v>
      </c>
      <c r="Q1509" t="s">
        <v>34</v>
      </c>
      <c r="R1509">
        <v>4</v>
      </c>
      <c r="S1509" t="str">
        <f t="shared" si="164"/>
        <v>October</v>
      </c>
      <c r="T1509">
        <f t="shared" si="165"/>
        <v>2024</v>
      </c>
      <c r="U1509" s="3">
        <f t="shared" si="166"/>
        <v>0.31499999999999995</v>
      </c>
      <c r="V1509" s="3" t="str">
        <f t="shared" si="167"/>
        <v>Low Discount</v>
      </c>
      <c r="W1509" s="3">
        <f>AVERAGE(Table1[Gross Margin %])</f>
        <v>0.29963500000000659</v>
      </c>
      <c r="X1509" s="3"/>
    </row>
    <row r="1510" spans="1:24" x14ac:dyDescent="0.35">
      <c r="A1510" t="s">
        <v>2961</v>
      </c>
      <c r="B1510" t="s">
        <v>2639</v>
      </c>
      <c r="C1510">
        <v>391.32</v>
      </c>
      <c r="D1510" t="s">
        <v>3873</v>
      </c>
      <c r="E1510">
        <f t="shared" si="161"/>
        <v>0.1</v>
      </c>
      <c r="F1510">
        <f t="shared" si="162"/>
        <v>123.26579999999998</v>
      </c>
      <c r="G1510" s="2">
        <v>45618</v>
      </c>
      <c r="H1510" s="2">
        <v>45618</v>
      </c>
      <c r="I1510" t="s">
        <v>28</v>
      </c>
      <c r="J1510" t="s">
        <v>19</v>
      </c>
      <c r="K1510" t="str">
        <f t="shared" si="163"/>
        <v>Low Risk</v>
      </c>
      <c r="L1510" t="s">
        <v>43</v>
      </c>
      <c r="M1510" t="s">
        <v>21</v>
      </c>
      <c r="N1510" t="s">
        <v>22</v>
      </c>
      <c r="O1510" t="s">
        <v>32</v>
      </c>
      <c r="P1510" t="s">
        <v>72</v>
      </c>
      <c r="Q1510" t="s">
        <v>73</v>
      </c>
      <c r="R1510">
        <v>10</v>
      </c>
      <c r="S1510" t="str">
        <f t="shared" si="164"/>
        <v>November</v>
      </c>
      <c r="T1510">
        <f t="shared" si="165"/>
        <v>2024</v>
      </c>
      <c r="U1510" s="3">
        <f t="shared" si="166"/>
        <v>0.31499999999999995</v>
      </c>
      <c r="V1510" s="3" t="str">
        <f t="shared" si="167"/>
        <v>Low Discount</v>
      </c>
      <c r="W1510" s="3">
        <f>AVERAGE(Table1[Gross Margin %])</f>
        <v>0.29963500000000659</v>
      </c>
      <c r="X1510" s="3"/>
    </row>
    <row r="1511" spans="1:24" x14ac:dyDescent="0.35">
      <c r="A1511" t="s">
        <v>2962</v>
      </c>
      <c r="B1511" t="s">
        <v>2963</v>
      </c>
      <c r="C1511">
        <v>1236.67</v>
      </c>
      <c r="D1511" t="s">
        <v>3872</v>
      </c>
      <c r="E1511">
        <f t="shared" si="161"/>
        <v>0.1</v>
      </c>
      <c r="F1511">
        <f t="shared" si="162"/>
        <v>389.55105000000003</v>
      </c>
      <c r="G1511" s="2">
        <v>45441</v>
      </c>
      <c r="H1511" s="2">
        <v>45441</v>
      </c>
      <c r="I1511" t="s">
        <v>48</v>
      </c>
      <c r="J1511" t="s">
        <v>37</v>
      </c>
      <c r="K1511" t="str">
        <f t="shared" si="163"/>
        <v>Low Risk</v>
      </c>
      <c r="L1511" t="s">
        <v>60</v>
      </c>
      <c r="M1511" t="s">
        <v>55</v>
      </c>
      <c r="N1511" t="s">
        <v>31</v>
      </c>
      <c r="O1511" t="s">
        <v>61</v>
      </c>
      <c r="P1511" t="s">
        <v>62</v>
      </c>
      <c r="Q1511" t="s">
        <v>63</v>
      </c>
      <c r="R1511">
        <v>3</v>
      </c>
      <c r="S1511" t="str">
        <f t="shared" si="164"/>
        <v>May</v>
      </c>
      <c r="T1511">
        <f t="shared" si="165"/>
        <v>2024</v>
      </c>
      <c r="U1511" s="3">
        <f t="shared" si="166"/>
        <v>0.315</v>
      </c>
      <c r="V1511" s="3" t="str">
        <f t="shared" si="167"/>
        <v>Low Discount</v>
      </c>
      <c r="W1511" s="3">
        <f>AVERAGE(Table1[Gross Margin %])</f>
        <v>0.29963500000000659</v>
      </c>
      <c r="X1511" s="3"/>
    </row>
    <row r="1512" spans="1:24" x14ac:dyDescent="0.35">
      <c r="A1512" t="s">
        <v>2964</v>
      </c>
      <c r="B1512" t="s">
        <v>2965</v>
      </c>
      <c r="C1512">
        <v>776.35</v>
      </c>
      <c r="D1512" t="s">
        <v>3874</v>
      </c>
      <c r="E1512">
        <f t="shared" si="161"/>
        <v>0.15</v>
      </c>
      <c r="F1512">
        <f t="shared" si="162"/>
        <v>230.964125</v>
      </c>
      <c r="G1512" s="2">
        <v>45638</v>
      </c>
      <c r="H1512" s="2">
        <v>45638</v>
      </c>
      <c r="I1512" t="s">
        <v>28</v>
      </c>
      <c r="J1512" t="s">
        <v>29</v>
      </c>
      <c r="K1512" t="str">
        <f t="shared" si="163"/>
        <v>High Risk</v>
      </c>
      <c r="L1512" t="s">
        <v>20</v>
      </c>
      <c r="M1512" t="s">
        <v>30</v>
      </c>
      <c r="N1512" t="s">
        <v>22</v>
      </c>
      <c r="O1512" t="s">
        <v>23</v>
      </c>
      <c r="P1512" t="s">
        <v>56</v>
      </c>
      <c r="Q1512" t="s">
        <v>57</v>
      </c>
      <c r="R1512">
        <v>10</v>
      </c>
      <c r="S1512" t="str">
        <f t="shared" si="164"/>
        <v>December</v>
      </c>
      <c r="T1512">
        <f t="shared" si="165"/>
        <v>2024</v>
      </c>
      <c r="U1512" s="3">
        <f t="shared" si="166"/>
        <v>0.29749999999999999</v>
      </c>
      <c r="V1512" s="3" t="str">
        <f t="shared" si="167"/>
        <v>High Discount</v>
      </c>
      <c r="W1512" s="3">
        <f>AVERAGE(Table1[Gross Margin %])</f>
        <v>0.29963500000000659</v>
      </c>
      <c r="X1512" s="3"/>
    </row>
    <row r="1513" spans="1:24" x14ac:dyDescent="0.35">
      <c r="A1513" t="s">
        <v>2966</v>
      </c>
      <c r="B1513" t="s">
        <v>2967</v>
      </c>
      <c r="C1513">
        <v>1251.06</v>
      </c>
      <c r="D1513" t="s">
        <v>3872</v>
      </c>
      <c r="E1513">
        <f t="shared" si="161"/>
        <v>0.15</v>
      </c>
      <c r="F1513">
        <f t="shared" si="162"/>
        <v>372.19034999999991</v>
      </c>
      <c r="G1513" s="2">
        <v>45691</v>
      </c>
      <c r="H1513" s="2">
        <v>45691</v>
      </c>
      <c r="I1513" t="s">
        <v>42</v>
      </c>
      <c r="J1513" t="s">
        <v>19</v>
      </c>
      <c r="K1513" t="str">
        <f t="shared" si="163"/>
        <v>High Risk</v>
      </c>
      <c r="L1513" t="s">
        <v>20</v>
      </c>
      <c r="M1513" t="s">
        <v>44</v>
      </c>
      <c r="N1513" t="s">
        <v>45</v>
      </c>
      <c r="O1513" t="s">
        <v>23</v>
      </c>
      <c r="P1513" t="s">
        <v>56</v>
      </c>
      <c r="Q1513" t="s">
        <v>57</v>
      </c>
      <c r="R1513">
        <v>6</v>
      </c>
      <c r="S1513" t="str">
        <f t="shared" si="164"/>
        <v>February</v>
      </c>
      <c r="T1513">
        <f t="shared" si="165"/>
        <v>2025</v>
      </c>
      <c r="U1513" s="3">
        <f t="shared" si="166"/>
        <v>0.29749999999999993</v>
      </c>
      <c r="V1513" s="3" t="str">
        <f t="shared" si="167"/>
        <v>High Discount</v>
      </c>
      <c r="W1513" s="3">
        <f>AVERAGE(Table1[Gross Margin %])</f>
        <v>0.29963500000000659</v>
      </c>
      <c r="X1513" s="3"/>
    </row>
    <row r="1514" spans="1:24" x14ac:dyDescent="0.35">
      <c r="A1514" t="s">
        <v>2968</v>
      </c>
      <c r="B1514" t="s">
        <v>2969</v>
      </c>
      <c r="C1514">
        <v>703.35</v>
      </c>
      <c r="D1514" t="s">
        <v>3874</v>
      </c>
      <c r="E1514">
        <f t="shared" si="161"/>
        <v>0.1</v>
      </c>
      <c r="F1514">
        <f t="shared" si="162"/>
        <v>221.55524999999997</v>
      </c>
      <c r="G1514" s="2">
        <v>45663</v>
      </c>
      <c r="H1514" s="2">
        <v>45663</v>
      </c>
      <c r="I1514" t="s">
        <v>28</v>
      </c>
      <c r="J1514" t="s">
        <v>29</v>
      </c>
      <c r="K1514" t="str">
        <f t="shared" si="163"/>
        <v>High Risk</v>
      </c>
      <c r="L1514" t="s">
        <v>20</v>
      </c>
      <c r="M1514" t="s">
        <v>21</v>
      </c>
      <c r="N1514" t="s">
        <v>45</v>
      </c>
      <c r="O1514" t="s">
        <v>32</v>
      </c>
      <c r="P1514" t="s">
        <v>68</v>
      </c>
      <c r="Q1514" t="s">
        <v>69</v>
      </c>
      <c r="R1514">
        <v>4</v>
      </c>
      <c r="S1514" t="str">
        <f t="shared" si="164"/>
        <v>January</v>
      </c>
      <c r="T1514">
        <f t="shared" si="165"/>
        <v>2025</v>
      </c>
      <c r="U1514" s="3">
        <f t="shared" si="166"/>
        <v>0.31499999999999995</v>
      </c>
      <c r="V1514" s="3" t="str">
        <f t="shared" si="167"/>
        <v>Low Discount</v>
      </c>
      <c r="W1514" s="3">
        <f>AVERAGE(Table1[Gross Margin %])</f>
        <v>0.29963500000000659</v>
      </c>
      <c r="X1514" s="3"/>
    </row>
    <row r="1515" spans="1:24" x14ac:dyDescent="0.35">
      <c r="A1515" t="s">
        <v>2970</v>
      </c>
      <c r="B1515" t="s">
        <v>1878</v>
      </c>
      <c r="C1515">
        <v>539.61</v>
      </c>
      <c r="D1515" t="s">
        <v>3874</v>
      </c>
      <c r="E1515">
        <f t="shared" si="161"/>
        <v>0.1</v>
      </c>
      <c r="F1515">
        <f t="shared" si="162"/>
        <v>169.97714999999999</v>
      </c>
      <c r="G1515" s="2">
        <v>45669</v>
      </c>
      <c r="H1515" s="2">
        <v>45669</v>
      </c>
      <c r="I1515" t="s">
        <v>18</v>
      </c>
      <c r="J1515" t="s">
        <v>37</v>
      </c>
      <c r="K1515" t="str">
        <f t="shared" si="163"/>
        <v>High Risk</v>
      </c>
      <c r="L1515" t="s">
        <v>20</v>
      </c>
      <c r="M1515" t="s">
        <v>39</v>
      </c>
      <c r="N1515" t="s">
        <v>45</v>
      </c>
      <c r="O1515" t="s">
        <v>32</v>
      </c>
      <c r="P1515" t="s">
        <v>33</v>
      </c>
      <c r="Q1515" t="s">
        <v>34</v>
      </c>
      <c r="R1515">
        <v>1</v>
      </c>
      <c r="S1515" t="str">
        <f t="shared" si="164"/>
        <v>January</v>
      </c>
      <c r="T1515">
        <f t="shared" si="165"/>
        <v>2025</v>
      </c>
      <c r="U1515" s="3">
        <f t="shared" si="166"/>
        <v>0.315</v>
      </c>
      <c r="V1515" s="3" t="str">
        <f t="shared" si="167"/>
        <v>Low Discount</v>
      </c>
      <c r="W1515" s="3">
        <f>AVERAGE(Table1[Gross Margin %])</f>
        <v>0.29963500000000659</v>
      </c>
      <c r="X1515" s="3"/>
    </row>
    <row r="1516" spans="1:24" x14ac:dyDescent="0.35">
      <c r="A1516" t="s">
        <v>2971</v>
      </c>
      <c r="B1516" t="s">
        <v>2972</v>
      </c>
      <c r="C1516">
        <v>523.57000000000005</v>
      </c>
      <c r="D1516" t="s">
        <v>3874</v>
      </c>
      <c r="E1516">
        <f t="shared" si="161"/>
        <v>0.15</v>
      </c>
      <c r="F1516">
        <f t="shared" si="162"/>
        <v>155.76207500000001</v>
      </c>
      <c r="G1516" s="2">
        <v>45557</v>
      </c>
      <c r="H1516" s="2">
        <v>45557</v>
      </c>
      <c r="I1516" t="s">
        <v>28</v>
      </c>
      <c r="J1516" t="s">
        <v>29</v>
      </c>
      <c r="K1516" t="str">
        <f t="shared" si="163"/>
        <v>Medium Risk</v>
      </c>
      <c r="L1516" t="s">
        <v>38</v>
      </c>
      <c r="M1516" t="s">
        <v>55</v>
      </c>
      <c r="N1516" t="s">
        <v>22</v>
      </c>
      <c r="O1516" t="s">
        <v>23</v>
      </c>
      <c r="P1516" t="s">
        <v>24</v>
      </c>
      <c r="Q1516" t="s">
        <v>25</v>
      </c>
      <c r="R1516">
        <v>1</v>
      </c>
      <c r="S1516" t="str">
        <f t="shared" si="164"/>
        <v>September</v>
      </c>
      <c r="T1516">
        <f t="shared" si="165"/>
        <v>2024</v>
      </c>
      <c r="U1516" s="3">
        <f t="shared" si="166"/>
        <v>0.29749999999999999</v>
      </c>
      <c r="V1516" s="3" t="str">
        <f t="shared" si="167"/>
        <v>High Discount</v>
      </c>
      <c r="W1516" s="3">
        <f>AVERAGE(Table1[Gross Margin %])</f>
        <v>0.29963500000000659</v>
      </c>
      <c r="X1516" s="3"/>
    </row>
    <row r="1517" spans="1:24" x14ac:dyDescent="0.35">
      <c r="A1517" t="s">
        <v>2973</v>
      </c>
      <c r="B1517" t="s">
        <v>2974</v>
      </c>
      <c r="C1517">
        <v>1477.34</v>
      </c>
      <c r="D1517" t="s">
        <v>3872</v>
      </c>
      <c r="E1517">
        <f t="shared" si="161"/>
        <v>0.25</v>
      </c>
      <c r="F1517">
        <f t="shared" si="162"/>
        <v>387.80174999999991</v>
      </c>
      <c r="G1517" s="2">
        <v>45617</v>
      </c>
      <c r="H1517" s="2">
        <v>45617</v>
      </c>
      <c r="I1517" t="s">
        <v>18</v>
      </c>
      <c r="J1517" t="s">
        <v>29</v>
      </c>
      <c r="K1517" t="str">
        <f t="shared" si="163"/>
        <v>High Risk</v>
      </c>
      <c r="L1517" t="s">
        <v>20</v>
      </c>
      <c r="M1517" t="s">
        <v>55</v>
      </c>
      <c r="N1517" t="s">
        <v>31</v>
      </c>
      <c r="O1517" t="s">
        <v>32</v>
      </c>
      <c r="P1517" t="s">
        <v>80</v>
      </c>
      <c r="Q1517" t="s">
        <v>81</v>
      </c>
      <c r="R1517">
        <v>8</v>
      </c>
      <c r="S1517" t="str">
        <f t="shared" si="164"/>
        <v>November</v>
      </c>
      <c r="T1517">
        <f t="shared" si="165"/>
        <v>2024</v>
      </c>
      <c r="U1517" s="3">
        <f t="shared" si="166"/>
        <v>0.26249999999999996</v>
      </c>
      <c r="V1517" s="3" t="str">
        <f t="shared" si="167"/>
        <v>High Discount</v>
      </c>
      <c r="W1517" s="3">
        <f>AVERAGE(Table1[Gross Margin %])</f>
        <v>0.29963500000000659</v>
      </c>
      <c r="X1517" s="3"/>
    </row>
    <row r="1518" spans="1:24" x14ac:dyDescent="0.35">
      <c r="A1518" t="s">
        <v>2975</v>
      </c>
      <c r="B1518" t="s">
        <v>2976</v>
      </c>
      <c r="C1518">
        <v>161.80000000000001</v>
      </c>
      <c r="D1518" t="s">
        <v>3873</v>
      </c>
      <c r="E1518">
        <f t="shared" si="161"/>
        <v>0.1</v>
      </c>
      <c r="F1518">
        <f t="shared" si="162"/>
        <v>50.966999999999999</v>
      </c>
      <c r="G1518" s="2">
        <v>45590</v>
      </c>
      <c r="H1518" s="2">
        <v>45590</v>
      </c>
      <c r="I1518" t="s">
        <v>86</v>
      </c>
      <c r="J1518" t="s">
        <v>49</v>
      </c>
      <c r="K1518" t="str">
        <f t="shared" si="163"/>
        <v>Low Risk</v>
      </c>
      <c r="L1518" t="s">
        <v>60</v>
      </c>
      <c r="M1518" t="s">
        <v>21</v>
      </c>
      <c r="N1518" t="s">
        <v>45</v>
      </c>
      <c r="O1518" t="s">
        <v>32</v>
      </c>
      <c r="P1518" t="s">
        <v>68</v>
      </c>
      <c r="Q1518" t="s">
        <v>69</v>
      </c>
      <c r="R1518">
        <v>6</v>
      </c>
      <c r="S1518" t="str">
        <f t="shared" si="164"/>
        <v>October</v>
      </c>
      <c r="T1518">
        <f t="shared" si="165"/>
        <v>2024</v>
      </c>
      <c r="U1518" s="3">
        <f t="shared" si="166"/>
        <v>0.31499999999999995</v>
      </c>
      <c r="V1518" s="3" t="str">
        <f t="shared" si="167"/>
        <v>Low Discount</v>
      </c>
      <c r="W1518" s="3">
        <f>AVERAGE(Table1[Gross Margin %])</f>
        <v>0.29963500000000659</v>
      </c>
      <c r="X1518" s="3"/>
    </row>
    <row r="1519" spans="1:24" x14ac:dyDescent="0.35">
      <c r="A1519" t="s">
        <v>2977</v>
      </c>
      <c r="B1519" t="s">
        <v>2978</v>
      </c>
      <c r="C1519">
        <v>1228.01</v>
      </c>
      <c r="D1519" t="s">
        <v>3872</v>
      </c>
      <c r="E1519">
        <f t="shared" si="161"/>
        <v>0.25</v>
      </c>
      <c r="F1519">
        <f t="shared" si="162"/>
        <v>322.35262499999993</v>
      </c>
      <c r="G1519" s="2">
        <v>45656</v>
      </c>
      <c r="H1519" s="2">
        <v>45656</v>
      </c>
      <c r="I1519" t="s">
        <v>86</v>
      </c>
      <c r="J1519" t="s">
        <v>37</v>
      </c>
      <c r="K1519" t="str">
        <f t="shared" si="163"/>
        <v>Low Risk</v>
      </c>
      <c r="L1519" t="s">
        <v>60</v>
      </c>
      <c r="M1519" t="s">
        <v>55</v>
      </c>
      <c r="N1519" t="s">
        <v>45</v>
      </c>
      <c r="O1519" t="s">
        <v>32</v>
      </c>
      <c r="P1519" t="s">
        <v>72</v>
      </c>
      <c r="Q1519" t="s">
        <v>73</v>
      </c>
      <c r="R1519">
        <v>1</v>
      </c>
      <c r="S1519" t="str">
        <f t="shared" si="164"/>
        <v>December</v>
      </c>
      <c r="T1519">
        <f t="shared" si="165"/>
        <v>2024</v>
      </c>
      <c r="U1519" s="3">
        <f t="shared" si="166"/>
        <v>0.26249999999999996</v>
      </c>
      <c r="V1519" s="3" t="str">
        <f t="shared" si="167"/>
        <v>High Discount</v>
      </c>
      <c r="W1519" s="3">
        <f>AVERAGE(Table1[Gross Margin %])</f>
        <v>0.29963500000000659</v>
      </c>
      <c r="X1519" s="3"/>
    </row>
    <row r="1520" spans="1:24" x14ac:dyDescent="0.35">
      <c r="A1520" t="s">
        <v>2979</v>
      </c>
      <c r="B1520" t="s">
        <v>2980</v>
      </c>
      <c r="C1520">
        <v>1362.37</v>
      </c>
      <c r="D1520" t="s">
        <v>3872</v>
      </c>
      <c r="E1520">
        <f t="shared" si="161"/>
        <v>0.25</v>
      </c>
      <c r="F1520">
        <f t="shared" si="162"/>
        <v>357.62212499999993</v>
      </c>
      <c r="G1520" s="2">
        <v>45697</v>
      </c>
      <c r="H1520" s="2">
        <v>45697</v>
      </c>
      <c r="I1520" t="s">
        <v>18</v>
      </c>
      <c r="J1520" t="s">
        <v>49</v>
      </c>
      <c r="K1520" t="str">
        <f t="shared" si="163"/>
        <v>Low Risk</v>
      </c>
      <c r="L1520" t="s">
        <v>60</v>
      </c>
      <c r="M1520" t="s">
        <v>44</v>
      </c>
      <c r="N1520" t="s">
        <v>31</v>
      </c>
      <c r="O1520" t="s">
        <v>32</v>
      </c>
      <c r="P1520" t="s">
        <v>68</v>
      </c>
      <c r="Q1520" t="s">
        <v>69</v>
      </c>
      <c r="R1520">
        <v>10</v>
      </c>
      <c r="S1520" t="str">
        <f t="shared" si="164"/>
        <v>February</v>
      </c>
      <c r="T1520">
        <f t="shared" si="165"/>
        <v>2025</v>
      </c>
      <c r="U1520" s="3">
        <f t="shared" si="166"/>
        <v>0.26249999999999996</v>
      </c>
      <c r="V1520" s="3" t="str">
        <f t="shared" si="167"/>
        <v>High Discount</v>
      </c>
      <c r="W1520" s="3">
        <f>AVERAGE(Table1[Gross Margin %])</f>
        <v>0.29963500000000659</v>
      </c>
      <c r="X1520" s="3"/>
    </row>
    <row r="1521" spans="1:24" x14ac:dyDescent="0.35">
      <c r="A1521" t="s">
        <v>2981</v>
      </c>
      <c r="B1521" t="s">
        <v>196</v>
      </c>
      <c r="C1521">
        <v>851.32</v>
      </c>
      <c r="D1521" t="s">
        <v>3874</v>
      </c>
      <c r="E1521">
        <f t="shared" si="161"/>
        <v>0.15</v>
      </c>
      <c r="F1521">
        <f t="shared" si="162"/>
        <v>253.26770000000002</v>
      </c>
      <c r="G1521" s="2">
        <v>45594</v>
      </c>
      <c r="H1521" s="2">
        <v>45594</v>
      </c>
      <c r="I1521" t="s">
        <v>86</v>
      </c>
      <c r="J1521" t="s">
        <v>49</v>
      </c>
      <c r="K1521" t="str">
        <f t="shared" si="163"/>
        <v>Medium Risk</v>
      </c>
      <c r="L1521" t="s">
        <v>38</v>
      </c>
      <c r="M1521" t="s">
        <v>39</v>
      </c>
      <c r="N1521" t="s">
        <v>22</v>
      </c>
      <c r="O1521" t="s">
        <v>23</v>
      </c>
      <c r="P1521" t="s">
        <v>24</v>
      </c>
      <c r="Q1521" t="s">
        <v>25</v>
      </c>
      <c r="R1521">
        <v>9</v>
      </c>
      <c r="S1521" t="str">
        <f t="shared" si="164"/>
        <v>October</v>
      </c>
      <c r="T1521">
        <f t="shared" si="165"/>
        <v>2024</v>
      </c>
      <c r="U1521" s="3">
        <f t="shared" si="166"/>
        <v>0.29749999999999999</v>
      </c>
      <c r="V1521" s="3" t="str">
        <f t="shared" si="167"/>
        <v>High Discount</v>
      </c>
      <c r="W1521" s="3">
        <f>AVERAGE(Table1[Gross Margin %])</f>
        <v>0.29963500000000659</v>
      </c>
      <c r="X1521" s="3"/>
    </row>
    <row r="1522" spans="1:24" x14ac:dyDescent="0.35">
      <c r="A1522" t="s">
        <v>2982</v>
      </c>
      <c r="B1522" t="s">
        <v>2983</v>
      </c>
      <c r="C1522">
        <v>1213.5999999999999</v>
      </c>
      <c r="D1522" t="s">
        <v>3872</v>
      </c>
      <c r="E1522">
        <f t="shared" si="161"/>
        <v>0.1</v>
      </c>
      <c r="F1522">
        <f t="shared" si="162"/>
        <v>382.28399999999999</v>
      </c>
      <c r="G1522" s="2">
        <v>45665</v>
      </c>
      <c r="H1522" s="2">
        <v>45665</v>
      </c>
      <c r="I1522" t="s">
        <v>42</v>
      </c>
      <c r="J1522" t="s">
        <v>37</v>
      </c>
      <c r="K1522" t="str">
        <f t="shared" si="163"/>
        <v>High Risk</v>
      </c>
      <c r="L1522" t="s">
        <v>20</v>
      </c>
      <c r="M1522" t="s">
        <v>44</v>
      </c>
      <c r="N1522" t="s">
        <v>45</v>
      </c>
      <c r="O1522" t="s">
        <v>61</v>
      </c>
      <c r="P1522" t="s">
        <v>62</v>
      </c>
      <c r="Q1522" t="s">
        <v>63</v>
      </c>
      <c r="R1522">
        <v>10</v>
      </c>
      <c r="S1522" t="str">
        <f t="shared" si="164"/>
        <v>January</v>
      </c>
      <c r="T1522">
        <f t="shared" si="165"/>
        <v>2025</v>
      </c>
      <c r="U1522" s="3">
        <f t="shared" si="166"/>
        <v>0.315</v>
      </c>
      <c r="V1522" s="3" t="str">
        <f t="shared" si="167"/>
        <v>Low Discount</v>
      </c>
      <c r="W1522" s="3">
        <f>AVERAGE(Table1[Gross Margin %])</f>
        <v>0.29963500000000659</v>
      </c>
      <c r="X1522" s="3"/>
    </row>
    <row r="1523" spans="1:24" x14ac:dyDescent="0.35">
      <c r="A1523" t="s">
        <v>2984</v>
      </c>
      <c r="B1523" t="s">
        <v>2985</v>
      </c>
      <c r="C1523">
        <v>694.33</v>
      </c>
      <c r="D1523" t="s">
        <v>3874</v>
      </c>
      <c r="E1523">
        <f t="shared" si="161"/>
        <v>0.15</v>
      </c>
      <c r="F1523">
        <f t="shared" si="162"/>
        <v>206.563175</v>
      </c>
      <c r="G1523" s="2">
        <v>45583</v>
      </c>
      <c r="H1523" s="2">
        <v>45583</v>
      </c>
      <c r="I1523" t="s">
        <v>28</v>
      </c>
      <c r="J1523" t="s">
        <v>49</v>
      </c>
      <c r="K1523" t="str">
        <f t="shared" si="163"/>
        <v>Low Risk</v>
      </c>
      <c r="L1523" t="s">
        <v>60</v>
      </c>
      <c r="M1523" t="s">
        <v>44</v>
      </c>
      <c r="N1523" t="s">
        <v>31</v>
      </c>
      <c r="O1523" t="s">
        <v>23</v>
      </c>
      <c r="P1523" t="s">
        <v>56</v>
      </c>
      <c r="Q1523" t="s">
        <v>57</v>
      </c>
      <c r="R1523">
        <v>5</v>
      </c>
      <c r="S1523" t="str">
        <f t="shared" si="164"/>
        <v>October</v>
      </c>
      <c r="T1523">
        <f t="shared" si="165"/>
        <v>2024</v>
      </c>
      <c r="U1523" s="3">
        <f t="shared" si="166"/>
        <v>0.29749999999999999</v>
      </c>
      <c r="V1523" s="3" t="str">
        <f t="shared" si="167"/>
        <v>High Discount</v>
      </c>
      <c r="W1523" s="3">
        <f>AVERAGE(Table1[Gross Margin %])</f>
        <v>0.29963500000000659</v>
      </c>
      <c r="X1523" s="3"/>
    </row>
    <row r="1524" spans="1:24" x14ac:dyDescent="0.35">
      <c r="A1524" t="s">
        <v>2986</v>
      </c>
      <c r="B1524" t="s">
        <v>2987</v>
      </c>
      <c r="C1524">
        <v>416.59</v>
      </c>
      <c r="D1524" t="s">
        <v>3873</v>
      </c>
      <c r="E1524">
        <f t="shared" si="161"/>
        <v>0.1</v>
      </c>
      <c r="F1524">
        <f t="shared" si="162"/>
        <v>131.22584999999998</v>
      </c>
      <c r="G1524" s="2">
        <v>45595</v>
      </c>
      <c r="H1524" s="2">
        <v>45595</v>
      </c>
      <c r="I1524" t="s">
        <v>42</v>
      </c>
      <c r="J1524" t="s">
        <v>37</v>
      </c>
      <c r="K1524" t="str">
        <f t="shared" si="163"/>
        <v>Low Risk</v>
      </c>
      <c r="L1524" t="s">
        <v>43</v>
      </c>
      <c r="M1524" t="s">
        <v>21</v>
      </c>
      <c r="N1524" t="s">
        <v>45</v>
      </c>
      <c r="O1524" t="s">
        <v>32</v>
      </c>
      <c r="P1524" t="s">
        <v>68</v>
      </c>
      <c r="Q1524" t="s">
        <v>69</v>
      </c>
      <c r="R1524">
        <v>2</v>
      </c>
      <c r="S1524" t="str">
        <f t="shared" si="164"/>
        <v>October</v>
      </c>
      <c r="T1524">
        <f t="shared" si="165"/>
        <v>2024</v>
      </c>
      <c r="U1524" s="3">
        <f t="shared" si="166"/>
        <v>0.31499999999999995</v>
      </c>
      <c r="V1524" s="3" t="str">
        <f t="shared" si="167"/>
        <v>Low Discount</v>
      </c>
      <c r="W1524" s="3">
        <f>AVERAGE(Table1[Gross Margin %])</f>
        <v>0.29963500000000659</v>
      </c>
      <c r="X1524" s="3"/>
    </row>
    <row r="1525" spans="1:24" x14ac:dyDescent="0.35">
      <c r="A1525" t="s">
        <v>2988</v>
      </c>
      <c r="B1525" t="s">
        <v>2989</v>
      </c>
      <c r="C1525">
        <v>670.68</v>
      </c>
      <c r="D1525" t="s">
        <v>3874</v>
      </c>
      <c r="E1525">
        <f t="shared" si="161"/>
        <v>0.15</v>
      </c>
      <c r="F1525">
        <f t="shared" si="162"/>
        <v>199.52729999999997</v>
      </c>
      <c r="G1525" s="2">
        <v>45754</v>
      </c>
      <c r="H1525" s="2">
        <v>45754</v>
      </c>
      <c r="I1525" t="s">
        <v>86</v>
      </c>
      <c r="J1525" t="s">
        <v>29</v>
      </c>
      <c r="K1525" t="str">
        <f t="shared" si="163"/>
        <v>Low Risk</v>
      </c>
      <c r="L1525" t="s">
        <v>43</v>
      </c>
      <c r="M1525" t="s">
        <v>50</v>
      </c>
      <c r="N1525" t="s">
        <v>22</v>
      </c>
      <c r="O1525" t="s">
        <v>23</v>
      </c>
      <c r="P1525" t="s">
        <v>56</v>
      </c>
      <c r="Q1525" t="s">
        <v>57</v>
      </c>
      <c r="R1525">
        <v>2</v>
      </c>
      <c r="S1525" t="str">
        <f t="shared" si="164"/>
        <v>April</v>
      </c>
      <c r="T1525">
        <f t="shared" si="165"/>
        <v>2025</v>
      </c>
      <c r="U1525" s="3">
        <f t="shared" si="166"/>
        <v>0.29749999999999999</v>
      </c>
      <c r="V1525" s="3" t="str">
        <f t="shared" si="167"/>
        <v>High Discount</v>
      </c>
      <c r="W1525" s="3">
        <f>AVERAGE(Table1[Gross Margin %])</f>
        <v>0.29963500000000659</v>
      </c>
      <c r="X1525" s="3"/>
    </row>
    <row r="1526" spans="1:24" x14ac:dyDescent="0.35">
      <c r="A1526" t="s">
        <v>2990</v>
      </c>
      <c r="B1526" t="s">
        <v>2991</v>
      </c>
      <c r="C1526">
        <v>671.91</v>
      </c>
      <c r="D1526" t="s">
        <v>3874</v>
      </c>
      <c r="E1526">
        <f t="shared" si="161"/>
        <v>0.1</v>
      </c>
      <c r="F1526">
        <f t="shared" si="162"/>
        <v>211.65164999999996</v>
      </c>
      <c r="G1526" s="2">
        <v>45486</v>
      </c>
      <c r="H1526" s="2">
        <v>45486</v>
      </c>
      <c r="I1526" t="s">
        <v>48</v>
      </c>
      <c r="J1526" t="s">
        <v>29</v>
      </c>
      <c r="K1526" t="str">
        <f t="shared" si="163"/>
        <v>Low Risk</v>
      </c>
      <c r="L1526" t="s">
        <v>43</v>
      </c>
      <c r="M1526" t="s">
        <v>21</v>
      </c>
      <c r="N1526" t="s">
        <v>31</v>
      </c>
      <c r="O1526" t="s">
        <v>32</v>
      </c>
      <c r="P1526" t="s">
        <v>80</v>
      </c>
      <c r="Q1526" t="s">
        <v>81</v>
      </c>
      <c r="R1526">
        <v>1</v>
      </c>
      <c r="S1526" t="str">
        <f t="shared" si="164"/>
        <v>July</v>
      </c>
      <c r="T1526">
        <f t="shared" si="165"/>
        <v>2024</v>
      </c>
      <c r="U1526" s="3">
        <f t="shared" si="166"/>
        <v>0.31499999999999995</v>
      </c>
      <c r="V1526" s="3" t="str">
        <f t="shared" si="167"/>
        <v>Low Discount</v>
      </c>
      <c r="W1526" s="3">
        <f>AVERAGE(Table1[Gross Margin %])</f>
        <v>0.29963500000000659</v>
      </c>
      <c r="X1526" s="3"/>
    </row>
    <row r="1527" spans="1:24" x14ac:dyDescent="0.35">
      <c r="A1527" t="s">
        <v>2992</v>
      </c>
      <c r="B1527" t="s">
        <v>1008</v>
      </c>
      <c r="C1527">
        <v>343.15</v>
      </c>
      <c r="D1527" t="s">
        <v>3873</v>
      </c>
      <c r="E1527">
        <f t="shared" si="161"/>
        <v>0.15</v>
      </c>
      <c r="F1527">
        <f t="shared" si="162"/>
        <v>102.087125</v>
      </c>
      <c r="G1527" s="2">
        <v>45645</v>
      </c>
      <c r="H1527" s="2">
        <v>45645</v>
      </c>
      <c r="I1527" t="s">
        <v>48</v>
      </c>
      <c r="J1527" t="s">
        <v>49</v>
      </c>
      <c r="K1527" t="str">
        <f t="shared" si="163"/>
        <v>Low Risk</v>
      </c>
      <c r="L1527" t="s">
        <v>60</v>
      </c>
      <c r="M1527" t="s">
        <v>21</v>
      </c>
      <c r="N1527" t="s">
        <v>31</v>
      </c>
      <c r="O1527" t="s">
        <v>23</v>
      </c>
      <c r="P1527" t="s">
        <v>24</v>
      </c>
      <c r="Q1527" t="s">
        <v>25</v>
      </c>
      <c r="R1527">
        <v>5</v>
      </c>
      <c r="S1527" t="str">
        <f t="shared" si="164"/>
        <v>December</v>
      </c>
      <c r="T1527">
        <f t="shared" si="165"/>
        <v>2024</v>
      </c>
      <c r="U1527" s="3">
        <f t="shared" si="166"/>
        <v>0.29750000000000004</v>
      </c>
      <c r="V1527" s="3" t="str">
        <f t="shared" si="167"/>
        <v>High Discount</v>
      </c>
      <c r="W1527" s="3">
        <f>AVERAGE(Table1[Gross Margin %])</f>
        <v>0.29963500000000659</v>
      </c>
      <c r="X1527" s="3"/>
    </row>
    <row r="1528" spans="1:24" x14ac:dyDescent="0.35">
      <c r="A1528" t="s">
        <v>2993</v>
      </c>
      <c r="B1528" t="s">
        <v>2994</v>
      </c>
      <c r="C1528">
        <v>976.92</v>
      </c>
      <c r="D1528" t="s">
        <v>3874</v>
      </c>
      <c r="E1528">
        <f t="shared" si="161"/>
        <v>0.1</v>
      </c>
      <c r="F1528">
        <f t="shared" si="162"/>
        <v>307.72979999999995</v>
      </c>
      <c r="G1528" s="2">
        <v>45668</v>
      </c>
      <c r="H1528" s="2">
        <v>45668</v>
      </c>
      <c r="I1528" t="s">
        <v>28</v>
      </c>
      <c r="J1528" t="s">
        <v>49</v>
      </c>
      <c r="K1528" t="str">
        <f t="shared" si="163"/>
        <v>Medium Risk</v>
      </c>
      <c r="L1528" t="s">
        <v>38</v>
      </c>
      <c r="M1528" t="s">
        <v>50</v>
      </c>
      <c r="N1528" t="s">
        <v>45</v>
      </c>
      <c r="O1528" t="s">
        <v>32</v>
      </c>
      <c r="P1528" t="s">
        <v>72</v>
      </c>
      <c r="Q1528" t="s">
        <v>73</v>
      </c>
      <c r="R1528">
        <v>9</v>
      </c>
      <c r="S1528" t="str">
        <f t="shared" si="164"/>
        <v>January</v>
      </c>
      <c r="T1528">
        <f t="shared" si="165"/>
        <v>2025</v>
      </c>
      <c r="U1528" s="3">
        <f t="shared" si="166"/>
        <v>0.31499999999999995</v>
      </c>
      <c r="V1528" s="3" t="str">
        <f t="shared" si="167"/>
        <v>Low Discount</v>
      </c>
      <c r="W1528" s="3">
        <f>AVERAGE(Table1[Gross Margin %])</f>
        <v>0.29963500000000659</v>
      </c>
      <c r="X1528" s="3"/>
    </row>
    <row r="1529" spans="1:24" x14ac:dyDescent="0.35">
      <c r="A1529" t="s">
        <v>2995</v>
      </c>
      <c r="B1529" t="s">
        <v>2996</v>
      </c>
      <c r="C1529">
        <v>1356.08</v>
      </c>
      <c r="D1529" t="s">
        <v>3872</v>
      </c>
      <c r="E1529">
        <f t="shared" si="161"/>
        <v>0.15</v>
      </c>
      <c r="F1529">
        <f t="shared" si="162"/>
        <v>403.43379999999996</v>
      </c>
      <c r="G1529" s="2">
        <v>45721</v>
      </c>
      <c r="H1529" s="2">
        <v>45721</v>
      </c>
      <c r="I1529" t="s">
        <v>42</v>
      </c>
      <c r="J1529" t="s">
        <v>37</v>
      </c>
      <c r="K1529" t="str">
        <f t="shared" si="163"/>
        <v>Low Risk</v>
      </c>
      <c r="L1529" t="s">
        <v>38</v>
      </c>
      <c r="M1529" t="s">
        <v>44</v>
      </c>
      <c r="N1529" t="s">
        <v>22</v>
      </c>
      <c r="O1529" t="s">
        <v>23</v>
      </c>
      <c r="P1529" t="s">
        <v>56</v>
      </c>
      <c r="Q1529" t="s">
        <v>57</v>
      </c>
      <c r="R1529">
        <v>3</v>
      </c>
      <c r="S1529" t="str">
        <f t="shared" si="164"/>
        <v>March</v>
      </c>
      <c r="T1529">
        <f t="shared" si="165"/>
        <v>2025</v>
      </c>
      <c r="U1529" s="3">
        <f t="shared" si="166"/>
        <v>0.29749999999999999</v>
      </c>
      <c r="V1529" s="3" t="str">
        <f t="shared" si="167"/>
        <v>High Discount</v>
      </c>
      <c r="W1529" s="3">
        <f>AVERAGE(Table1[Gross Margin %])</f>
        <v>0.29963500000000659</v>
      </c>
      <c r="X1529" s="3"/>
    </row>
    <row r="1530" spans="1:24" x14ac:dyDescent="0.35">
      <c r="A1530" t="s">
        <v>2997</v>
      </c>
      <c r="B1530" t="s">
        <v>2998</v>
      </c>
      <c r="C1530">
        <v>463.84</v>
      </c>
      <c r="D1530" t="s">
        <v>3873</v>
      </c>
      <c r="E1530">
        <f t="shared" si="161"/>
        <v>0.15</v>
      </c>
      <c r="F1530">
        <f t="shared" si="162"/>
        <v>137.9924</v>
      </c>
      <c r="G1530" s="2">
        <v>45565</v>
      </c>
      <c r="H1530" s="2">
        <v>45565</v>
      </c>
      <c r="I1530" t="s">
        <v>28</v>
      </c>
      <c r="J1530" t="s">
        <v>29</v>
      </c>
      <c r="K1530" t="str">
        <f t="shared" si="163"/>
        <v>Low Risk</v>
      </c>
      <c r="L1530" t="s">
        <v>43</v>
      </c>
      <c r="M1530" t="s">
        <v>21</v>
      </c>
      <c r="N1530" t="s">
        <v>22</v>
      </c>
      <c r="O1530" t="s">
        <v>23</v>
      </c>
      <c r="P1530" t="s">
        <v>51</v>
      </c>
      <c r="Q1530" t="s">
        <v>52</v>
      </c>
      <c r="R1530">
        <v>7</v>
      </c>
      <c r="S1530" t="str">
        <f t="shared" si="164"/>
        <v>September</v>
      </c>
      <c r="T1530">
        <f t="shared" si="165"/>
        <v>2024</v>
      </c>
      <c r="U1530" s="3">
        <f t="shared" si="166"/>
        <v>0.29750000000000004</v>
      </c>
      <c r="V1530" s="3" t="str">
        <f t="shared" si="167"/>
        <v>High Discount</v>
      </c>
      <c r="W1530" s="3">
        <f>AVERAGE(Table1[Gross Margin %])</f>
        <v>0.29963500000000659</v>
      </c>
      <c r="X1530" s="3"/>
    </row>
    <row r="1531" spans="1:24" x14ac:dyDescent="0.35">
      <c r="A1531" t="s">
        <v>2999</v>
      </c>
      <c r="B1531" t="s">
        <v>3000</v>
      </c>
      <c r="C1531">
        <v>565.41</v>
      </c>
      <c r="D1531" t="s">
        <v>3874</v>
      </c>
      <c r="E1531">
        <f t="shared" si="161"/>
        <v>0.15</v>
      </c>
      <c r="F1531">
        <f t="shared" si="162"/>
        <v>168.20947499999997</v>
      </c>
      <c r="G1531" s="2">
        <v>45700</v>
      </c>
      <c r="H1531" s="2">
        <v>45700</v>
      </c>
      <c r="I1531" t="s">
        <v>48</v>
      </c>
      <c r="J1531" t="s">
        <v>29</v>
      </c>
      <c r="K1531" t="str">
        <f t="shared" si="163"/>
        <v>Low Risk</v>
      </c>
      <c r="L1531" t="s">
        <v>60</v>
      </c>
      <c r="M1531" t="s">
        <v>50</v>
      </c>
      <c r="N1531" t="s">
        <v>45</v>
      </c>
      <c r="O1531" t="s">
        <v>23</v>
      </c>
      <c r="P1531" t="s">
        <v>56</v>
      </c>
      <c r="Q1531" t="s">
        <v>57</v>
      </c>
      <c r="R1531">
        <v>3</v>
      </c>
      <c r="S1531" t="str">
        <f t="shared" si="164"/>
        <v>February</v>
      </c>
      <c r="T1531">
        <f t="shared" si="165"/>
        <v>2025</v>
      </c>
      <c r="U1531" s="3">
        <f t="shared" si="166"/>
        <v>0.29749999999999999</v>
      </c>
      <c r="V1531" s="3" t="str">
        <f t="shared" si="167"/>
        <v>High Discount</v>
      </c>
      <c r="W1531" s="3">
        <f>AVERAGE(Table1[Gross Margin %])</f>
        <v>0.29963500000000659</v>
      </c>
      <c r="X1531" s="3"/>
    </row>
    <row r="1532" spans="1:24" x14ac:dyDescent="0.35">
      <c r="A1532" t="s">
        <v>3001</v>
      </c>
      <c r="B1532" t="s">
        <v>3002</v>
      </c>
      <c r="C1532">
        <v>229.81</v>
      </c>
      <c r="D1532" t="s">
        <v>3873</v>
      </c>
      <c r="E1532">
        <f t="shared" si="161"/>
        <v>0.15</v>
      </c>
      <c r="F1532">
        <f t="shared" si="162"/>
        <v>68.368475000000004</v>
      </c>
      <c r="G1532" s="2">
        <v>45641</v>
      </c>
      <c r="H1532" s="2">
        <v>45641</v>
      </c>
      <c r="I1532" t="s">
        <v>48</v>
      </c>
      <c r="J1532" t="s">
        <v>19</v>
      </c>
      <c r="K1532" t="str">
        <f t="shared" si="163"/>
        <v>High Risk</v>
      </c>
      <c r="L1532" t="s">
        <v>20</v>
      </c>
      <c r="M1532" t="s">
        <v>50</v>
      </c>
      <c r="N1532" t="s">
        <v>31</v>
      </c>
      <c r="O1532" t="s">
        <v>23</v>
      </c>
      <c r="P1532" t="s">
        <v>51</v>
      </c>
      <c r="Q1532" t="s">
        <v>52</v>
      </c>
      <c r="R1532">
        <v>7</v>
      </c>
      <c r="S1532" t="str">
        <f t="shared" si="164"/>
        <v>December</v>
      </c>
      <c r="T1532">
        <f t="shared" si="165"/>
        <v>2024</v>
      </c>
      <c r="U1532" s="3">
        <f t="shared" si="166"/>
        <v>0.29749999999999999</v>
      </c>
      <c r="V1532" s="3" t="str">
        <f t="shared" si="167"/>
        <v>High Discount</v>
      </c>
      <c r="W1532" s="3">
        <f>AVERAGE(Table1[Gross Margin %])</f>
        <v>0.29963500000000659</v>
      </c>
      <c r="X1532" s="3"/>
    </row>
    <row r="1533" spans="1:24" x14ac:dyDescent="0.35">
      <c r="A1533" t="s">
        <v>3003</v>
      </c>
      <c r="B1533" t="s">
        <v>3004</v>
      </c>
      <c r="C1533">
        <v>845</v>
      </c>
      <c r="D1533" t="s">
        <v>3874</v>
      </c>
      <c r="E1533">
        <f t="shared" si="161"/>
        <v>0.1</v>
      </c>
      <c r="F1533">
        <f t="shared" si="162"/>
        <v>266.17500000000001</v>
      </c>
      <c r="G1533" s="2">
        <v>45668</v>
      </c>
      <c r="H1533" s="2">
        <v>45668</v>
      </c>
      <c r="I1533" t="s">
        <v>42</v>
      </c>
      <c r="J1533" t="s">
        <v>19</v>
      </c>
      <c r="K1533" t="str">
        <f t="shared" si="163"/>
        <v>Low Risk</v>
      </c>
      <c r="L1533" t="s">
        <v>43</v>
      </c>
      <c r="M1533" t="s">
        <v>50</v>
      </c>
      <c r="N1533" t="s">
        <v>22</v>
      </c>
      <c r="O1533" t="s">
        <v>32</v>
      </c>
      <c r="P1533" t="s">
        <v>33</v>
      </c>
      <c r="Q1533" t="s">
        <v>34</v>
      </c>
      <c r="R1533">
        <v>9</v>
      </c>
      <c r="S1533" t="str">
        <f t="shared" si="164"/>
        <v>January</v>
      </c>
      <c r="T1533">
        <f t="shared" si="165"/>
        <v>2025</v>
      </c>
      <c r="U1533" s="3">
        <f t="shared" si="166"/>
        <v>0.315</v>
      </c>
      <c r="V1533" s="3" t="str">
        <f t="shared" si="167"/>
        <v>Low Discount</v>
      </c>
      <c r="W1533" s="3">
        <f>AVERAGE(Table1[Gross Margin %])</f>
        <v>0.29963500000000659</v>
      </c>
      <c r="X1533" s="3"/>
    </row>
    <row r="1534" spans="1:24" x14ac:dyDescent="0.35">
      <c r="A1534" t="s">
        <v>3005</v>
      </c>
      <c r="B1534" t="s">
        <v>3006</v>
      </c>
      <c r="C1534">
        <v>1073.6600000000001</v>
      </c>
      <c r="D1534" t="s">
        <v>3872</v>
      </c>
      <c r="E1534">
        <f t="shared" si="161"/>
        <v>0.15</v>
      </c>
      <c r="F1534">
        <f t="shared" si="162"/>
        <v>319.41385000000002</v>
      </c>
      <c r="G1534" s="2">
        <v>45481</v>
      </c>
      <c r="H1534" s="2">
        <v>45481</v>
      </c>
      <c r="I1534" t="s">
        <v>18</v>
      </c>
      <c r="J1534" t="s">
        <v>49</v>
      </c>
      <c r="K1534" t="str">
        <f t="shared" si="163"/>
        <v>Low Risk</v>
      </c>
      <c r="L1534" t="s">
        <v>43</v>
      </c>
      <c r="M1534" t="s">
        <v>21</v>
      </c>
      <c r="N1534" t="s">
        <v>31</v>
      </c>
      <c r="O1534" t="s">
        <v>23</v>
      </c>
      <c r="P1534" t="s">
        <v>24</v>
      </c>
      <c r="Q1534" t="s">
        <v>25</v>
      </c>
      <c r="R1534">
        <v>3</v>
      </c>
      <c r="S1534" t="str">
        <f t="shared" si="164"/>
        <v>July</v>
      </c>
      <c r="T1534">
        <f t="shared" si="165"/>
        <v>2024</v>
      </c>
      <c r="U1534" s="3">
        <f t="shared" si="166"/>
        <v>0.29749999999999999</v>
      </c>
      <c r="V1534" s="3" t="str">
        <f t="shared" si="167"/>
        <v>High Discount</v>
      </c>
      <c r="W1534" s="3">
        <f>AVERAGE(Table1[Gross Margin %])</f>
        <v>0.29963500000000659</v>
      </c>
      <c r="X1534" s="3"/>
    </row>
    <row r="1535" spans="1:24" x14ac:dyDescent="0.35">
      <c r="A1535" t="s">
        <v>3007</v>
      </c>
      <c r="B1535" t="s">
        <v>3008</v>
      </c>
      <c r="C1535">
        <v>1021.82</v>
      </c>
      <c r="D1535" t="s">
        <v>3872</v>
      </c>
      <c r="E1535">
        <f t="shared" si="161"/>
        <v>0.25</v>
      </c>
      <c r="F1535">
        <f t="shared" si="162"/>
        <v>268.22775000000001</v>
      </c>
      <c r="G1535" s="2">
        <v>45775</v>
      </c>
      <c r="H1535" s="2">
        <v>45775</v>
      </c>
      <c r="I1535" t="s">
        <v>86</v>
      </c>
      <c r="J1535" t="s">
        <v>19</v>
      </c>
      <c r="K1535" t="str">
        <f t="shared" si="163"/>
        <v>Medium Risk</v>
      </c>
      <c r="L1535" t="s">
        <v>38</v>
      </c>
      <c r="M1535" t="s">
        <v>55</v>
      </c>
      <c r="N1535" t="s">
        <v>45</v>
      </c>
      <c r="O1535" t="s">
        <v>32</v>
      </c>
      <c r="P1535" t="s">
        <v>68</v>
      </c>
      <c r="Q1535" t="s">
        <v>69</v>
      </c>
      <c r="R1535">
        <v>3</v>
      </c>
      <c r="S1535" t="str">
        <f t="shared" si="164"/>
        <v>April</v>
      </c>
      <c r="T1535">
        <f t="shared" si="165"/>
        <v>2025</v>
      </c>
      <c r="U1535" s="3">
        <f t="shared" si="166"/>
        <v>0.26250000000000001</v>
      </c>
      <c r="V1535" s="3" t="str">
        <f t="shared" si="167"/>
        <v>High Discount</v>
      </c>
      <c r="W1535" s="3">
        <f>AVERAGE(Table1[Gross Margin %])</f>
        <v>0.29963500000000659</v>
      </c>
      <c r="X1535" s="3"/>
    </row>
    <row r="1536" spans="1:24" x14ac:dyDescent="0.35">
      <c r="A1536" t="s">
        <v>3009</v>
      </c>
      <c r="B1536" t="s">
        <v>3010</v>
      </c>
      <c r="C1536">
        <v>222.51</v>
      </c>
      <c r="D1536" t="s">
        <v>3873</v>
      </c>
      <c r="E1536">
        <f t="shared" si="161"/>
        <v>0.1</v>
      </c>
      <c r="F1536">
        <f t="shared" si="162"/>
        <v>70.090649999999997</v>
      </c>
      <c r="G1536" s="2">
        <v>45563</v>
      </c>
      <c r="H1536" s="2">
        <v>45563</v>
      </c>
      <c r="I1536" t="s">
        <v>28</v>
      </c>
      <c r="J1536" t="s">
        <v>49</v>
      </c>
      <c r="K1536" t="str">
        <f t="shared" si="163"/>
        <v>Low Risk</v>
      </c>
      <c r="L1536" t="s">
        <v>43</v>
      </c>
      <c r="M1536" t="s">
        <v>39</v>
      </c>
      <c r="N1536" t="s">
        <v>22</v>
      </c>
      <c r="O1536" t="s">
        <v>32</v>
      </c>
      <c r="P1536" t="s">
        <v>33</v>
      </c>
      <c r="Q1536" t="s">
        <v>34</v>
      </c>
      <c r="R1536">
        <v>6</v>
      </c>
      <c r="S1536" t="str">
        <f t="shared" si="164"/>
        <v>September</v>
      </c>
      <c r="T1536">
        <f t="shared" si="165"/>
        <v>2024</v>
      </c>
      <c r="U1536" s="3">
        <f t="shared" si="166"/>
        <v>0.315</v>
      </c>
      <c r="V1536" s="3" t="str">
        <f t="shared" si="167"/>
        <v>Low Discount</v>
      </c>
      <c r="W1536" s="3">
        <f>AVERAGE(Table1[Gross Margin %])</f>
        <v>0.29963500000000659</v>
      </c>
      <c r="X1536" s="3"/>
    </row>
    <row r="1537" spans="1:24" x14ac:dyDescent="0.35">
      <c r="A1537" t="s">
        <v>3011</v>
      </c>
      <c r="B1537" t="s">
        <v>1008</v>
      </c>
      <c r="C1537">
        <v>629.22</v>
      </c>
      <c r="D1537" t="s">
        <v>3874</v>
      </c>
      <c r="E1537">
        <f t="shared" si="161"/>
        <v>0.1</v>
      </c>
      <c r="F1537">
        <f t="shared" si="162"/>
        <v>198.20429999999999</v>
      </c>
      <c r="G1537" s="2">
        <v>45516</v>
      </c>
      <c r="H1537" s="2">
        <v>45516</v>
      </c>
      <c r="I1537" t="s">
        <v>28</v>
      </c>
      <c r="J1537" t="s">
        <v>19</v>
      </c>
      <c r="K1537" t="str">
        <f t="shared" si="163"/>
        <v>Low Risk</v>
      </c>
      <c r="L1537" t="s">
        <v>43</v>
      </c>
      <c r="M1537" t="s">
        <v>55</v>
      </c>
      <c r="N1537" t="s">
        <v>45</v>
      </c>
      <c r="O1537" t="s">
        <v>61</v>
      </c>
      <c r="P1537" t="s">
        <v>62</v>
      </c>
      <c r="Q1537" t="s">
        <v>63</v>
      </c>
      <c r="R1537">
        <v>7</v>
      </c>
      <c r="S1537" t="str">
        <f t="shared" si="164"/>
        <v>August</v>
      </c>
      <c r="T1537">
        <f t="shared" si="165"/>
        <v>2024</v>
      </c>
      <c r="U1537" s="3">
        <f t="shared" si="166"/>
        <v>0.31499999999999995</v>
      </c>
      <c r="V1537" s="3" t="str">
        <f t="shared" si="167"/>
        <v>Low Discount</v>
      </c>
      <c r="W1537" s="3">
        <f>AVERAGE(Table1[Gross Margin %])</f>
        <v>0.29963500000000659</v>
      </c>
      <c r="X1537" s="3"/>
    </row>
    <row r="1538" spans="1:24" x14ac:dyDescent="0.35">
      <c r="A1538" t="s">
        <v>3012</v>
      </c>
      <c r="B1538" t="s">
        <v>3013</v>
      </c>
      <c r="C1538">
        <v>932.72</v>
      </c>
      <c r="D1538" t="s">
        <v>3874</v>
      </c>
      <c r="E1538">
        <f t="shared" si="161"/>
        <v>0.1</v>
      </c>
      <c r="F1538">
        <f t="shared" si="162"/>
        <v>293.80679999999995</v>
      </c>
      <c r="G1538" s="2">
        <v>45774</v>
      </c>
      <c r="H1538" s="2">
        <v>45774</v>
      </c>
      <c r="I1538" t="s">
        <v>28</v>
      </c>
      <c r="J1538" t="s">
        <v>19</v>
      </c>
      <c r="K1538" t="str">
        <f t="shared" si="163"/>
        <v>Medium Risk</v>
      </c>
      <c r="L1538" t="s">
        <v>38</v>
      </c>
      <c r="M1538" t="s">
        <v>44</v>
      </c>
      <c r="N1538" t="s">
        <v>22</v>
      </c>
      <c r="O1538" t="s">
        <v>32</v>
      </c>
      <c r="P1538" t="s">
        <v>68</v>
      </c>
      <c r="Q1538" t="s">
        <v>69</v>
      </c>
      <c r="R1538">
        <v>2</v>
      </c>
      <c r="S1538" t="str">
        <f t="shared" si="164"/>
        <v>April</v>
      </c>
      <c r="T1538">
        <f t="shared" si="165"/>
        <v>2025</v>
      </c>
      <c r="U1538" s="3">
        <f t="shared" si="166"/>
        <v>0.31499999999999995</v>
      </c>
      <c r="V1538" s="3" t="str">
        <f t="shared" si="167"/>
        <v>Low Discount</v>
      </c>
      <c r="W1538" s="3">
        <f>AVERAGE(Table1[Gross Margin %])</f>
        <v>0.29963500000000659</v>
      </c>
      <c r="X1538" s="3"/>
    </row>
    <row r="1539" spans="1:24" x14ac:dyDescent="0.35">
      <c r="A1539" t="s">
        <v>3014</v>
      </c>
      <c r="B1539" t="s">
        <v>3015</v>
      </c>
      <c r="C1539">
        <v>745.69</v>
      </c>
      <c r="D1539" t="s">
        <v>3874</v>
      </c>
      <c r="E1539">
        <f t="shared" ref="E1539:E1602" si="168">IF(AND(O1539="Technology", C1539&gt;1000), 0.25, IF(O1539="Furniture", 0.15, 0.1))</f>
        <v>0.15</v>
      </c>
      <c r="F1539">
        <f t="shared" ref="F1539:F1602" si="169">(C1539 - (C1539 * E1539)) * 0.35</f>
        <v>221.84277499999999</v>
      </c>
      <c r="G1539" s="2">
        <v>45433</v>
      </c>
      <c r="H1539" s="2">
        <v>45433</v>
      </c>
      <c r="I1539" t="s">
        <v>42</v>
      </c>
      <c r="J1539" t="s">
        <v>19</v>
      </c>
      <c r="K1539" t="str">
        <f t="shared" ref="K1539:K1602" si="170">IF(L1539="Cancelled", "High Risk", IF(AND(L1539="In Transit", I1539&lt;&gt;"Jumia Express"), "Medium Risk", "Low Risk"))</f>
        <v>Low Risk</v>
      </c>
      <c r="L1539" t="s">
        <v>60</v>
      </c>
      <c r="M1539" t="s">
        <v>21</v>
      </c>
      <c r="N1539" t="s">
        <v>45</v>
      </c>
      <c r="O1539" t="s">
        <v>23</v>
      </c>
      <c r="P1539" t="s">
        <v>56</v>
      </c>
      <c r="Q1539" t="s">
        <v>57</v>
      </c>
      <c r="R1539">
        <v>8</v>
      </c>
      <c r="S1539" t="str">
        <f t="shared" ref="S1539:S1602" si="171">TEXT(G1539, "mmmm")</f>
        <v>May</v>
      </c>
      <c r="T1539">
        <f t="shared" ref="T1539:T1602" si="172">YEAR(G1539)</f>
        <v>2024</v>
      </c>
      <c r="U1539" s="3">
        <f t="shared" ref="U1539:U1602" si="173">F1539/C1539</f>
        <v>0.29749999999999999</v>
      </c>
      <c r="V1539" s="3" t="str">
        <f t="shared" ref="V1539:V1602" si="174">IF(E1539=0, "No Discount", IF(E1539&lt;=0.1, "Low Discount", "High Discount"))</f>
        <v>High Discount</v>
      </c>
      <c r="W1539" s="3">
        <f>AVERAGE(Table1[Gross Margin %])</f>
        <v>0.29963500000000659</v>
      </c>
      <c r="X1539" s="3"/>
    </row>
    <row r="1540" spans="1:24" x14ac:dyDescent="0.35">
      <c r="A1540" t="s">
        <v>3016</v>
      </c>
      <c r="B1540" t="s">
        <v>47</v>
      </c>
      <c r="C1540">
        <v>555.63</v>
      </c>
      <c r="D1540" t="s">
        <v>3874</v>
      </c>
      <c r="E1540">
        <f t="shared" si="168"/>
        <v>0.1</v>
      </c>
      <c r="F1540">
        <f t="shared" si="169"/>
        <v>175.02345</v>
      </c>
      <c r="G1540" s="2">
        <v>45464</v>
      </c>
      <c r="H1540" s="2">
        <v>45464</v>
      </c>
      <c r="I1540" t="s">
        <v>18</v>
      </c>
      <c r="J1540" t="s">
        <v>19</v>
      </c>
      <c r="K1540" t="str">
        <f t="shared" si="170"/>
        <v>Medium Risk</v>
      </c>
      <c r="L1540" t="s">
        <v>38</v>
      </c>
      <c r="M1540" t="s">
        <v>55</v>
      </c>
      <c r="N1540" t="s">
        <v>22</v>
      </c>
      <c r="O1540" t="s">
        <v>32</v>
      </c>
      <c r="P1540" t="s">
        <v>33</v>
      </c>
      <c r="Q1540" t="s">
        <v>34</v>
      </c>
      <c r="R1540">
        <v>4</v>
      </c>
      <c r="S1540" t="str">
        <f t="shared" si="171"/>
        <v>June</v>
      </c>
      <c r="T1540">
        <f t="shared" si="172"/>
        <v>2024</v>
      </c>
      <c r="U1540" s="3">
        <f t="shared" si="173"/>
        <v>0.315</v>
      </c>
      <c r="V1540" s="3" t="str">
        <f t="shared" si="174"/>
        <v>Low Discount</v>
      </c>
      <c r="W1540" s="3">
        <f>AVERAGE(Table1[Gross Margin %])</f>
        <v>0.29963500000000659</v>
      </c>
      <c r="X1540" s="3"/>
    </row>
    <row r="1541" spans="1:24" x14ac:dyDescent="0.35">
      <c r="A1541" t="s">
        <v>3017</v>
      </c>
      <c r="B1541" t="s">
        <v>548</v>
      </c>
      <c r="C1541">
        <v>527.97</v>
      </c>
      <c r="D1541" t="s">
        <v>3874</v>
      </c>
      <c r="E1541">
        <f t="shared" si="168"/>
        <v>0.15</v>
      </c>
      <c r="F1541">
        <f t="shared" si="169"/>
        <v>157.07107500000001</v>
      </c>
      <c r="G1541" s="2">
        <v>45557</v>
      </c>
      <c r="H1541" s="2">
        <v>45557</v>
      </c>
      <c r="I1541" t="s">
        <v>86</v>
      </c>
      <c r="J1541" t="s">
        <v>37</v>
      </c>
      <c r="K1541" t="str">
        <f t="shared" si="170"/>
        <v>High Risk</v>
      </c>
      <c r="L1541" t="s">
        <v>20</v>
      </c>
      <c r="M1541" t="s">
        <v>55</v>
      </c>
      <c r="N1541" t="s">
        <v>22</v>
      </c>
      <c r="O1541" t="s">
        <v>23</v>
      </c>
      <c r="P1541" t="s">
        <v>51</v>
      </c>
      <c r="Q1541" t="s">
        <v>52</v>
      </c>
      <c r="R1541">
        <v>9</v>
      </c>
      <c r="S1541" t="str">
        <f t="shared" si="171"/>
        <v>September</v>
      </c>
      <c r="T1541">
        <f t="shared" si="172"/>
        <v>2024</v>
      </c>
      <c r="U1541" s="3">
        <f t="shared" si="173"/>
        <v>0.29749999999999999</v>
      </c>
      <c r="V1541" s="3" t="str">
        <f t="shared" si="174"/>
        <v>High Discount</v>
      </c>
      <c r="W1541" s="3">
        <f>AVERAGE(Table1[Gross Margin %])</f>
        <v>0.29963500000000659</v>
      </c>
      <c r="X1541" s="3"/>
    </row>
    <row r="1542" spans="1:24" x14ac:dyDescent="0.35">
      <c r="A1542" t="s">
        <v>3018</v>
      </c>
      <c r="B1542" t="s">
        <v>3019</v>
      </c>
      <c r="C1542">
        <v>282.85000000000002</v>
      </c>
      <c r="D1542" t="s">
        <v>3873</v>
      </c>
      <c r="E1542">
        <f t="shared" si="168"/>
        <v>0.1</v>
      </c>
      <c r="F1542">
        <f t="shared" si="169"/>
        <v>89.097750000000005</v>
      </c>
      <c r="G1542" s="2">
        <v>45483</v>
      </c>
      <c r="H1542" s="2">
        <v>45483</v>
      </c>
      <c r="I1542" t="s">
        <v>42</v>
      </c>
      <c r="J1542" t="s">
        <v>29</v>
      </c>
      <c r="K1542" t="str">
        <f t="shared" si="170"/>
        <v>Low Risk</v>
      </c>
      <c r="L1542" t="s">
        <v>43</v>
      </c>
      <c r="M1542" t="s">
        <v>50</v>
      </c>
      <c r="N1542" t="s">
        <v>31</v>
      </c>
      <c r="O1542" t="s">
        <v>32</v>
      </c>
      <c r="P1542" t="s">
        <v>72</v>
      </c>
      <c r="Q1542" t="s">
        <v>73</v>
      </c>
      <c r="R1542">
        <v>1</v>
      </c>
      <c r="S1542" t="str">
        <f t="shared" si="171"/>
        <v>July</v>
      </c>
      <c r="T1542">
        <f t="shared" si="172"/>
        <v>2024</v>
      </c>
      <c r="U1542" s="3">
        <f t="shared" si="173"/>
        <v>0.315</v>
      </c>
      <c r="V1542" s="3" t="str">
        <f t="shared" si="174"/>
        <v>Low Discount</v>
      </c>
      <c r="W1542" s="3">
        <f>AVERAGE(Table1[Gross Margin %])</f>
        <v>0.29963500000000659</v>
      </c>
      <c r="X1542" s="3"/>
    </row>
    <row r="1543" spans="1:24" x14ac:dyDescent="0.35">
      <c r="A1543" t="s">
        <v>3020</v>
      </c>
      <c r="B1543" t="s">
        <v>3021</v>
      </c>
      <c r="C1543">
        <v>854.85</v>
      </c>
      <c r="D1543" t="s">
        <v>3874</v>
      </c>
      <c r="E1543">
        <f t="shared" si="168"/>
        <v>0.15</v>
      </c>
      <c r="F1543">
        <f t="shared" si="169"/>
        <v>254.31787500000002</v>
      </c>
      <c r="G1543" s="2">
        <v>45521</v>
      </c>
      <c r="H1543" s="2">
        <v>45521</v>
      </c>
      <c r="I1543" t="s">
        <v>48</v>
      </c>
      <c r="J1543" t="s">
        <v>37</v>
      </c>
      <c r="K1543" t="str">
        <f t="shared" si="170"/>
        <v>Low Risk</v>
      </c>
      <c r="L1543" t="s">
        <v>60</v>
      </c>
      <c r="M1543" t="s">
        <v>55</v>
      </c>
      <c r="N1543" t="s">
        <v>45</v>
      </c>
      <c r="O1543" t="s">
        <v>23</v>
      </c>
      <c r="P1543" t="s">
        <v>24</v>
      </c>
      <c r="Q1543" t="s">
        <v>25</v>
      </c>
      <c r="R1543">
        <v>8</v>
      </c>
      <c r="S1543" t="str">
        <f t="shared" si="171"/>
        <v>August</v>
      </c>
      <c r="T1543">
        <f t="shared" si="172"/>
        <v>2024</v>
      </c>
      <c r="U1543" s="3">
        <f t="shared" si="173"/>
        <v>0.29749999999999999</v>
      </c>
      <c r="V1543" s="3" t="str">
        <f t="shared" si="174"/>
        <v>High Discount</v>
      </c>
      <c r="W1543" s="3">
        <f>AVERAGE(Table1[Gross Margin %])</f>
        <v>0.29963500000000659</v>
      </c>
      <c r="X1543" s="3"/>
    </row>
    <row r="1544" spans="1:24" x14ac:dyDescent="0.35">
      <c r="A1544" t="s">
        <v>3022</v>
      </c>
      <c r="B1544" t="s">
        <v>3023</v>
      </c>
      <c r="C1544">
        <v>968.15</v>
      </c>
      <c r="D1544" t="s">
        <v>3874</v>
      </c>
      <c r="E1544">
        <f t="shared" si="168"/>
        <v>0.1</v>
      </c>
      <c r="F1544">
        <f t="shared" si="169"/>
        <v>304.96724999999998</v>
      </c>
      <c r="G1544" s="2">
        <v>45455</v>
      </c>
      <c r="H1544" s="2">
        <v>45455</v>
      </c>
      <c r="I1544" t="s">
        <v>28</v>
      </c>
      <c r="J1544" t="s">
        <v>29</v>
      </c>
      <c r="K1544" t="str">
        <f t="shared" si="170"/>
        <v>Low Risk</v>
      </c>
      <c r="L1544" t="s">
        <v>60</v>
      </c>
      <c r="M1544" t="s">
        <v>21</v>
      </c>
      <c r="N1544" t="s">
        <v>31</v>
      </c>
      <c r="O1544" t="s">
        <v>32</v>
      </c>
      <c r="P1544" t="s">
        <v>68</v>
      </c>
      <c r="Q1544" t="s">
        <v>69</v>
      </c>
      <c r="R1544">
        <v>2</v>
      </c>
      <c r="S1544" t="str">
        <f t="shared" si="171"/>
        <v>June</v>
      </c>
      <c r="T1544">
        <f t="shared" si="172"/>
        <v>2024</v>
      </c>
      <c r="U1544" s="3">
        <f t="shared" si="173"/>
        <v>0.315</v>
      </c>
      <c r="V1544" s="3" t="str">
        <f t="shared" si="174"/>
        <v>Low Discount</v>
      </c>
      <c r="W1544" s="3">
        <f>AVERAGE(Table1[Gross Margin %])</f>
        <v>0.29963500000000659</v>
      </c>
      <c r="X1544" s="3"/>
    </row>
    <row r="1545" spans="1:24" x14ac:dyDescent="0.35">
      <c r="A1545" t="s">
        <v>3024</v>
      </c>
      <c r="B1545" t="s">
        <v>441</v>
      </c>
      <c r="C1545">
        <v>39.200000000000003</v>
      </c>
      <c r="D1545" t="s">
        <v>3873</v>
      </c>
      <c r="E1545">
        <f t="shared" si="168"/>
        <v>0.15</v>
      </c>
      <c r="F1545">
        <f t="shared" si="169"/>
        <v>11.661999999999999</v>
      </c>
      <c r="G1545" s="2">
        <v>45615</v>
      </c>
      <c r="H1545" s="2">
        <v>45615</v>
      </c>
      <c r="I1545" t="s">
        <v>18</v>
      </c>
      <c r="J1545" t="s">
        <v>29</v>
      </c>
      <c r="K1545" t="str">
        <f t="shared" si="170"/>
        <v>High Risk</v>
      </c>
      <c r="L1545" t="s">
        <v>20</v>
      </c>
      <c r="M1545" t="s">
        <v>55</v>
      </c>
      <c r="N1545" t="s">
        <v>22</v>
      </c>
      <c r="O1545" t="s">
        <v>23</v>
      </c>
      <c r="P1545" t="s">
        <v>24</v>
      </c>
      <c r="Q1545" t="s">
        <v>25</v>
      </c>
      <c r="R1545">
        <v>5</v>
      </c>
      <c r="S1545" t="str">
        <f t="shared" si="171"/>
        <v>November</v>
      </c>
      <c r="T1545">
        <f t="shared" si="172"/>
        <v>2024</v>
      </c>
      <c r="U1545" s="3">
        <f t="shared" si="173"/>
        <v>0.29749999999999993</v>
      </c>
      <c r="V1545" s="3" t="str">
        <f t="shared" si="174"/>
        <v>High Discount</v>
      </c>
      <c r="W1545" s="3">
        <f>AVERAGE(Table1[Gross Margin %])</f>
        <v>0.29963500000000659</v>
      </c>
      <c r="X1545" s="3"/>
    </row>
    <row r="1546" spans="1:24" x14ac:dyDescent="0.35">
      <c r="A1546" t="s">
        <v>3025</v>
      </c>
      <c r="B1546" t="s">
        <v>3026</v>
      </c>
      <c r="C1546">
        <v>474.7</v>
      </c>
      <c r="D1546" t="s">
        <v>3873</v>
      </c>
      <c r="E1546">
        <f t="shared" si="168"/>
        <v>0.15</v>
      </c>
      <c r="F1546">
        <f t="shared" si="169"/>
        <v>141.22324999999998</v>
      </c>
      <c r="G1546" s="2">
        <v>45535</v>
      </c>
      <c r="H1546" s="2">
        <v>45535</v>
      </c>
      <c r="I1546" t="s">
        <v>18</v>
      </c>
      <c r="J1546" t="s">
        <v>29</v>
      </c>
      <c r="K1546" t="str">
        <f t="shared" si="170"/>
        <v>Low Risk</v>
      </c>
      <c r="L1546" t="s">
        <v>60</v>
      </c>
      <c r="M1546" t="s">
        <v>30</v>
      </c>
      <c r="N1546" t="s">
        <v>22</v>
      </c>
      <c r="O1546" t="s">
        <v>23</v>
      </c>
      <c r="P1546" t="s">
        <v>56</v>
      </c>
      <c r="Q1546" t="s">
        <v>57</v>
      </c>
      <c r="R1546">
        <v>8</v>
      </c>
      <c r="S1546" t="str">
        <f t="shared" si="171"/>
        <v>August</v>
      </c>
      <c r="T1546">
        <f t="shared" si="172"/>
        <v>2024</v>
      </c>
      <c r="U1546" s="3">
        <f t="shared" si="173"/>
        <v>0.29749999999999999</v>
      </c>
      <c r="V1546" s="3" t="str">
        <f t="shared" si="174"/>
        <v>High Discount</v>
      </c>
      <c r="W1546" s="3">
        <f>AVERAGE(Table1[Gross Margin %])</f>
        <v>0.29963500000000659</v>
      </c>
      <c r="X1546" s="3"/>
    </row>
    <row r="1547" spans="1:24" x14ac:dyDescent="0.35">
      <c r="A1547" t="s">
        <v>3027</v>
      </c>
      <c r="B1547" t="s">
        <v>3028</v>
      </c>
      <c r="C1547">
        <v>1204.1500000000001</v>
      </c>
      <c r="D1547" t="s">
        <v>3872</v>
      </c>
      <c r="E1547">
        <f t="shared" si="168"/>
        <v>0.25</v>
      </c>
      <c r="F1547">
        <f t="shared" si="169"/>
        <v>316.08937500000002</v>
      </c>
      <c r="G1547" s="2">
        <v>45764</v>
      </c>
      <c r="H1547" s="2">
        <v>45764</v>
      </c>
      <c r="I1547" t="s">
        <v>18</v>
      </c>
      <c r="J1547" t="s">
        <v>29</v>
      </c>
      <c r="K1547" t="str">
        <f t="shared" si="170"/>
        <v>High Risk</v>
      </c>
      <c r="L1547" t="s">
        <v>20</v>
      </c>
      <c r="M1547" t="s">
        <v>39</v>
      </c>
      <c r="N1547" t="s">
        <v>22</v>
      </c>
      <c r="O1547" t="s">
        <v>32</v>
      </c>
      <c r="P1547" t="s">
        <v>72</v>
      </c>
      <c r="Q1547" t="s">
        <v>73</v>
      </c>
      <c r="R1547">
        <v>10</v>
      </c>
      <c r="S1547" t="str">
        <f t="shared" si="171"/>
        <v>April</v>
      </c>
      <c r="T1547">
        <f t="shared" si="172"/>
        <v>2025</v>
      </c>
      <c r="U1547" s="3">
        <f t="shared" si="173"/>
        <v>0.26250000000000001</v>
      </c>
      <c r="V1547" s="3" t="str">
        <f t="shared" si="174"/>
        <v>High Discount</v>
      </c>
      <c r="W1547" s="3">
        <f>AVERAGE(Table1[Gross Margin %])</f>
        <v>0.29963500000000659</v>
      </c>
      <c r="X1547" s="3"/>
    </row>
    <row r="1548" spans="1:24" x14ac:dyDescent="0.35">
      <c r="A1548" t="s">
        <v>3029</v>
      </c>
      <c r="B1548" t="s">
        <v>3030</v>
      </c>
      <c r="C1548">
        <v>400.27</v>
      </c>
      <c r="D1548" t="s">
        <v>3873</v>
      </c>
      <c r="E1548">
        <f t="shared" si="168"/>
        <v>0.1</v>
      </c>
      <c r="F1548">
        <f t="shared" si="169"/>
        <v>126.08505</v>
      </c>
      <c r="G1548" s="2">
        <v>45744</v>
      </c>
      <c r="H1548" s="2">
        <v>45744</v>
      </c>
      <c r="I1548" t="s">
        <v>42</v>
      </c>
      <c r="J1548" t="s">
        <v>19</v>
      </c>
      <c r="K1548" t="str">
        <f t="shared" si="170"/>
        <v>Low Risk</v>
      </c>
      <c r="L1548" t="s">
        <v>43</v>
      </c>
      <c r="M1548" t="s">
        <v>21</v>
      </c>
      <c r="N1548" t="s">
        <v>31</v>
      </c>
      <c r="O1548" t="s">
        <v>32</v>
      </c>
      <c r="P1548" t="s">
        <v>80</v>
      </c>
      <c r="Q1548" t="s">
        <v>81</v>
      </c>
      <c r="R1548">
        <v>5</v>
      </c>
      <c r="S1548" t="str">
        <f t="shared" si="171"/>
        <v>March</v>
      </c>
      <c r="T1548">
        <f t="shared" si="172"/>
        <v>2025</v>
      </c>
      <c r="U1548" s="3">
        <f t="shared" si="173"/>
        <v>0.315</v>
      </c>
      <c r="V1548" s="3" t="str">
        <f t="shared" si="174"/>
        <v>Low Discount</v>
      </c>
      <c r="W1548" s="3">
        <f>AVERAGE(Table1[Gross Margin %])</f>
        <v>0.29963500000000659</v>
      </c>
      <c r="X1548" s="3"/>
    </row>
    <row r="1549" spans="1:24" x14ac:dyDescent="0.35">
      <c r="A1549" t="s">
        <v>3031</v>
      </c>
      <c r="B1549" t="s">
        <v>3032</v>
      </c>
      <c r="C1549">
        <v>580.70000000000005</v>
      </c>
      <c r="D1549" t="s">
        <v>3874</v>
      </c>
      <c r="E1549">
        <f t="shared" si="168"/>
        <v>0.1</v>
      </c>
      <c r="F1549">
        <f t="shared" si="169"/>
        <v>182.92049999999998</v>
      </c>
      <c r="G1549" s="2">
        <v>45746</v>
      </c>
      <c r="H1549" s="2">
        <v>45746</v>
      </c>
      <c r="I1549" t="s">
        <v>86</v>
      </c>
      <c r="J1549" t="s">
        <v>19</v>
      </c>
      <c r="K1549" t="str">
        <f t="shared" si="170"/>
        <v>High Risk</v>
      </c>
      <c r="L1549" t="s">
        <v>20</v>
      </c>
      <c r="M1549" t="s">
        <v>30</v>
      </c>
      <c r="N1549" t="s">
        <v>31</v>
      </c>
      <c r="O1549" t="s">
        <v>32</v>
      </c>
      <c r="P1549" t="s">
        <v>68</v>
      </c>
      <c r="Q1549" t="s">
        <v>69</v>
      </c>
      <c r="R1549">
        <v>3</v>
      </c>
      <c r="S1549" t="str">
        <f t="shared" si="171"/>
        <v>March</v>
      </c>
      <c r="T1549">
        <f t="shared" si="172"/>
        <v>2025</v>
      </c>
      <c r="U1549" s="3">
        <f t="shared" si="173"/>
        <v>0.31499999999999995</v>
      </c>
      <c r="V1549" s="3" t="str">
        <f t="shared" si="174"/>
        <v>Low Discount</v>
      </c>
      <c r="W1549" s="3">
        <f>AVERAGE(Table1[Gross Margin %])</f>
        <v>0.29963500000000659</v>
      </c>
      <c r="X1549" s="3"/>
    </row>
    <row r="1550" spans="1:24" x14ac:dyDescent="0.35">
      <c r="A1550" t="s">
        <v>3033</v>
      </c>
      <c r="B1550" t="s">
        <v>3034</v>
      </c>
      <c r="C1550">
        <v>964.33</v>
      </c>
      <c r="D1550" t="s">
        <v>3874</v>
      </c>
      <c r="E1550">
        <f t="shared" si="168"/>
        <v>0.15</v>
      </c>
      <c r="F1550">
        <f t="shared" si="169"/>
        <v>286.88817499999999</v>
      </c>
      <c r="G1550" s="2">
        <v>45530</v>
      </c>
      <c r="H1550" s="2">
        <v>45530</v>
      </c>
      <c r="I1550" t="s">
        <v>42</v>
      </c>
      <c r="J1550" t="s">
        <v>49</v>
      </c>
      <c r="K1550" t="str">
        <f t="shared" si="170"/>
        <v>Low Risk</v>
      </c>
      <c r="L1550" t="s">
        <v>43</v>
      </c>
      <c r="M1550" t="s">
        <v>50</v>
      </c>
      <c r="N1550" t="s">
        <v>22</v>
      </c>
      <c r="O1550" t="s">
        <v>23</v>
      </c>
      <c r="P1550" t="s">
        <v>51</v>
      </c>
      <c r="Q1550" t="s">
        <v>52</v>
      </c>
      <c r="R1550">
        <v>10</v>
      </c>
      <c r="S1550" t="str">
        <f t="shared" si="171"/>
        <v>August</v>
      </c>
      <c r="T1550">
        <f t="shared" si="172"/>
        <v>2024</v>
      </c>
      <c r="U1550" s="3">
        <f t="shared" si="173"/>
        <v>0.29749999999999999</v>
      </c>
      <c r="V1550" s="3" t="str">
        <f t="shared" si="174"/>
        <v>High Discount</v>
      </c>
      <c r="W1550" s="3">
        <f>AVERAGE(Table1[Gross Margin %])</f>
        <v>0.29963500000000659</v>
      </c>
      <c r="X1550" s="3"/>
    </row>
    <row r="1551" spans="1:24" x14ac:dyDescent="0.35">
      <c r="A1551" t="s">
        <v>3035</v>
      </c>
      <c r="B1551" t="s">
        <v>3036</v>
      </c>
      <c r="C1551">
        <v>665.16</v>
      </c>
      <c r="D1551" t="s">
        <v>3874</v>
      </c>
      <c r="E1551">
        <f t="shared" si="168"/>
        <v>0.15</v>
      </c>
      <c r="F1551">
        <f t="shared" si="169"/>
        <v>197.88509999999997</v>
      </c>
      <c r="G1551" s="2">
        <v>45744</v>
      </c>
      <c r="H1551" s="2">
        <v>45744</v>
      </c>
      <c r="I1551" t="s">
        <v>28</v>
      </c>
      <c r="J1551" t="s">
        <v>49</v>
      </c>
      <c r="K1551" t="str">
        <f t="shared" si="170"/>
        <v>Low Risk</v>
      </c>
      <c r="L1551" t="s">
        <v>43</v>
      </c>
      <c r="M1551" t="s">
        <v>44</v>
      </c>
      <c r="N1551" t="s">
        <v>45</v>
      </c>
      <c r="O1551" t="s">
        <v>23</v>
      </c>
      <c r="P1551" t="s">
        <v>51</v>
      </c>
      <c r="Q1551" t="s">
        <v>52</v>
      </c>
      <c r="R1551">
        <v>6</v>
      </c>
      <c r="S1551" t="str">
        <f t="shared" si="171"/>
        <v>March</v>
      </c>
      <c r="T1551">
        <f t="shared" si="172"/>
        <v>2025</v>
      </c>
      <c r="U1551" s="3">
        <f t="shared" si="173"/>
        <v>0.29749999999999999</v>
      </c>
      <c r="V1551" s="3" t="str">
        <f t="shared" si="174"/>
        <v>High Discount</v>
      </c>
      <c r="W1551" s="3">
        <f>AVERAGE(Table1[Gross Margin %])</f>
        <v>0.29963500000000659</v>
      </c>
      <c r="X1551" s="3"/>
    </row>
    <row r="1552" spans="1:24" x14ac:dyDescent="0.35">
      <c r="A1552" t="s">
        <v>3037</v>
      </c>
      <c r="B1552" t="s">
        <v>3038</v>
      </c>
      <c r="C1552">
        <v>605.70000000000005</v>
      </c>
      <c r="D1552" t="s">
        <v>3874</v>
      </c>
      <c r="E1552">
        <f t="shared" si="168"/>
        <v>0.15</v>
      </c>
      <c r="F1552">
        <f t="shared" si="169"/>
        <v>180.19575</v>
      </c>
      <c r="G1552" s="2">
        <v>45695</v>
      </c>
      <c r="H1552" s="2">
        <v>45695</v>
      </c>
      <c r="I1552" t="s">
        <v>42</v>
      </c>
      <c r="J1552" t="s">
        <v>37</v>
      </c>
      <c r="K1552" t="str">
        <f t="shared" si="170"/>
        <v>Low Risk</v>
      </c>
      <c r="L1552" t="s">
        <v>43</v>
      </c>
      <c r="M1552" t="s">
        <v>55</v>
      </c>
      <c r="N1552" t="s">
        <v>22</v>
      </c>
      <c r="O1552" t="s">
        <v>23</v>
      </c>
      <c r="P1552" t="s">
        <v>51</v>
      </c>
      <c r="Q1552" t="s">
        <v>52</v>
      </c>
      <c r="R1552">
        <v>9</v>
      </c>
      <c r="S1552" t="str">
        <f t="shared" si="171"/>
        <v>February</v>
      </c>
      <c r="T1552">
        <f t="shared" si="172"/>
        <v>2025</v>
      </c>
      <c r="U1552" s="3">
        <f t="shared" si="173"/>
        <v>0.29749999999999999</v>
      </c>
      <c r="V1552" s="3" t="str">
        <f t="shared" si="174"/>
        <v>High Discount</v>
      </c>
      <c r="W1552" s="3">
        <f>AVERAGE(Table1[Gross Margin %])</f>
        <v>0.29963500000000659</v>
      </c>
      <c r="X1552" s="3"/>
    </row>
    <row r="1553" spans="1:24" x14ac:dyDescent="0.35">
      <c r="A1553" t="s">
        <v>3039</v>
      </c>
      <c r="B1553" t="s">
        <v>3040</v>
      </c>
      <c r="C1553">
        <v>769.56</v>
      </c>
      <c r="D1553" t="s">
        <v>3874</v>
      </c>
      <c r="E1553">
        <f t="shared" si="168"/>
        <v>0.1</v>
      </c>
      <c r="F1553">
        <f t="shared" si="169"/>
        <v>242.41139999999996</v>
      </c>
      <c r="G1553" s="2">
        <v>45430</v>
      </c>
      <c r="H1553" s="2">
        <v>45430</v>
      </c>
      <c r="I1553" t="s">
        <v>48</v>
      </c>
      <c r="J1553" t="s">
        <v>37</v>
      </c>
      <c r="K1553" t="str">
        <f t="shared" si="170"/>
        <v>Low Risk</v>
      </c>
      <c r="L1553" t="s">
        <v>60</v>
      </c>
      <c r="M1553" t="s">
        <v>55</v>
      </c>
      <c r="N1553" t="s">
        <v>45</v>
      </c>
      <c r="O1553" t="s">
        <v>61</v>
      </c>
      <c r="P1553" t="s">
        <v>62</v>
      </c>
      <c r="Q1553" t="s">
        <v>63</v>
      </c>
      <c r="R1553">
        <v>1</v>
      </c>
      <c r="S1553" t="str">
        <f t="shared" si="171"/>
        <v>May</v>
      </c>
      <c r="T1553">
        <f t="shared" si="172"/>
        <v>2024</v>
      </c>
      <c r="U1553" s="3">
        <f t="shared" si="173"/>
        <v>0.31499999999999995</v>
      </c>
      <c r="V1553" s="3" t="str">
        <f t="shared" si="174"/>
        <v>Low Discount</v>
      </c>
      <c r="W1553" s="3">
        <f>AVERAGE(Table1[Gross Margin %])</f>
        <v>0.29963500000000659</v>
      </c>
      <c r="X1553" s="3"/>
    </row>
    <row r="1554" spans="1:24" x14ac:dyDescent="0.35">
      <c r="A1554" t="s">
        <v>3041</v>
      </c>
      <c r="B1554" t="s">
        <v>1815</v>
      </c>
      <c r="C1554">
        <v>226.19</v>
      </c>
      <c r="D1554" t="s">
        <v>3873</v>
      </c>
      <c r="E1554">
        <f t="shared" si="168"/>
        <v>0.15</v>
      </c>
      <c r="F1554">
        <f t="shared" si="169"/>
        <v>67.291524999999993</v>
      </c>
      <c r="G1554" s="2">
        <v>45644</v>
      </c>
      <c r="H1554" s="2">
        <v>45644</v>
      </c>
      <c r="I1554" t="s">
        <v>86</v>
      </c>
      <c r="J1554" t="s">
        <v>19</v>
      </c>
      <c r="K1554" t="str">
        <f t="shared" si="170"/>
        <v>Medium Risk</v>
      </c>
      <c r="L1554" t="s">
        <v>38</v>
      </c>
      <c r="M1554" t="s">
        <v>21</v>
      </c>
      <c r="N1554" t="s">
        <v>31</v>
      </c>
      <c r="O1554" t="s">
        <v>23</v>
      </c>
      <c r="P1554" t="s">
        <v>51</v>
      </c>
      <c r="Q1554" t="s">
        <v>52</v>
      </c>
      <c r="R1554">
        <v>10</v>
      </c>
      <c r="S1554" t="str">
        <f t="shared" si="171"/>
        <v>December</v>
      </c>
      <c r="T1554">
        <f t="shared" si="172"/>
        <v>2024</v>
      </c>
      <c r="U1554" s="3">
        <f t="shared" si="173"/>
        <v>0.29749999999999999</v>
      </c>
      <c r="V1554" s="3" t="str">
        <f t="shared" si="174"/>
        <v>High Discount</v>
      </c>
      <c r="W1554" s="3">
        <f>AVERAGE(Table1[Gross Margin %])</f>
        <v>0.29963500000000659</v>
      </c>
      <c r="X1554" s="3"/>
    </row>
    <row r="1555" spans="1:24" x14ac:dyDescent="0.35">
      <c r="A1555" t="s">
        <v>3042</v>
      </c>
      <c r="B1555" t="s">
        <v>3043</v>
      </c>
      <c r="C1555">
        <v>154.13</v>
      </c>
      <c r="D1555" t="s">
        <v>3873</v>
      </c>
      <c r="E1555">
        <f t="shared" si="168"/>
        <v>0.1</v>
      </c>
      <c r="F1555">
        <f t="shared" si="169"/>
        <v>48.550949999999993</v>
      </c>
      <c r="G1555" s="2">
        <v>45584</v>
      </c>
      <c r="H1555" s="2">
        <v>45584</v>
      </c>
      <c r="I1555" t="s">
        <v>48</v>
      </c>
      <c r="J1555" t="s">
        <v>37</v>
      </c>
      <c r="K1555" t="str">
        <f t="shared" si="170"/>
        <v>Medium Risk</v>
      </c>
      <c r="L1555" t="s">
        <v>38</v>
      </c>
      <c r="M1555" t="s">
        <v>44</v>
      </c>
      <c r="N1555" t="s">
        <v>22</v>
      </c>
      <c r="O1555" t="s">
        <v>61</v>
      </c>
      <c r="P1555" t="s">
        <v>62</v>
      </c>
      <c r="Q1555" t="s">
        <v>63</v>
      </c>
      <c r="R1555">
        <v>3</v>
      </c>
      <c r="S1555" t="str">
        <f t="shared" si="171"/>
        <v>October</v>
      </c>
      <c r="T1555">
        <f t="shared" si="172"/>
        <v>2024</v>
      </c>
      <c r="U1555" s="3">
        <f t="shared" si="173"/>
        <v>0.31499999999999995</v>
      </c>
      <c r="V1555" s="3" t="str">
        <f t="shared" si="174"/>
        <v>Low Discount</v>
      </c>
      <c r="W1555" s="3">
        <f>AVERAGE(Table1[Gross Margin %])</f>
        <v>0.29963500000000659</v>
      </c>
      <c r="X1555" s="3"/>
    </row>
    <row r="1556" spans="1:24" x14ac:dyDescent="0.35">
      <c r="A1556" t="s">
        <v>3044</v>
      </c>
      <c r="B1556" t="s">
        <v>3045</v>
      </c>
      <c r="C1556">
        <v>1035.51</v>
      </c>
      <c r="D1556" t="s">
        <v>3872</v>
      </c>
      <c r="E1556">
        <f t="shared" si="168"/>
        <v>0.1</v>
      </c>
      <c r="F1556">
        <f t="shared" si="169"/>
        <v>326.18564999999995</v>
      </c>
      <c r="G1556" s="2">
        <v>45685</v>
      </c>
      <c r="H1556" s="2">
        <v>45685</v>
      </c>
      <c r="I1556" t="s">
        <v>86</v>
      </c>
      <c r="J1556" t="s">
        <v>29</v>
      </c>
      <c r="K1556" t="str">
        <f t="shared" si="170"/>
        <v>Low Risk</v>
      </c>
      <c r="L1556" t="s">
        <v>60</v>
      </c>
      <c r="M1556" t="s">
        <v>55</v>
      </c>
      <c r="N1556" t="s">
        <v>31</v>
      </c>
      <c r="O1556" t="s">
        <v>61</v>
      </c>
      <c r="P1556" t="s">
        <v>62</v>
      </c>
      <c r="Q1556" t="s">
        <v>63</v>
      </c>
      <c r="R1556">
        <v>8</v>
      </c>
      <c r="S1556" t="str">
        <f t="shared" si="171"/>
        <v>January</v>
      </c>
      <c r="T1556">
        <f t="shared" si="172"/>
        <v>2025</v>
      </c>
      <c r="U1556" s="3">
        <f t="shared" si="173"/>
        <v>0.31499999999999995</v>
      </c>
      <c r="V1556" s="3" t="str">
        <f t="shared" si="174"/>
        <v>Low Discount</v>
      </c>
      <c r="W1556" s="3">
        <f>AVERAGE(Table1[Gross Margin %])</f>
        <v>0.29963500000000659</v>
      </c>
      <c r="X1556" s="3"/>
    </row>
    <row r="1557" spans="1:24" x14ac:dyDescent="0.35">
      <c r="A1557" t="s">
        <v>3046</v>
      </c>
      <c r="B1557" t="s">
        <v>2908</v>
      </c>
      <c r="C1557">
        <v>888.04</v>
      </c>
      <c r="D1557" t="s">
        <v>3874</v>
      </c>
      <c r="E1557">
        <f t="shared" si="168"/>
        <v>0.1</v>
      </c>
      <c r="F1557">
        <f t="shared" si="169"/>
        <v>279.73259999999999</v>
      </c>
      <c r="G1557" s="2">
        <v>45737</v>
      </c>
      <c r="H1557" s="2">
        <v>45737</v>
      </c>
      <c r="I1557" t="s">
        <v>48</v>
      </c>
      <c r="J1557" t="s">
        <v>29</v>
      </c>
      <c r="K1557" t="str">
        <f t="shared" si="170"/>
        <v>Low Risk</v>
      </c>
      <c r="L1557" t="s">
        <v>43</v>
      </c>
      <c r="M1557" t="s">
        <v>21</v>
      </c>
      <c r="N1557" t="s">
        <v>31</v>
      </c>
      <c r="O1557" t="s">
        <v>32</v>
      </c>
      <c r="P1557" t="s">
        <v>80</v>
      </c>
      <c r="Q1557" t="s">
        <v>81</v>
      </c>
      <c r="R1557">
        <v>7</v>
      </c>
      <c r="S1557" t="str">
        <f t="shared" si="171"/>
        <v>March</v>
      </c>
      <c r="T1557">
        <f t="shared" si="172"/>
        <v>2025</v>
      </c>
      <c r="U1557" s="3">
        <f t="shared" si="173"/>
        <v>0.315</v>
      </c>
      <c r="V1557" s="3" t="str">
        <f t="shared" si="174"/>
        <v>Low Discount</v>
      </c>
      <c r="W1557" s="3">
        <f>AVERAGE(Table1[Gross Margin %])</f>
        <v>0.29963500000000659</v>
      </c>
      <c r="X1557" s="3"/>
    </row>
    <row r="1558" spans="1:24" x14ac:dyDescent="0.35">
      <c r="A1558" t="s">
        <v>3047</v>
      </c>
      <c r="B1558" t="s">
        <v>3048</v>
      </c>
      <c r="C1558">
        <v>762.05</v>
      </c>
      <c r="D1558" t="s">
        <v>3874</v>
      </c>
      <c r="E1558">
        <f t="shared" si="168"/>
        <v>0.1</v>
      </c>
      <c r="F1558">
        <f t="shared" si="169"/>
        <v>240.04574999999994</v>
      </c>
      <c r="G1558" s="2">
        <v>45688</v>
      </c>
      <c r="H1558" s="2">
        <v>45688</v>
      </c>
      <c r="I1558" t="s">
        <v>48</v>
      </c>
      <c r="J1558" t="s">
        <v>29</v>
      </c>
      <c r="K1558" t="str">
        <f t="shared" si="170"/>
        <v>High Risk</v>
      </c>
      <c r="L1558" t="s">
        <v>20</v>
      </c>
      <c r="M1558" t="s">
        <v>39</v>
      </c>
      <c r="N1558" t="s">
        <v>31</v>
      </c>
      <c r="O1558" t="s">
        <v>32</v>
      </c>
      <c r="P1558" t="s">
        <v>80</v>
      </c>
      <c r="Q1558" t="s">
        <v>81</v>
      </c>
      <c r="R1558">
        <v>1</v>
      </c>
      <c r="S1558" t="str">
        <f t="shared" si="171"/>
        <v>January</v>
      </c>
      <c r="T1558">
        <f t="shared" si="172"/>
        <v>2025</v>
      </c>
      <c r="U1558" s="3">
        <f t="shared" si="173"/>
        <v>0.31499999999999995</v>
      </c>
      <c r="V1558" s="3" t="str">
        <f t="shared" si="174"/>
        <v>Low Discount</v>
      </c>
      <c r="W1558" s="3">
        <f>AVERAGE(Table1[Gross Margin %])</f>
        <v>0.29963500000000659</v>
      </c>
      <c r="X1558" s="3"/>
    </row>
    <row r="1559" spans="1:24" x14ac:dyDescent="0.35">
      <c r="A1559" t="s">
        <v>3049</v>
      </c>
      <c r="B1559" t="s">
        <v>3050</v>
      </c>
      <c r="C1559">
        <v>805.2</v>
      </c>
      <c r="D1559" t="s">
        <v>3874</v>
      </c>
      <c r="E1559">
        <f t="shared" si="168"/>
        <v>0.1</v>
      </c>
      <c r="F1559">
        <f t="shared" si="169"/>
        <v>253.63800000000001</v>
      </c>
      <c r="G1559" s="2">
        <v>45607</v>
      </c>
      <c r="H1559" s="2">
        <v>45607</v>
      </c>
      <c r="I1559" t="s">
        <v>86</v>
      </c>
      <c r="J1559" t="s">
        <v>37</v>
      </c>
      <c r="K1559" t="str">
        <f t="shared" si="170"/>
        <v>Low Risk</v>
      </c>
      <c r="L1559" t="s">
        <v>60</v>
      </c>
      <c r="M1559" t="s">
        <v>55</v>
      </c>
      <c r="N1559" t="s">
        <v>45</v>
      </c>
      <c r="O1559" t="s">
        <v>32</v>
      </c>
      <c r="P1559" t="s">
        <v>68</v>
      </c>
      <c r="Q1559" t="s">
        <v>69</v>
      </c>
      <c r="R1559">
        <v>4</v>
      </c>
      <c r="S1559" t="str">
        <f t="shared" si="171"/>
        <v>November</v>
      </c>
      <c r="T1559">
        <f t="shared" si="172"/>
        <v>2024</v>
      </c>
      <c r="U1559" s="3">
        <f t="shared" si="173"/>
        <v>0.315</v>
      </c>
      <c r="V1559" s="3" t="str">
        <f t="shared" si="174"/>
        <v>Low Discount</v>
      </c>
      <c r="W1559" s="3">
        <f>AVERAGE(Table1[Gross Margin %])</f>
        <v>0.29963500000000659</v>
      </c>
      <c r="X1559" s="3"/>
    </row>
    <row r="1560" spans="1:24" x14ac:dyDescent="0.35">
      <c r="A1560" t="s">
        <v>3051</v>
      </c>
      <c r="B1560" t="s">
        <v>3052</v>
      </c>
      <c r="C1560">
        <v>1252.95</v>
      </c>
      <c r="D1560" t="s">
        <v>3872</v>
      </c>
      <c r="E1560">
        <f t="shared" si="168"/>
        <v>0.25</v>
      </c>
      <c r="F1560">
        <f t="shared" si="169"/>
        <v>328.89937500000002</v>
      </c>
      <c r="G1560" s="2">
        <v>45515</v>
      </c>
      <c r="H1560" s="2">
        <v>45515</v>
      </c>
      <c r="I1560" t="s">
        <v>28</v>
      </c>
      <c r="J1560" t="s">
        <v>49</v>
      </c>
      <c r="K1560" t="str">
        <f t="shared" si="170"/>
        <v>Low Risk</v>
      </c>
      <c r="L1560" t="s">
        <v>60</v>
      </c>
      <c r="M1560" t="s">
        <v>21</v>
      </c>
      <c r="N1560" t="s">
        <v>45</v>
      </c>
      <c r="O1560" t="s">
        <v>32</v>
      </c>
      <c r="P1560" t="s">
        <v>68</v>
      </c>
      <c r="Q1560" t="s">
        <v>69</v>
      </c>
      <c r="R1560">
        <v>1</v>
      </c>
      <c r="S1560" t="str">
        <f t="shared" si="171"/>
        <v>August</v>
      </c>
      <c r="T1560">
        <f t="shared" si="172"/>
        <v>2024</v>
      </c>
      <c r="U1560" s="3">
        <f t="shared" si="173"/>
        <v>0.26250000000000001</v>
      </c>
      <c r="V1560" s="3" t="str">
        <f t="shared" si="174"/>
        <v>High Discount</v>
      </c>
      <c r="W1560" s="3">
        <f>AVERAGE(Table1[Gross Margin %])</f>
        <v>0.29963500000000659</v>
      </c>
      <c r="X1560" s="3"/>
    </row>
    <row r="1561" spans="1:24" x14ac:dyDescent="0.35">
      <c r="A1561" t="s">
        <v>3053</v>
      </c>
      <c r="B1561" t="s">
        <v>3054</v>
      </c>
      <c r="C1561">
        <v>1434.88</v>
      </c>
      <c r="D1561" t="s">
        <v>3872</v>
      </c>
      <c r="E1561">
        <f t="shared" si="168"/>
        <v>0.15</v>
      </c>
      <c r="F1561">
        <f t="shared" si="169"/>
        <v>426.8768</v>
      </c>
      <c r="G1561" s="2">
        <v>45773</v>
      </c>
      <c r="H1561" s="2">
        <v>45773</v>
      </c>
      <c r="I1561" t="s">
        <v>86</v>
      </c>
      <c r="J1561" t="s">
        <v>37</v>
      </c>
      <c r="K1561" t="str">
        <f t="shared" si="170"/>
        <v>High Risk</v>
      </c>
      <c r="L1561" t="s">
        <v>20</v>
      </c>
      <c r="M1561" t="s">
        <v>21</v>
      </c>
      <c r="N1561" t="s">
        <v>22</v>
      </c>
      <c r="O1561" t="s">
        <v>23</v>
      </c>
      <c r="P1561" t="s">
        <v>51</v>
      </c>
      <c r="Q1561" t="s">
        <v>52</v>
      </c>
      <c r="R1561">
        <v>1</v>
      </c>
      <c r="S1561" t="str">
        <f t="shared" si="171"/>
        <v>April</v>
      </c>
      <c r="T1561">
        <f t="shared" si="172"/>
        <v>2025</v>
      </c>
      <c r="U1561" s="3">
        <f t="shared" si="173"/>
        <v>0.29749999999999999</v>
      </c>
      <c r="V1561" s="3" t="str">
        <f t="shared" si="174"/>
        <v>High Discount</v>
      </c>
      <c r="W1561" s="3">
        <f>AVERAGE(Table1[Gross Margin %])</f>
        <v>0.29963500000000659</v>
      </c>
      <c r="X1561" s="3"/>
    </row>
    <row r="1562" spans="1:24" x14ac:dyDescent="0.35">
      <c r="A1562" t="s">
        <v>3055</v>
      </c>
      <c r="B1562" t="s">
        <v>3056</v>
      </c>
      <c r="C1562">
        <v>32.78</v>
      </c>
      <c r="D1562" t="s">
        <v>3873</v>
      </c>
      <c r="E1562">
        <f t="shared" si="168"/>
        <v>0.15</v>
      </c>
      <c r="F1562">
        <f t="shared" si="169"/>
        <v>9.7520499999999988</v>
      </c>
      <c r="G1562" s="2">
        <v>45696</v>
      </c>
      <c r="H1562" s="2">
        <v>45696</v>
      </c>
      <c r="I1562" t="s">
        <v>28</v>
      </c>
      <c r="J1562" t="s">
        <v>49</v>
      </c>
      <c r="K1562" t="str">
        <f t="shared" si="170"/>
        <v>High Risk</v>
      </c>
      <c r="L1562" t="s">
        <v>20</v>
      </c>
      <c r="M1562" t="s">
        <v>50</v>
      </c>
      <c r="N1562" t="s">
        <v>22</v>
      </c>
      <c r="O1562" t="s">
        <v>23</v>
      </c>
      <c r="P1562" t="s">
        <v>51</v>
      </c>
      <c r="Q1562" t="s">
        <v>52</v>
      </c>
      <c r="R1562">
        <v>6</v>
      </c>
      <c r="S1562" t="str">
        <f t="shared" si="171"/>
        <v>February</v>
      </c>
      <c r="T1562">
        <f t="shared" si="172"/>
        <v>2025</v>
      </c>
      <c r="U1562" s="3">
        <f t="shared" si="173"/>
        <v>0.29749999999999993</v>
      </c>
      <c r="V1562" s="3" t="str">
        <f t="shared" si="174"/>
        <v>High Discount</v>
      </c>
      <c r="W1562" s="3">
        <f>AVERAGE(Table1[Gross Margin %])</f>
        <v>0.29963500000000659</v>
      </c>
      <c r="X1562" s="3"/>
    </row>
    <row r="1563" spans="1:24" x14ac:dyDescent="0.35">
      <c r="A1563" t="s">
        <v>3057</v>
      </c>
      <c r="B1563" t="s">
        <v>3058</v>
      </c>
      <c r="C1563">
        <v>570.19000000000005</v>
      </c>
      <c r="D1563" t="s">
        <v>3874</v>
      </c>
      <c r="E1563">
        <f t="shared" si="168"/>
        <v>0.1</v>
      </c>
      <c r="F1563">
        <f t="shared" si="169"/>
        <v>179.60984999999999</v>
      </c>
      <c r="G1563" s="2">
        <v>45432</v>
      </c>
      <c r="H1563" s="2">
        <v>45432</v>
      </c>
      <c r="I1563" t="s">
        <v>42</v>
      </c>
      <c r="J1563" t="s">
        <v>29</v>
      </c>
      <c r="K1563" t="str">
        <f t="shared" si="170"/>
        <v>Low Risk</v>
      </c>
      <c r="L1563" t="s">
        <v>38</v>
      </c>
      <c r="M1563" t="s">
        <v>30</v>
      </c>
      <c r="N1563" t="s">
        <v>22</v>
      </c>
      <c r="O1563" t="s">
        <v>32</v>
      </c>
      <c r="P1563" t="s">
        <v>72</v>
      </c>
      <c r="Q1563" t="s">
        <v>73</v>
      </c>
      <c r="R1563">
        <v>2</v>
      </c>
      <c r="S1563" t="str">
        <f t="shared" si="171"/>
        <v>May</v>
      </c>
      <c r="T1563">
        <f t="shared" si="172"/>
        <v>2024</v>
      </c>
      <c r="U1563" s="3">
        <f t="shared" si="173"/>
        <v>0.31499999999999995</v>
      </c>
      <c r="V1563" s="3" t="str">
        <f t="shared" si="174"/>
        <v>Low Discount</v>
      </c>
      <c r="W1563" s="3">
        <f>AVERAGE(Table1[Gross Margin %])</f>
        <v>0.29963500000000659</v>
      </c>
      <c r="X1563" s="3"/>
    </row>
    <row r="1564" spans="1:24" x14ac:dyDescent="0.35">
      <c r="A1564" t="s">
        <v>3059</v>
      </c>
      <c r="B1564" t="s">
        <v>3060</v>
      </c>
      <c r="C1564">
        <v>103.38</v>
      </c>
      <c r="D1564" t="s">
        <v>3873</v>
      </c>
      <c r="E1564">
        <f t="shared" si="168"/>
        <v>0.15</v>
      </c>
      <c r="F1564">
        <f t="shared" si="169"/>
        <v>30.755549999999996</v>
      </c>
      <c r="G1564" s="2">
        <v>45565</v>
      </c>
      <c r="H1564" s="2">
        <v>45565</v>
      </c>
      <c r="I1564" t="s">
        <v>18</v>
      </c>
      <c r="J1564" t="s">
        <v>37</v>
      </c>
      <c r="K1564" t="str">
        <f t="shared" si="170"/>
        <v>Low Risk</v>
      </c>
      <c r="L1564" t="s">
        <v>43</v>
      </c>
      <c r="M1564" t="s">
        <v>55</v>
      </c>
      <c r="N1564" t="s">
        <v>31</v>
      </c>
      <c r="O1564" t="s">
        <v>23</v>
      </c>
      <c r="P1564" t="s">
        <v>56</v>
      </c>
      <c r="Q1564" t="s">
        <v>57</v>
      </c>
      <c r="R1564">
        <v>9</v>
      </c>
      <c r="S1564" t="str">
        <f t="shared" si="171"/>
        <v>September</v>
      </c>
      <c r="T1564">
        <f t="shared" si="172"/>
        <v>2024</v>
      </c>
      <c r="U1564" s="3">
        <f t="shared" si="173"/>
        <v>0.29749999999999999</v>
      </c>
      <c r="V1564" s="3" t="str">
        <f t="shared" si="174"/>
        <v>High Discount</v>
      </c>
      <c r="W1564" s="3">
        <f>AVERAGE(Table1[Gross Margin %])</f>
        <v>0.29963500000000659</v>
      </c>
      <c r="X1564" s="3"/>
    </row>
    <row r="1565" spans="1:24" x14ac:dyDescent="0.35">
      <c r="A1565" t="s">
        <v>3061</v>
      </c>
      <c r="B1565" t="s">
        <v>3062</v>
      </c>
      <c r="C1565">
        <v>77.88</v>
      </c>
      <c r="D1565" t="s">
        <v>3873</v>
      </c>
      <c r="E1565">
        <f t="shared" si="168"/>
        <v>0.15</v>
      </c>
      <c r="F1565">
        <f t="shared" si="169"/>
        <v>23.169299999999996</v>
      </c>
      <c r="G1565" s="2">
        <v>45636</v>
      </c>
      <c r="H1565" s="2">
        <v>45636</v>
      </c>
      <c r="I1565" t="s">
        <v>28</v>
      </c>
      <c r="J1565" t="s">
        <v>49</v>
      </c>
      <c r="K1565" t="str">
        <f t="shared" si="170"/>
        <v>Low Risk</v>
      </c>
      <c r="L1565" t="s">
        <v>60</v>
      </c>
      <c r="M1565" t="s">
        <v>21</v>
      </c>
      <c r="N1565" t="s">
        <v>31</v>
      </c>
      <c r="O1565" t="s">
        <v>23</v>
      </c>
      <c r="P1565" t="s">
        <v>51</v>
      </c>
      <c r="Q1565" t="s">
        <v>52</v>
      </c>
      <c r="R1565">
        <v>4</v>
      </c>
      <c r="S1565" t="str">
        <f t="shared" si="171"/>
        <v>December</v>
      </c>
      <c r="T1565">
        <f t="shared" si="172"/>
        <v>2024</v>
      </c>
      <c r="U1565" s="3">
        <f t="shared" si="173"/>
        <v>0.29749999999999999</v>
      </c>
      <c r="V1565" s="3" t="str">
        <f t="shared" si="174"/>
        <v>High Discount</v>
      </c>
      <c r="W1565" s="3">
        <f>AVERAGE(Table1[Gross Margin %])</f>
        <v>0.29963500000000659</v>
      </c>
      <c r="X1565" s="3"/>
    </row>
    <row r="1566" spans="1:24" x14ac:dyDescent="0.35">
      <c r="A1566" t="s">
        <v>3063</v>
      </c>
      <c r="B1566" t="s">
        <v>3064</v>
      </c>
      <c r="C1566">
        <v>278.47000000000003</v>
      </c>
      <c r="D1566" t="s">
        <v>3873</v>
      </c>
      <c r="E1566">
        <f t="shared" si="168"/>
        <v>0.1</v>
      </c>
      <c r="F1566">
        <f t="shared" si="169"/>
        <v>87.718050000000005</v>
      </c>
      <c r="G1566" s="2">
        <v>45473</v>
      </c>
      <c r="H1566" s="2">
        <v>45473</v>
      </c>
      <c r="I1566" t="s">
        <v>48</v>
      </c>
      <c r="J1566" t="s">
        <v>19</v>
      </c>
      <c r="K1566" t="str">
        <f t="shared" si="170"/>
        <v>Low Risk</v>
      </c>
      <c r="L1566" t="s">
        <v>43</v>
      </c>
      <c r="M1566" t="s">
        <v>30</v>
      </c>
      <c r="N1566" t="s">
        <v>31</v>
      </c>
      <c r="O1566" t="s">
        <v>32</v>
      </c>
      <c r="P1566" t="s">
        <v>33</v>
      </c>
      <c r="Q1566" t="s">
        <v>34</v>
      </c>
      <c r="R1566">
        <v>10</v>
      </c>
      <c r="S1566" t="str">
        <f t="shared" si="171"/>
        <v>June</v>
      </c>
      <c r="T1566">
        <f t="shared" si="172"/>
        <v>2024</v>
      </c>
      <c r="U1566" s="3">
        <f t="shared" si="173"/>
        <v>0.315</v>
      </c>
      <c r="V1566" s="3" t="str">
        <f t="shared" si="174"/>
        <v>Low Discount</v>
      </c>
      <c r="W1566" s="3">
        <f>AVERAGE(Table1[Gross Margin %])</f>
        <v>0.29963500000000659</v>
      </c>
      <c r="X1566" s="3"/>
    </row>
    <row r="1567" spans="1:24" x14ac:dyDescent="0.35">
      <c r="A1567" t="s">
        <v>3065</v>
      </c>
      <c r="B1567" t="s">
        <v>3066</v>
      </c>
      <c r="C1567">
        <v>125.97</v>
      </c>
      <c r="D1567" t="s">
        <v>3873</v>
      </c>
      <c r="E1567">
        <f t="shared" si="168"/>
        <v>0.15</v>
      </c>
      <c r="F1567">
        <f t="shared" si="169"/>
        <v>37.476074999999994</v>
      </c>
      <c r="G1567" s="2">
        <v>45745</v>
      </c>
      <c r="H1567" s="2">
        <v>45745</v>
      </c>
      <c r="I1567" t="s">
        <v>48</v>
      </c>
      <c r="J1567" t="s">
        <v>29</v>
      </c>
      <c r="K1567" t="str">
        <f t="shared" si="170"/>
        <v>High Risk</v>
      </c>
      <c r="L1567" t="s">
        <v>20</v>
      </c>
      <c r="M1567" t="s">
        <v>55</v>
      </c>
      <c r="N1567" t="s">
        <v>31</v>
      </c>
      <c r="O1567" t="s">
        <v>23</v>
      </c>
      <c r="P1567" t="s">
        <v>51</v>
      </c>
      <c r="Q1567" t="s">
        <v>52</v>
      </c>
      <c r="R1567">
        <v>2</v>
      </c>
      <c r="S1567" t="str">
        <f t="shared" si="171"/>
        <v>March</v>
      </c>
      <c r="T1567">
        <f t="shared" si="172"/>
        <v>2025</v>
      </c>
      <c r="U1567" s="3">
        <f t="shared" si="173"/>
        <v>0.29749999999999993</v>
      </c>
      <c r="V1567" s="3" t="str">
        <f t="shared" si="174"/>
        <v>High Discount</v>
      </c>
      <c r="W1567" s="3">
        <f>AVERAGE(Table1[Gross Margin %])</f>
        <v>0.29963500000000659</v>
      </c>
      <c r="X1567" s="3"/>
    </row>
    <row r="1568" spans="1:24" x14ac:dyDescent="0.35">
      <c r="A1568" t="s">
        <v>3067</v>
      </c>
      <c r="B1568" t="s">
        <v>3068</v>
      </c>
      <c r="C1568">
        <v>403.64</v>
      </c>
      <c r="D1568" t="s">
        <v>3873</v>
      </c>
      <c r="E1568">
        <f t="shared" si="168"/>
        <v>0.1</v>
      </c>
      <c r="F1568">
        <f t="shared" si="169"/>
        <v>127.14659999999998</v>
      </c>
      <c r="G1568" s="2">
        <v>45789</v>
      </c>
      <c r="H1568" s="2">
        <v>45789</v>
      </c>
      <c r="I1568" t="s">
        <v>48</v>
      </c>
      <c r="J1568" t="s">
        <v>37</v>
      </c>
      <c r="K1568" t="str">
        <f t="shared" si="170"/>
        <v>Low Risk</v>
      </c>
      <c r="L1568" t="s">
        <v>43</v>
      </c>
      <c r="M1568" t="s">
        <v>39</v>
      </c>
      <c r="N1568" t="s">
        <v>45</v>
      </c>
      <c r="O1568" t="s">
        <v>32</v>
      </c>
      <c r="P1568" t="s">
        <v>68</v>
      </c>
      <c r="Q1568" t="s">
        <v>69</v>
      </c>
      <c r="R1568">
        <v>4</v>
      </c>
      <c r="S1568" t="str">
        <f t="shared" si="171"/>
        <v>May</v>
      </c>
      <c r="T1568">
        <f t="shared" si="172"/>
        <v>2025</v>
      </c>
      <c r="U1568" s="3">
        <f t="shared" si="173"/>
        <v>0.31499999999999995</v>
      </c>
      <c r="V1568" s="3" t="str">
        <f t="shared" si="174"/>
        <v>Low Discount</v>
      </c>
      <c r="W1568" s="3">
        <f>AVERAGE(Table1[Gross Margin %])</f>
        <v>0.29963500000000659</v>
      </c>
      <c r="X1568" s="3"/>
    </row>
    <row r="1569" spans="1:24" x14ac:dyDescent="0.35">
      <c r="A1569" t="s">
        <v>3069</v>
      </c>
      <c r="B1569" t="s">
        <v>3070</v>
      </c>
      <c r="C1569">
        <v>393.62</v>
      </c>
      <c r="D1569" t="s">
        <v>3873</v>
      </c>
      <c r="E1569">
        <f t="shared" si="168"/>
        <v>0.15</v>
      </c>
      <c r="F1569">
        <f t="shared" si="169"/>
        <v>117.10194999999999</v>
      </c>
      <c r="G1569" s="2">
        <v>45635</v>
      </c>
      <c r="H1569" s="2">
        <v>45635</v>
      </c>
      <c r="I1569" t="s">
        <v>18</v>
      </c>
      <c r="J1569" t="s">
        <v>19</v>
      </c>
      <c r="K1569" t="str">
        <f t="shared" si="170"/>
        <v>Medium Risk</v>
      </c>
      <c r="L1569" t="s">
        <v>38</v>
      </c>
      <c r="M1569" t="s">
        <v>50</v>
      </c>
      <c r="N1569" t="s">
        <v>45</v>
      </c>
      <c r="O1569" t="s">
        <v>23</v>
      </c>
      <c r="P1569" t="s">
        <v>51</v>
      </c>
      <c r="Q1569" t="s">
        <v>52</v>
      </c>
      <c r="R1569">
        <v>2</v>
      </c>
      <c r="S1569" t="str">
        <f t="shared" si="171"/>
        <v>December</v>
      </c>
      <c r="T1569">
        <f t="shared" si="172"/>
        <v>2024</v>
      </c>
      <c r="U1569" s="3">
        <f t="shared" si="173"/>
        <v>0.29749999999999999</v>
      </c>
      <c r="V1569" s="3" t="str">
        <f t="shared" si="174"/>
        <v>High Discount</v>
      </c>
      <c r="W1569" s="3">
        <f>AVERAGE(Table1[Gross Margin %])</f>
        <v>0.29963500000000659</v>
      </c>
      <c r="X1569" s="3"/>
    </row>
    <row r="1570" spans="1:24" x14ac:dyDescent="0.35">
      <c r="A1570" t="s">
        <v>3071</v>
      </c>
      <c r="B1570" t="s">
        <v>1277</v>
      </c>
      <c r="C1570">
        <v>346.35</v>
      </c>
      <c r="D1570" t="s">
        <v>3873</v>
      </c>
      <c r="E1570">
        <f t="shared" si="168"/>
        <v>0.1</v>
      </c>
      <c r="F1570">
        <f t="shared" si="169"/>
        <v>109.10025</v>
      </c>
      <c r="G1570" s="2">
        <v>45471</v>
      </c>
      <c r="H1570" s="2">
        <v>45471</v>
      </c>
      <c r="I1570" t="s">
        <v>42</v>
      </c>
      <c r="J1570" t="s">
        <v>29</v>
      </c>
      <c r="K1570" t="str">
        <f t="shared" si="170"/>
        <v>High Risk</v>
      </c>
      <c r="L1570" t="s">
        <v>20</v>
      </c>
      <c r="M1570" t="s">
        <v>50</v>
      </c>
      <c r="N1570" t="s">
        <v>45</v>
      </c>
      <c r="O1570" t="s">
        <v>32</v>
      </c>
      <c r="P1570" t="s">
        <v>72</v>
      </c>
      <c r="Q1570" t="s">
        <v>73</v>
      </c>
      <c r="R1570">
        <v>9</v>
      </c>
      <c r="S1570" t="str">
        <f t="shared" si="171"/>
        <v>June</v>
      </c>
      <c r="T1570">
        <f t="shared" si="172"/>
        <v>2024</v>
      </c>
      <c r="U1570" s="3">
        <f t="shared" si="173"/>
        <v>0.315</v>
      </c>
      <c r="V1570" s="3" t="str">
        <f t="shared" si="174"/>
        <v>Low Discount</v>
      </c>
      <c r="W1570" s="3">
        <f>AVERAGE(Table1[Gross Margin %])</f>
        <v>0.29963500000000659</v>
      </c>
      <c r="X1570" s="3"/>
    </row>
    <row r="1571" spans="1:24" x14ac:dyDescent="0.35">
      <c r="A1571" t="s">
        <v>3072</v>
      </c>
      <c r="B1571" t="s">
        <v>3073</v>
      </c>
      <c r="C1571">
        <v>1461.9</v>
      </c>
      <c r="D1571" t="s">
        <v>3872</v>
      </c>
      <c r="E1571">
        <f t="shared" si="168"/>
        <v>0.25</v>
      </c>
      <c r="F1571">
        <f t="shared" si="169"/>
        <v>383.74875000000003</v>
      </c>
      <c r="G1571" s="2">
        <v>45757</v>
      </c>
      <c r="H1571" s="2">
        <v>45757</v>
      </c>
      <c r="I1571" t="s">
        <v>42</v>
      </c>
      <c r="J1571" t="s">
        <v>19</v>
      </c>
      <c r="K1571" t="str">
        <f t="shared" si="170"/>
        <v>Low Risk</v>
      </c>
      <c r="L1571" t="s">
        <v>38</v>
      </c>
      <c r="M1571" t="s">
        <v>30</v>
      </c>
      <c r="N1571" t="s">
        <v>31</v>
      </c>
      <c r="O1571" t="s">
        <v>32</v>
      </c>
      <c r="P1571" t="s">
        <v>72</v>
      </c>
      <c r="Q1571" t="s">
        <v>73</v>
      </c>
      <c r="R1571">
        <v>9</v>
      </c>
      <c r="S1571" t="str">
        <f t="shared" si="171"/>
        <v>April</v>
      </c>
      <c r="T1571">
        <f t="shared" si="172"/>
        <v>2025</v>
      </c>
      <c r="U1571" s="3">
        <f t="shared" si="173"/>
        <v>0.26250000000000001</v>
      </c>
      <c r="V1571" s="3" t="str">
        <f t="shared" si="174"/>
        <v>High Discount</v>
      </c>
      <c r="W1571" s="3">
        <f>AVERAGE(Table1[Gross Margin %])</f>
        <v>0.29963500000000659</v>
      </c>
      <c r="X1571" s="3"/>
    </row>
    <row r="1572" spans="1:24" x14ac:dyDescent="0.35">
      <c r="A1572" t="s">
        <v>3074</v>
      </c>
      <c r="B1572" t="s">
        <v>3075</v>
      </c>
      <c r="C1572">
        <v>954.45</v>
      </c>
      <c r="D1572" t="s">
        <v>3874</v>
      </c>
      <c r="E1572">
        <f t="shared" si="168"/>
        <v>0.15</v>
      </c>
      <c r="F1572">
        <f t="shared" si="169"/>
        <v>283.94887499999999</v>
      </c>
      <c r="G1572" s="2">
        <v>45445</v>
      </c>
      <c r="H1572" s="2">
        <v>45445</v>
      </c>
      <c r="I1572" t="s">
        <v>18</v>
      </c>
      <c r="J1572" t="s">
        <v>29</v>
      </c>
      <c r="K1572" t="str">
        <f t="shared" si="170"/>
        <v>Low Risk</v>
      </c>
      <c r="L1572" t="s">
        <v>60</v>
      </c>
      <c r="M1572" t="s">
        <v>30</v>
      </c>
      <c r="N1572" t="s">
        <v>22</v>
      </c>
      <c r="O1572" t="s">
        <v>23</v>
      </c>
      <c r="P1572" t="s">
        <v>24</v>
      </c>
      <c r="Q1572" t="s">
        <v>25</v>
      </c>
      <c r="R1572">
        <v>10</v>
      </c>
      <c r="S1572" t="str">
        <f t="shared" si="171"/>
        <v>June</v>
      </c>
      <c r="T1572">
        <f t="shared" si="172"/>
        <v>2024</v>
      </c>
      <c r="U1572" s="3">
        <f t="shared" si="173"/>
        <v>0.29749999999999999</v>
      </c>
      <c r="V1572" s="3" t="str">
        <f t="shared" si="174"/>
        <v>High Discount</v>
      </c>
      <c r="W1572" s="3">
        <f>AVERAGE(Table1[Gross Margin %])</f>
        <v>0.29963500000000659</v>
      </c>
      <c r="X1572" s="3"/>
    </row>
    <row r="1573" spans="1:24" x14ac:dyDescent="0.35">
      <c r="A1573" t="s">
        <v>3076</v>
      </c>
      <c r="B1573" t="s">
        <v>3077</v>
      </c>
      <c r="C1573">
        <v>1368.87</v>
      </c>
      <c r="D1573" t="s">
        <v>3872</v>
      </c>
      <c r="E1573">
        <f t="shared" si="168"/>
        <v>0.25</v>
      </c>
      <c r="F1573">
        <f t="shared" si="169"/>
        <v>359.32837499999994</v>
      </c>
      <c r="G1573" s="2">
        <v>45718</v>
      </c>
      <c r="H1573" s="2">
        <v>45718</v>
      </c>
      <c r="I1573" t="s">
        <v>42</v>
      </c>
      <c r="J1573" t="s">
        <v>37</v>
      </c>
      <c r="K1573" t="str">
        <f t="shared" si="170"/>
        <v>Low Risk</v>
      </c>
      <c r="L1573" t="s">
        <v>38</v>
      </c>
      <c r="M1573" t="s">
        <v>39</v>
      </c>
      <c r="N1573" t="s">
        <v>45</v>
      </c>
      <c r="O1573" t="s">
        <v>32</v>
      </c>
      <c r="P1573" t="s">
        <v>33</v>
      </c>
      <c r="Q1573" t="s">
        <v>34</v>
      </c>
      <c r="R1573">
        <v>1</v>
      </c>
      <c r="S1573" t="str">
        <f t="shared" si="171"/>
        <v>March</v>
      </c>
      <c r="T1573">
        <f t="shared" si="172"/>
        <v>2025</v>
      </c>
      <c r="U1573" s="3">
        <f t="shared" si="173"/>
        <v>0.26249999999999996</v>
      </c>
      <c r="V1573" s="3" t="str">
        <f t="shared" si="174"/>
        <v>High Discount</v>
      </c>
      <c r="W1573" s="3">
        <f>AVERAGE(Table1[Gross Margin %])</f>
        <v>0.29963500000000659</v>
      </c>
      <c r="X1573" s="3"/>
    </row>
    <row r="1574" spans="1:24" x14ac:dyDescent="0.35">
      <c r="A1574" t="s">
        <v>3078</v>
      </c>
      <c r="B1574" t="s">
        <v>1766</v>
      </c>
      <c r="C1574">
        <v>389.7</v>
      </c>
      <c r="D1574" t="s">
        <v>3873</v>
      </c>
      <c r="E1574">
        <f t="shared" si="168"/>
        <v>0.1</v>
      </c>
      <c r="F1574">
        <f t="shared" si="169"/>
        <v>122.7555</v>
      </c>
      <c r="G1574" s="2">
        <v>45471</v>
      </c>
      <c r="H1574" s="2">
        <v>45471</v>
      </c>
      <c r="I1574" t="s">
        <v>42</v>
      </c>
      <c r="J1574" t="s">
        <v>37</v>
      </c>
      <c r="K1574" t="str">
        <f t="shared" si="170"/>
        <v>Low Risk</v>
      </c>
      <c r="L1574" t="s">
        <v>43</v>
      </c>
      <c r="M1574" t="s">
        <v>55</v>
      </c>
      <c r="N1574" t="s">
        <v>31</v>
      </c>
      <c r="O1574" t="s">
        <v>32</v>
      </c>
      <c r="P1574" t="s">
        <v>80</v>
      </c>
      <c r="Q1574" t="s">
        <v>81</v>
      </c>
      <c r="R1574">
        <v>3</v>
      </c>
      <c r="S1574" t="str">
        <f t="shared" si="171"/>
        <v>June</v>
      </c>
      <c r="T1574">
        <f t="shared" si="172"/>
        <v>2024</v>
      </c>
      <c r="U1574" s="3">
        <f t="shared" si="173"/>
        <v>0.315</v>
      </c>
      <c r="V1574" s="3" t="str">
        <f t="shared" si="174"/>
        <v>Low Discount</v>
      </c>
      <c r="W1574" s="3">
        <f>AVERAGE(Table1[Gross Margin %])</f>
        <v>0.29963500000000659</v>
      </c>
      <c r="X1574" s="3"/>
    </row>
    <row r="1575" spans="1:24" x14ac:dyDescent="0.35">
      <c r="A1575" t="s">
        <v>3079</v>
      </c>
      <c r="B1575" t="s">
        <v>3080</v>
      </c>
      <c r="C1575">
        <v>985.59</v>
      </c>
      <c r="D1575" t="s">
        <v>3874</v>
      </c>
      <c r="E1575">
        <f t="shared" si="168"/>
        <v>0.15</v>
      </c>
      <c r="F1575">
        <f t="shared" si="169"/>
        <v>293.21302500000002</v>
      </c>
      <c r="G1575" s="2">
        <v>45585</v>
      </c>
      <c r="H1575" s="2">
        <v>45585</v>
      </c>
      <c r="I1575" t="s">
        <v>42</v>
      </c>
      <c r="J1575" t="s">
        <v>29</v>
      </c>
      <c r="K1575" t="str">
        <f t="shared" si="170"/>
        <v>Low Risk</v>
      </c>
      <c r="L1575" t="s">
        <v>60</v>
      </c>
      <c r="M1575" t="s">
        <v>39</v>
      </c>
      <c r="N1575" t="s">
        <v>22</v>
      </c>
      <c r="O1575" t="s">
        <v>23</v>
      </c>
      <c r="P1575" t="s">
        <v>56</v>
      </c>
      <c r="Q1575" t="s">
        <v>57</v>
      </c>
      <c r="R1575">
        <v>9</v>
      </c>
      <c r="S1575" t="str">
        <f t="shared" si="171"/>
        <v>October</v>
      </c>
      <c r="T1575">
        <f t="shared" si="172"/>
        <v>2024</v>
      </c>
      <c r="U1575" s="3">
        <f t="shared" si="173"/>
        <v>0.29749999999999999</v>
      </c>
      <c r="V1575" s="3" t="str">
        <f t="shared" si="174"/>
        <v>High Discount</v>
      </c>
      <c r="W1575" s="3">
        <f>AVERAGE(Table1[Gross Margin %])</f>
        <v>0.29963500000000659</v>
      </c>
      <c r="X1575" s="3"/>
    </row>
    <row r="1576" spans="1:24" x14ac:dyDescent="0.35">
      <c r="A1576" t="s">
        <v>3081</v>
      </c>
      <c r="B1576" t="s">
        <v>3082</v>
      </c>
      <c r="C1576">
        <v>45.87</v>
      </c>
      <c r="D1576" t="s">
        <v>3873</v>
      </c>
      <c r="E1576">
        <f t="shared" si="168"/>
        <v>0.1</v>
      </c>
      <c r="F1576">
        <f t="shared" si="169"/>
        <v>14.44905</v>
      </c>
      <c r="G1576" s="2">
        <v>45550</v>
      </c>
      <c r="H1576" s="2">
        <v>45550</v>
      </c>
      <c r="I1576" t="s">
        <v>86</v>
      </c>
      <c r="J1576" t="s">
        <v>19</v>
      </c>
      <c r="K1576" t="str">
        <f t="shared" si="170"/>
        <v>Low Risk</v>
      </c>
      <c r="L1576" t="s">
        <v>43</v>
      </c>
      <c r="M1576" t="s">
        <v>39</v>
      </c>
      <c r="N1576" t="s">
        <v>22</v>
      </c>
      <c r="O1576" t="s">
        <v>32</v>
      </c>
      <c r="P1576" t="s">
        <v>80</v>
      </c>
      <c r="Q1576" t="s">
        <v>81</v>
      </c>
      <c r="R1576">
        <v>8</v>
      </c>
      <c r="S1576" t="str">
        <f t="shared" si="171"/>
        <v>September</v>
      </c>
      <c r="T1576">
        <f t="shared" si="172"/>
        <v>2024</v>
      </c>
      <c r="U1576" s="3">
        <f t="shared" si="173"/>
        <v>0.315</v>
      </c>
      <c r="V1576" s="3" t="str">
        <f t="shared" si="174"/>
        <v>Low Discount</v>
      </c>
      <c r="W1576" s="3">
        <f>AVERAGE(Table1[Gross Margin %])</f>
        <v>0.29963500000000659</v>
      </c>
      <c r="X1576" s="3"/>
    </row>
    <row r="1577" spans="1:24" x14ac:dyDescent="0.35">
      <c r="A1577" t="s">
        <v>3083</v>
      </c>
      <c r="B1577" t="s">
        <v>3084</v>
      </c>
      <c r="C1577">
        <v>1013.76</v>
      </c>
      <c r="D1577" t="s">
        <v>3872</v>
      </c>
      <c r="E1577">
        <f t="shared" si="168"/>
        <v>0.15</v>
      </c>
      <c r="F1577">
        <f t="shared" si="169"/>
        <v>301.59359999999998</v>
      </c>
      <c r="G1577" s="2">
        <v>45546</v>
      </c>
      <c r="H1577" s="2">
        <v>45546</v>
      </c>
      <c r="I1577" t="s">
        <v>42</v>
      </c>
      <c r="J1577" t="s">
        <v>29</v>
      </c>
      <c r="K1577" t="str">
        <f t="shared" si="170"/>
        <v>Low Risk</v>
      </c>
      <c r="L1577" t="s">
        <v>38</v>
      </c>
      <c r="M1577" t="s">
        <v>21</v>
      </c>
      <c r="N1577" t="s">
        <v>45</v>
      </c>
      <c r="O1577" t="s">
        <v>23</v>
      </c>
      <c r="P1577" t="s">
        <v>24</v>
      </c>
      <c r="Q1577" t="s">
        <v>25</v>
      </c>
      <c r="R1577">
        <v>2</v>
      </c>
      <c r="S1577" t="str">
        <f t="shared" si="171"/>
        <v>September</v>
      </c>
      <c r="T1577">
        <f t="shared" si="172"/>
        <v>2024</v>
      </c>
      <c r="U1577" s="3">
        <f t="shared" si="173"/>
        <v>0.29749999999999999</v>
      </c>
      <c r="V1577" s="3" t="str">
        <f t="shared" si="174"/>
        <v>High Discount</v>
      </c>
      <c r="W1577" s="3">
        <f>AVERAGE(Table1[Gross Margin %])</f>
        <v>0.29963500000000659</v>
      </c>
      <c r="X1577" s="3"/>
    </row>
    <row r="1578" spans="1:24" x14ac:dyDescent="0.35">
      <c r="A1578" t="s">
        <v>3085</v>
      </c>
      <c r="B1578" t="s">
        <v>3086</v>
      </c>
      <c r="C1578">
        <v>601.25</v>
      </c>
      <c r="D1578" t="s">
        <v>3874</v>
      </c>
      <c r="E1578">
        <f t="shared" si="168"/>
        <v>0.15</v>
      </c>
      <c r="F1578">
        <f t="shared" si="169"/>
        <v>178.87187499999999</v>
      </c>
      <c r="G1578" s="2">
        <v>45682</v>
      </c>
      <c r="H1578" s="2">
        <v>45682</v>
      </c>
      <c r="I1578" t="s">
        <v>42</v>
      </c>
      <c r="J1578" t="s">
        <v>37</v>
      </c>
      <c r="K1578" t="str">
        <f t="shared" si="170"/>
        <v>Low Risk</v>
      </c>
      <c r="L1578" t="s">
        <v>60</v>
      </c>
      <c r="M1578" t="s">
        <v>44</v>
      </c>
      <c r="N1578" t="s">
        <v>22</v>
      </c>
      <c r="O1578" t="s">
        <v>23</v>
      </c>
      <c r="P1578" t="s">
        <v>24</v>
      </c>
      <c r="Q1578" t="s">
        <v>25</v>
      </c>
      <c r="R1578">
        <v>8</v>
      </c>
      <c r="S1578" t="str">
        <f t="shared" si="171"/>
        <v>January</v>
      </c>
      <c r="T1578">
        <f t="shared" si="172"/>
        <v>2025</v>
      </c>
      <c r="U1578" s="3">
        <f t="shared" si="173"/>
        <v>0.29749999999999999</v>
      </c>
      <c r="V1578" s="3" t="str">
        <f t="shared" si="174"/>
        <v>High Discount</v>
      </c>
      <c r="W1578" s="3">
        <f>AVERAGE(Table1[Gross Margin %])</f>
        <v>0.29963500000000659</v>
      </c>
      <c r="X1578" s="3"/>
    </row>
    <row r="1579" spans="1:24" x14ac:dyDescent="0.35">
      <c r="A1579" t="s">
        <v>3087</v>
      </c>
      <c r="B1579" t="s">
        <v>3088</v>
      </c>
      <c r="C1579">
        <v>1086.06</v>
      </c>
      <c r="D1579" t="s">
        <v>3872</v>
      </c>
      <c r="E1579">
        <f t="shared" si="168"/>
        <v>0.15</v>
      </c>
      <c r="F1579">
        <f t="shared" si="169"/>
        <v>323.10284999999999</v>
      </c>
      <c r="G1579" s="2">
        <v>45722</v>
      </c>
      <c r="H1579" s="2">
        <v>45722</v>
      </c>
      <c r="I1579" t="s">
        <v>86</v>
      </c>
      <c r="J1579" t="s">
        <v>19</v>
      </c>
      <c r="K1579" t="str">
        <f t="shared" si="170"/>
        <v>High Risk</v>
      </c>
      <c r="L1579" t="s">
        <v>20</v>
      </c>
      <c r="M1579" t="s">
        <v>55</v>
      </c>
      <c r="N1579" t="s">
        <v>31</v>
      </c>
      <c r="O1579" t="s">
        <v>23</v>
      </c>
      <c r="P1579" t="s">
        <v>56</v>
      </c>
      <c r="Q1579" t="s">
        <v>57</v>
      </c>
      <c r="R1579">
        <v>9</v>
      </c>
      <c r="S1579" t="str">
        <f t="shared" si="171"/>
        <v>March</v>
      </c>
      <c r="T1579">
        <f t="shared" si="172"/>
        <v>2025</v>
      </c>
      <c r="U1579" s="3">
        <f t="shared" si="173"/>
        <v>0.29749999999999999</v>
      </c>
      <c r="V1579" s="3" t="str">
        <f t="shared" si="174"/>
        <v>High Discount</v>
      </c>
      <c r="W1579" s="3">
        <f>AVERAGE(Table1[Gross Margin %])</f>
        <v>0.29963500000000659</v>
      </c>
      <c r="X1579" s="3"/>
    </row>
    <row r="1580" spans="1:24" x14ac:dyDescent="0.35">
      <c r="A1580" t="s">
        <v>3089</v>
      </c>
      <c r="B1580" t="s">
        <v>3090</v>
      </c>
      <c r="C1580">
        <v>1352.64</v>
      </c>
      <c r="D1580" t="s">
        <v>3872</v>
      </c>
      <c r="E1580">
        <f t="shared" si="168"/>
        <v>0.25</v>
      </c>
      <c r="F1580">
        <f t="shared" si="169"/>
        <v>355.06799999999998</v>
      </c>
      <c r="G1580" s="2">
        <v>45628</v>
      </c>
      <c r="H1580" s="2">
        <v>45628</v>
      </c>
      <c r="I1580" t="s">
        <v>48</v>
      </c>
      <c r="J1580" t="s">
        <v>19</v>
      </c>
      <c r="K1580" t="str">
        <f t="shared" si="170"/>
        <v>Medium Risk</v>
      </c>
      <c r="L1580" t="s">
        <v>38</v>
      </c>
      <c r="M1580" t="s">
        <v>21</v>
      </c>
      <c r="N1580" t="s">
        <v>31</v>
      </c>
      <c r="O1580" t="s">
        <v>32</v>
      </c>
      <c r="P1580" t="s">
        <v>33</v>
      </c>
      <c r="Q1580" t="s">
        <v>34</v>
      </c>
      <c r="R1580">
        <v>8</v>
      </c>
      <c r="S1580" t="str">
        <f t="shared" si="171"/>
        <v>December</v>
      </c>
      <c r="T1580">
        <f t="shared" si="172"/>
        <v>2024</v>
      </c>
      <c r="U1580" s="3">
        <f t="shared" si="173"/>
        <v>0.26249999999999996</v>
      </c>
      <c r="V1580" s="3" t="str">
        <f t="shared" si="174"/>
        <v>High Discount</v>
      </c>
      <c r="W1580" s="3">
        <f>AVERAGE(Table1[Gross Margin %])</f>
        <v>0.29963500000000659</v>
      </c>
      <c r="X1580" s="3"/>
    </row>
    <row r="1581" spans="1:24" x14ac:dyDescent="0.35">
      <c r="A1581" t="s">
        <v>3091</v>
      </c>
      <c r="B1581" t="s">
        <v>3092</v>
      </c>
      <c r="C1581">
        <v>239.78</v>
      </c>
      <c r="D1581" t="s">
        <v>3873</v>
      </c>
      <c r="E1581">
        <f t="shared" si="168"/>
        <v>0.1</v>
      </c>
      <c r="F1581">
        <f t="shared" si="169"/>
        <v>75.530699999999996</v>
      </c>
      <c r="G1581" s="2">
        <v>45619</v>
      </c>
      <c r="H1581" s="2">
        <v>45619</v>
      </c>
      <c r="I1581" t="s">
        <v>48</v>
      </c>
      <c r="J1581" t="s">
        <v>37</v>
      </c>
      <c r="K1581" t="str">
        <f t="shared" si="170"/>
        <v>Low Risk</v>
      </c>
      <c r="L1581" t="s">
        <v>43</v>
      </c>
      <c r="M1581" t="s">
        <v>50</v>
      </c>
      <c r="N1581" t="s">
        <v>45</v>
      </c>
      <c r="O1581" t="s">
        <v>32</v>
      </c>
      <c r="P1581" t="s">
        <v>68</v>
      </c>
      <c r="Q1581" t="s">
        <v>69</v>
      </c>
      <c r="R1581">
        <v>4</v>
      </c>
      <c r="S1581" t="str">
        <f t="shared" si="171"/>
        <v>November</v>
      </c>
      <c r="T1581">
        <f t="shared" si="172"/>
        <v>2024</v>
      </c>
      <c r="U1581" s="3">
        <f t="shared" si="173"/>
        <v>0.315</v>
      </c>
      <c r="V1581" s="3" t="str">
        <f t="shared" si="174"/>
        <v>Low Discount</v>
      </c>
      <c r="W1581" s="3">
        <f>AVERAGE(Table1[Gross Margin %])</f>
        <v>0.29963500000000659</v>
      </c>
      <c r="X1581" s="3"/>
    </row>
    <row r="1582" spans="1:24" x14ac:dyDescent="0.35">
      <c r="A1582" t="s">
        <v>3093</v>
      </c>
      <c r="B1582" t="s">
        <v>2958</v>
      </c>
      <c r="C1582">
        <v>264</v>
      </c>
      <c r="D1582" t="s">
        <v>3873</v>
      </c>
      <c r="E1582">
        <f t="shared" si="168"/>
        <v>0.1</v>
      </c>
      <c r="F1582">
        <f t="shared" si="169"/>
        <v>83.16</v>
      </c>
      <c r="G1582" s="2">
        <v>45510</v>
      </c>
      <c r="H1582" s="2">
        <v>45510</v>
      </c>
      <c r="I1582" t="s">
        <v>28</v>
      </c>
      <c r="J1582" t="s">
        <v>49</v>
      </c>
      <c r="K1582" t="str">
        <f t="shared" si="170"/>
        <v>Low Risk</v>
      </c>
      <c r="L1582" t="s">
        <v>43</v>
      </c>
      <c r="M1582" t="s">
        <v>21</v>
      </c>
      <c r="N1582" t="s">
        <v>45</v>
      </c>
      <c r="O1582" t="s">
        <v>32</v>
      </c>
      <c r="P1582" t="s">
        <v>72</v>
      </c>
      <c r="Q1582" t="s">
        <v>73</v>
      </c>
      <c r="R1582">
        <v>7</v>
      </c>
      <c r="S1582" t="str">
        <f t="shared" si="171"/>
        <v>August</v>
      </c>
      <c r="T1582">
        <f t="shared" si="172"/>
        <v>2024</v>
      </c>
      <c r="U1582" s="3">
        <f t="shared" si="173"/>
        <v>0.315</v>
      </c>
      <c r="V1582" s="3" t="str">
        <f t="shared" si="174"/>
        <v>Low Discount</v>
      </c>
      <c r="W1582" s="3">
        <f>AVERAGE(Table1[Gross Margin %])</f>
        <v>0.29963500000000659</v>
      </c>
      <c r="X1582" s="3"/>
    </row>
    <row r="1583" spans="1:24" x14ac:dyDescent="0.35">
      <c r="A1583" t="s">
        <v>3094</v>
      </c>
      <c r="B1583" t="s">
        <v>3095</v>
      </c>
      <c r="C1583">
        <v>1460.81</v>
      </c>
      <c r="D1583" t="s">
        <v>3872</v>
      </c>
      <c r="E1583">
        <f t="shared" si="168"/>
        <v>0.15</v>
      </c>
      <c r="F1583">
        <f t="shared" si="169"/>
        <v>434.59097499999996</v>
      </c>
      <c r="G1583" s="2">
        <v>45713</v>
      </c>
      <c r="H1583" s="2">
        <v>45713</v>
      </c>
      <c r="I1583" t="s">
        <v>86</v>
      </c>
      <c r="J1583" t="s">
        <v>19</v>
      </c>
      <c r="K1583" t="str">
        <f t="shared" si="170"/>
        <v>High Risk</v>
      </c>
      <c r="L1583" t="s">
        <v>20</v>
      </c>
      <c r="M1583" t="s">
        <v>50</v>
      </c>
      <c r="N1583" t="s">
        <v>45</v>
      </c>
      <c r="O1583" t="s">
        <v>23</v>
      </c>
      <c r="P1583" t="s">
        <v>56</v>
      </c>
      <c r="Q1583" t="s">
        <v>57</v>
      </c>
      <c r="R1583">
        <v>1</v>
      </c>
      <c r="S1583" t="str">
        <f t="shared" si="171"/>
        <v>February</v>
      </c>
      <c r="T1583">
        <f t="shared" si="172"/>
        <v>2025</v>
      </c>
      <c r="U1583" s="3">
        <f t="shared" si="173"/>
        <v>0.29749999999999999</v>
      </c>
      <c r="V1583" s="3" t="str">
        <f t="shared" si="174"/>
        <v>High Discount</v>
      </c>
      <c r="W1583" s="3">
        <f>AVERAGE(Table1[Gross Margin %])</f>
        <v>0.29963500000000659</v>
      </c>
      <c r="X1583" s="3"/>
    </row>
    <row r="1584" spans="1:24" x14ac:dyDescent="0.35">
      <c r="A1584" t="s">
        <v>3096</v>
      </c>
      <c r="B1584" t="s">
        <v>3097</v>
      </c>
      <c r="C1584">
        <v>1399.68</v>
      </c>
      <c r="D1584" t="s">
        <v>3872</v>
      </c>
      <c r="E1584">
        <f t="shared" si="168"/>
        <v>0.25</v>
      </c>
      <c r="F1584">
        <f t="shared" si="169"/>
        <v>367.416</v>
      </c>
      <c r="G1584" s="2">
        <v>45684</v>
      </c>
      <c r="H1584" s="2">
        <v>45684</v>
      </c>
      <c r="I1584" t="s">
        <v>48</v>
      </c>
      <c r="J1584" t="s">
        <v>49</v>
      </c>
      <c r="K1584" t="str">
        <f t="shared" si="170"/>
        <v>Low Risk</v>
      </c>
      <c r="L1584" t="s">
        <v>60</v>
      </c>
      <c r="M1584" t="s">
        <v>50</v>
      </c>
      <c r="N1584" t="s">
        <v>45</v>
      </c>
      <c r="O1584" t="s">
        <v>32</v>
      </c>
      <c r="P1584" t="s">
        <v>72</v>
      </c>
      <c r="Q1584" t="s">
        <v>73</v>
      </c>
      <c r="R1584">
        <v>1</v>
      </c>
      <c r="S1584" t="str">
        <f t="shared" si="171"/>
        <v>January</v>
      </c>
      <c r="T1584">
        <f t="shared" si="172"/>
        <v>2025</v>
      </c>
      <c r="U1584" s="3">
        <f t="shared" si="173"/>
        <v>0.26250000000000001</v>
      </c>
      <c r="V1584" s="3" t="str">
        <f t="shared" si="174"/>
        <v>High Discount</v>
      </c>
      <c r="W1584" s="3">
        <f>AVERAGE(Table1[Gross Margin %])</f>
        <v>0.29963500000000659</v>
      </c>
      <c r="X1584" s="3"/>
    </row>
    <row r="1585" spans="1:24" x14ac:dyDescent="0.35">
      <c r="A1585" t="s">
        <v>3098</v>
      </c>
      <c r="B1585" t="s">
        <v>3099</v>
      </c>
      <c r="C1585">
        <v>158.21</v>
      </c>
      <c r="D1585" t="s">
        <v>3873</v>
      </c>
      <c r="E1585">
        <f t="shared" si="168"/>
        <v>0.1</v>
      </c>
      <c r="F1585">
        <f t="shared" si="169"/>
        <v>49.836150000000004</v>
      </c>
      <c r="G1585" s="2">
        <v>45631</v>
      </c>
      <c r="H1585" s="2">
        <v>45631</v>
      </c>
      <c r="I1585" t="s">
        <v>42</v>
      </c>
      <c r="J1585" t="s">
        <v>37</v>
      </c>
      <c r="K1585" t="str">
        <f t="shared" si="170"/>
        <v>High Risk</v>
      </c>
      <c r="L1585" t="s">
        <v>20</v>
      </c>
      <c r="M1585" t="s">
        <v>50</v>
      </c>
      <c r="N1585" t="s">
        <v>22</v>
      </c>
      <c r="O1585" t="s">
        <v>32</v>
      </c>
      <c r="P1585" t="s">
        <v>68</v>
      </c>
      <c r="Q1585" t="s">
        <v>69</v>
      </c>
      <c r="R1585">
        <v>5</v>
      </c>
      <c r="S1585" t="str">
        <f t="shared" si="171"/>
        <v>December</v>
      </c>
      <c r="T1585">
        <f t="shared" si="172"/>
        <v>2024</v>
      </c>
      <c r="U1585" s="3">
        <f t="shared" si="173"/>
        <v>0.315</v>
      </c>
      <c r="V1585" s="3" t="str">
        <f t="shared" si="174"/>
        <v>Low Discount</v>
      </c>
      <c r="W1585" s="3">
        <f>AVERAGE(Table1[Gross Margin %])</f>
        <v>0.29963500000000659</v>
      </c>
      <c r="X1585" s="3"/>
    </row>
    <row r="1586" spans="1:24" x14ac:dyDescent="0.35">
      <c r="A1586" t="s">
        <v>3100</v>
      </c>
      <c r="B1586" t="s">
        <v>3101</v>
      </c>
      <c r="C1586">
        <v>1169.29</v>
      </c>
      <c r="D1586" t="s">
        <v>3872</v>
      </c>
      <c r="E1586">
        <f t="shared" si="168"/>
        <v>0.25</v>
      </c>
      <c r="F1586">
        <f t="shared" si="169"/>
        <v>306.93862499999994</v>
      </c>
      <c r="G1586" s="2">
        <v>45552</v>
      </c>
      <c r="H1586" s="2">
        <v>45552</v>
      </c>
      <c r="I1586" t="s">
        <v>28</v>
      </c>
      <c r="J1586" t="s">
        <v>37</v>
      </c>
      <c r="K1586" t="str">
        <f t="shared" si="170"/>
        <v>Low Risk</v>
      </c>
      <c r="L1586" t="s">
        <v>43</v>
      </c>
      <c r="M1586" t="s">
        <v>21</v>
      </c>
      <c r="N1586" t="s">
        <v>31</v>
      </c>
      <c r="O1586" t="s">
        <v>32</v>
      </c>
      <c r="P1586" t="s">
        <v>68</v>
      </c>
      <c r="Q1586" t="s">
        <v>69</v>
      </c>
      <c r="R1586">
        <v>6</v>
      </c>
      <c r="S1586" t="str">
        <f t="shared" si="171"/>
        <v>September</v>
      </c>
      <c r="T1586">
        <f t="shared" si="172"/>
        <v>2024</v>
      </c>
      <c r="U1586" s="3">
        <f t="shared" si="173"/>
        <v>0.26249999999999996</v>
      </c>
      <c r="V1586" s="3" t="str">
        <f t="shared" si="174"/>
        <v>High Discount</v>
      </c>
      <c r="W1586" s="3">
        <f>AVERAGE(Table1[Gross Margin %])</f>
        <v>0.29963500000000659</v>
      </c>
      <c r="X1586" s="3"/>
    </row>
    <row r="1587" spans="1:24" x14ac:dyDescent="0.35">
      <c r="A1587" t="s">
        <v>3102</v>
      </c>
      <c r="B1587" t="s">
        <v>2520</v>
      </c>
      <c r="C1587">
        <v>1491.85</v>
      </c>
      <c r="D1587" t="s">
        <v>3872</v>
      </c>
      <c r="E1587">
        <f t="shared" si="168"/>
        <v>0.25</v>
      </c>
      <c r="F1587">
        <f t="shared" si="169"/>
        <v>391.61062499999991</v>
      </c>
      <c r="G1587" s="2">
        <v>45702</v>
      </c>
      <c r="H1587" s="2">
        <v>45702</v>
      </c>
      <c r="I1587" t="s">
        <v>86</v>
      </c>
      <c r="J1587" t="s">
        <v>49</v>
      </c>
      <c r="K1587" t="str">
        <f t="shared" si="170"/>
        <v>Medium Risk</v>
      </c>
      <c r="L1587" t="s">
        <v>38</v>
      </c>
      <c r="M1587" t="s">
        <v>50</v>
      </c>
      <c r="N1587" t="s">
        <v>45</v>
      </c>
      <c r="O1587" t="s">
        <v>32</v>
      </c>
      <c r="P1587" t="s">
        <v>80</v>
      </c>
      <c r="Q1587" t="s">
        <v>81</v>
      </c>
      <c r="R1587">
        <v>3</v>
      </c>
      <c r="S1587" t="str">
        <f t="shared" si="171"/>
        <v>February</v>
      </c>
      <c r="T1587">
        <f t="shared" si="172"/>
        <v>2025</v>
      </c>
      <c r="U1587" s="3">
        <f t="shared" si="173"/>
        <v>0.26249999999999996</v>
      </c>
      <c r="V1587" s="3" t="str">
        <f t="shared" si="174"/>
        <v>High Discount</v>
      </c>
      <c r="W1587" s="3">
        <f>AVERAGE(Table1[Gross Margin %])</f>
        <v>0.29963500000000659</v>
      </c>
      <c r="X1587" s="3"/>
    </row>
    <row r="1588" spans="1:24" x14ac:dyDescent="0.35">
      <c r="A1588" t="s">
        <v>3103</v>
      </c>
      <c r="B1588" t="s">
        <v>3104</v>
      </c>
      <c r="C1588">
        <v>214.99</v>
      </c>
      <c r="D1588" t="s">
        <v>3873</v>
      </c>
      <c r="E1588">
        <f t="shared" si="168"/>
        <v>0.15</v>
      </c>
      <c r="F1588">
        <f t="shared" si="169"/>
        <v>63.959524999999999</v>
      </c>
      <c r="G1588" s="2">
        <v>45708</v>
      </c>
      <c r="H1588" s="2">
        <v>45708</v>
      </c>
      <c r="I1588" t="s">
        <v>42</v>
      </c>
      <c r="J1588" t="s">
        <v>37</v>
      </c>
      <c r="K1588" t="str">
        <f t="shared" si="170"/>
        <v>Low Risk</v>
      </c>
      <c r="L1588" t="s">
        <v>38</v>
      </c>
      <c r="M1588" t="s">
        <v>21</v>
      </c>
      <c r="N1588" t="s">
        <v>45</v>
      </c>
      <c r="O1588" t="s">
        <v>23</v>
      </c>
      <c r="P1588" t="s">
        <v>24</v>
      </c>
      <c r="Q1588" t="s">
        <v>25</v>
      </c>
      <c r="R1588">
        <v>10</v>
      </c>
      <c r="S1588" t="str">
        <f t="shared" si="171"/>
        <v>February</v>
      </c>
      <c r="T1588">
        <f t="shared" si="172"/>
        <v>2025</v>
      </c>
      <c r="U1588" s="3">
        <f t="shared" si="173"/>
        <v>0.29749999999999999</v>
      </c>
      <c r="V1588" s="3" t="str">
        <f t="shared" si="174"/>
        <v>High Discount</v>
      </c>
      <c r="W1588" s="3">
        <f>AVERAGE(Table1[Gross Margin %])</f>
        <v>0.29963500000000659</v>
      </c>
      <c r="X1588" s="3"/>
    </row>
    <row r="1589" spans="1:24" x14ac:dyDescent="0.35">
      <c r="A1589" t="s">
        <v>3105</v>
      </c>
      <c r="B1589" t="s">
        <v>3106</v>
      </c>
      <c r="C1589">
        <v>1458.05</v>
      </c>
      <c r="D1589" t="s">
        <v>3872</v>
      </c>
      <c r="E1589">
        <f t="shared" si="168"/>
        <v>0.15</v>
      </c>
      <c r="F1589">
        <f t="shared" si="169"/>
        <v>433.76987499999996</v>
      </c>
      <c r="G1589" s="2">
        <v>45595</v>
      </c>
      <c r="H1589" s="2">
        <v>45595</v>
      </c>
      <c r="I1589" t="s">
        <v>42</v>
      </c>
      <c r="J1589" t="s">
        <v>37</v>
      </c>
      <c r="K1589" t="str">
        <f t="shared" si="170"/>
        <v>High Risk</v>
      </c>
      <c r="L1589" t="s">
        <v>20</v>
      </c>
      <c r="M1589" t="s">
        <v>55</v>
      </c>
      <c r="N1589" t="s">
        <v>45</v>
      </c>
      <c r="O1589" t="s">
        <v>23</v>
      </c>
      <c r="P1589" t="s">
        <v>24</v>
      </c>
      <c r="Q1589" t="s">
        <v>25</v>
      </c>
      <c r="R1589">
        <v>1</v>
      </c>
      <c r="S1589" t="str">
        <f t="shared" si="171"/>
        <v>October</v>
      </c>
      <c r="T1589">
        <f t="shared" si="172"/>
        <v>2024</v>
      </c>
      <c r="U1589" s="3">
        <f t="shared" si="173"/>
        <v>0.29749999999999999</v>
      </c>
      <c r="V1589" s="3" t="str">
        <f t="shared" si="174"/>
        <v>High Discount</v>
      </c>
      <c r="W1589" s="3">
        <f>AVERAGE(Table1[Gross Margin %])</f>
        <v>0.29963500000000659</v>
      </c>
      <c r="X1589" s="3"/>
    </row>
    <row r="1590" spans="1:24" x14ac:dyDescent="0.35">
      <c r="A1590" t="s">
        <v>3107</v>
      </c>
      <c r="B1590" t="s">
        <v>3108</v>
      </c>
      <c r="C1590">
        <v>576.76</v>
      </c>
      <c r="D1590" t="s">
        <v>3874</v>
      </c>
      <c r="E1590">
        <f t="shared" si="168"/>
        <v>0.1</v>
      </c>
      <c r="F1590">
        <f t="shared" si="169"/>
        <v>181.67939999999996</v>
      </c>
      <c r="G1590" s="2">
        <v>45720</v>
      </c>
      <c r="H1590" s="2">
        <v>45720</v>
      </c>
      <c r="I1590" t="s">
        <v>42</v>
      </c>
      <c r="J1590" t="s">
        <v>37</v>
      </c>
      <c r="K1590" t="str">
        <f t="shared" si="170"/>
        <v>Low Risk</v>
      </c>
      <c r="L1590" t="s">
        <v>60</v>
      </c>
      <c r="M1590" t="s">
        <v>39</v>
      </c>
      <c r="N1590" t="s">
        <v>22</v>
      </c>
      <c r="O1590" t="s">
        <v>32</v>
      </c>
      <c r="P1590" t="s">
        <v>72</v>
      </c>
      <c r="Q1590" t="s">
        <v>73</v>
      </c>
      <c r="R1590">
        <v>7</v>
      </c>
      <c r="S1590" t="str">
        <f t="shared" si="171"/>
        <v>March</v>
      </c>
      <c r="T1590">
        <f t="shared" si="172"/>
        <v>2025</v>
      </c>
      <c r="U1590" s="3">
        <f t="shared" si="173"/>
        <v>0.31499999999999995</v>
      </c>
      <c r="V1590" s="3" t="str">
        <f t="shared" si="174"/>
        <v>Low Discount</v>
      </c>
      <c r="W1590" s="3">
        <f>AVERAGE(Table1[Gross Margin %])</f>
        <v>0.29963500000000659</v>
      </c>
      <c r="X1590" s="3"/>
    </row>
    <row r="1591" spans="1:24" x14ac:dyDescent="0.35">
      <c r="A1591" t="s">
        <v>3109</v>
      </c>
      <c r="B1591" t="s">
        <v>3110</v>
      </c>
      <c r="C1591">
        <v>1227.75</v>
      </c>
      <c r="D1591" t="s">
        <v>3872</v>
      </c>
      <c r="E1591">
        <f t="shared" si="168"/>
        <v>0.25</v>
      </c>
      <c r="F1591">
        <f t="shared" si="169"/>
        <v>322.28437499999995</v>
      </c>
      <c r="G1591" s="2">
        <v>45608</v>
      </c>
      <c r="H1591" s="2">
        <v>45608</v>
      </c>
      <c r="I1591" t="s">
        <v>86</v>
      </c>
      <c r="J1591" t="s">
        <v>29</v>
      </c>
      <c r="K1591" t="str">
        <f t="shared" si="170"/>
        <v>Medium Risk</v>
      </c>
      <c r="L1591" t="s">
        <v>38</v>
      </c>
      <c r="M1591" t="s">
        <v>55</v>
      </c>
      <c r="N1591" t="s">
        <v>45</v>
      </c>
      <c r="O1591" t="s">
        <v>32</v>
      </c>
      <c r="P1591" t="s">
        <v>80</v>
      </c>
      <c r="Q1591" t="s">
        <v>81</v>
      </c>
      <c r="R1591">
        <v>3</v>
      </c>
      <c r="S1591" t="str">
        <f t="shared" si="171"/>
        <v>November</v>
      </c>
      <c r="T1591">
        <f t="shared" si="172"/>
        <v>2024</v>
      </c>
      <c r="U1591" s="3">
        <f t="shared" si="173"/>
        <v>0.26249999999999996</v>
      </c>
      <c r="V1591" s="3" t="str">
        <f t="shared" si="174"/>
        <v>High Discount</v>
      </c>
      <c r="W1591" s="3">
        <f>AVERAGE(Table1[Gross Margin %])</f>
        <v>0.29963500000000659</v>
      </c>
      <c r="X1591" s="3"/>
    </row>
    <row r="1592" spans="1:24" x14ac:dyDescent="0.35">
      <c r="A1592" t="s">
        <v>3111</v>
      </c>
      <c r="B1592" t="s">
        <v>3112</v>
      </c>
      <c r="C1592">
        <v>156.41999999999999</v>
      </c>
      <c r="D1592" t="s">
        <v>3873</v>
      </c>
      <c r="E1592">
        <f t="shared" si="168"/>
        <v>0.1</v>
      </c>
      <c r="F1592">
        <f t="shared" si="169"/>
        <v>49.272299999999994</v>
      </c>
      <c r="G1592" s="2">
        <v>45762</v>
      </c>
      <c r="H1592" s="2">
        <v>45762</v>
      </c>
      <c r="I1592" t="s">
        <v>18</v>
      </c>
      <c r="J1592" t="s">
        <v>19</v>
      </c>
      <c r="K1592" t="str">
        <f t="shared" si="170"/>
        <v>Low Risk</v>
      </c>
      <c r="L1592" t="s">
        <v>60</v>
      </c>
      <c r="M1592" t="s">
        <v>55</v>
      </c>
      <c r="N1592" t="s">
        <v>22</v>
      </c>
      <c r="O1592" t="s">
        <v>32</v>
      </c>
      <c r="P1592" t="s">
        <v>80</v>
      </c>
      <c r="Q1592" t="s">
        <v>81</v>
      </c>
      <c r="R1592">
        <v>8</v>
      </c>
      <c r="S1592" t="str">
        <f t="shared" si="171"/>
        <v>April</v>
      </c>
      <c r="T1592">
        <f t="shared" si="172"/>
        <v>2025</v>
      </c>
      <c r="U1592" s="3">
        <f t="shared" si="173"/>
        <v>0.315</v>
      </c>
      <c r="V1592" s="3" t="str">
        <f t="shared" si="174"/>
        <v>Low Discount</v>
      </c>
      <c r="W1592" s="3">
        <f>AVERAGE(Table1[Gross Margin %])</f>
        <v>0.29963500000000659</v>
      </c>
      <c r="X1592" s="3"/>
    </row>
    <row r="1593" spans="1:24" x14ac:dyDescent="0.35">
      <c r="A1593" t="s">
        <v>3113</v>
      </c>
      <c r="B1593" t="s">
        <v>3114</v>
      </c>
      <c r="C1593">
        <v>187.56</v>
      </c>
      <c r="D1593" t="s">
        <v>3873</v>
      </c>
      <c r="E1593">
        <f t="shared" si="168"/>
        <v>0.15</v>
      </c>
      <c r="F1593">
        <f t="shared" si="169"/>
        <v>55.799099999999996</v>
      </c>
      <c r="G1593" s="2">
        <v>45507</v>
      </c>
      <c r="H1593" s="2">
        <v>45507</v>
      </c>
      <c r="I1593" t="s">
        <v>28</v>
      </c>
      <c r="J1593" t="s">
        <v>29</v>
      </c>
      <c r="K1593" t="str">
        <f t="shared" si="170"/>
        <v>High Risk</v>
      </c>
      <c r="L1593" t="s">
        <v>20</v>
      </c>
      <c r="M1593" t="s">
        <v>50</v>
      </c>
      <c r="N1593" t="s">
        <v>22</v>
      </c>
      <c r="O1593" t="s">
        <v>23</v>
      </c>
      <c r="P1593" t="s">
        <v>56</v>
      </c>
      <c r="Q1593" t="s">
        <v>57</v>
      </c>
      <c r="R1593">
        <v>5</v>
      </c>
      <c r="S1593" t="str">
        <f t="shared" si="171"/>
        <v>August</v>
      </c>
      <c r="T1593">
        <f t="shared" si="172"/>
        <v>2024</v>
      </c>
      <c r="U1593" s="3">
        <f t="shared" si="173"/>
        <v>0.29749999999999999</v>
      </c>
      <c r="V1593" s="3" t="str">
        <f t="shared" si="174"/>
        <v>High Discount</v>
      </c>
      <c r="W1593" s="3">
        <f>AVERAGE(Table1[Gross Margin %])</f>
        <v>0.29963500000000659</v>
      </c>
      <c r="X1593" s="3"/>
    </row>
    <row r="1594" spans="1:24" x14ac:dyDescent="0.35">
      <c r="A1594" t="s">
        <v>3115</v>
      </c>
      <c r="B1594" t="s">
        <v>3116</v>
      </c>
      <c r="C1594">
        <v>1379.03</v>
      </c>
      <c r="D1594" t="s">
        <v>3872</v>
      </c>
      <c r="E1594">
        <f t="shared" si="168"/>
        <v>0.25</v>
      </c>
      <c r="F1594">
        <f t="shared" si="169"/>
        <v>361.99537499999997</v>
      </c>
      <c r="G1594" s="2">
        <v>45593</v>
      </c>
      <c r="H1594" s="2">
        <v>45593</v>
      </c>
      <c r="I1594" t="s">
        <v>48</v>
      </c>
      <c r="J1594" t="s">
        <v>37</v>
      </c>
      <c r="K1594" t="str">
        <f t="shared" si="170"/>
        <v>Low Risk</v>
      </c>
      <c r="L1594" t="s">
        <v>43</v>
      </c>
      <c r="M1594" t="s">
        <v>30</v>
      </c>
      <c r="N1594" t="s">
        <v>31</v>
      </c>
      <c r="O1594" t="s">
        <v>32</v>
      </c>
      <c r="P1594" t="s">
        <v>68</v>
      </c>
      <c r="Q1594" t="s">
        <v>69</v>
      </c>
      <c r="R1594">
        <v>1</v>
      </c>
      <c r="S1594" t="str">
        <f t="shared" si="171"/>
        <v>October</v>
      </c>
      <c r="T1594">
        <f t="shared" si="172"/>
        <v>2024</v>
      </c>
      <c r="U1594" s="3">
        <f t="shared" si="173"/>
        <v>0.26249999999999996</v>
      </c>
      <c r="V1594" s="3" t="str">
        <f t="shared" si="174"/>
        <v>High Discount</v>
      </c>
      <c r="W1594" s="3">
        <f>AVERAGE(Table1[Gross Margin %])</f>
        <v>0.29963500000000659</v>
      </c>
      <c r="X1594" s="3"/>
    </row>
    <row r="1595" spans="1:24" x14ac:dyDescent="0.35">
      <c r="A1595" t="s">
        <v>3117</v>
      </c>
      <c r="B1595" t="s">
        <v>3118</v>
      </c>
      <c r="C1595">
        <v>1306</v>
      </c>
      <c r="D1595" t="s">
        <v>3872</v>
      </c>
      <c r="E1595">
        <f t="shared" si="168"/>
        <v>0.1</v>
      </c>
      <c r="F1595">
        <f t="shared" si="169"/>
        <v>411.39</v>
      </c>
      <c r="G1595" s="2">
        <v>45705</v>
      </c>
      <c r="H1595" s="2">
        <v>45705</v>
      </c>
      <c r="I1595" t="s">
        <v>18</v>
      </c>
      <c r="J1595" t="s">
        <v>37</v>
      </c>
      <c r="K1595" t="str">
        <f t="shared" si="170"/>
        <v>High Risk</v>
      </c>
      <c r="L1595" t="s">
        <v>20</v>
      </c>
      <c r="M1595" t="s">
        <v>39</v>
      </c>
      <c r="N1595" t="s">
        <v>22</v>
      </c>
      <c r="O1595" t="s">
        <v>61</v>
      </c>
      <c r="P1595" t="s">
        <v>62</v>
      </c>
      <c r="Q1595" t="s">
        <v>63</v>
      </c>
      <c r="R1595">
        <v>9</v>
      </c>
      <c r="S1595" t="str">
        <f t="shared" si="171"/>
        <v>February</v>
      </c>
      <c r="T1595">
        <f t="shared" si="172"/>
        <v>2025</v>
      </c>
      <c r="U1595" s="3">
        <f t="shared" si="173"/>
        <v>0.315</v>
      </c>
      <c r="V1595" s="3" t="str">
        <f t="shared" si="174"/>
        <v>Low Discount</v>
      </c>
      <c r="W1595" s="3">
        <f>AVERAGE(Table1[Gross Margin %])</f>
        <v>0.29963500000000659</v>
      </c>
      <c r="X1595" s="3"/>
    </row>
    <row r="1596" spans="1:24" x14ac:dyDescent="0.35">
      <c r="A1596" t="s">
        <v>3119</v>
      </c>
      <c r="B1596" t="s">
        <v>3120</v>
      </c>
      <c r="C1596">
        <v>320.52</v>
      </c>
      <c r="D1596" t="s">
        <v>3873</v>
      </c>
      <c r="E1596">
        <f t="shared" si="168"/>
        <v>0.1</v>
      </c>
      <c r="F1596">
        <f t="shared" si="169"/>
        <v>100.96379999999998</v>
      </c>
      <c r="G1596" s="2">
        <v>45656</v>
      </c>
      <c r="H1596" s="2">
        <v>45656</v>
      </c>
      <c r="I1596" t="s">
        <v>48</v>
      </c>
      <c r="J1596" t="s">
        <v>19</v>
      </c>
      <c r="K1596" t="str">
        <f t="shared" si="170"/>
        <v>Low Risk</v>
      </c>
      <c r="L1596" t="s">
        <v>43</v>
      </c>
      <c r="M1596" t="s">
        <v>30</v>
      </c>
      <c r="N1596" t="s">
        <v>45</v>
      </c>
      <c r="O1596" t="s">
        <v>32</v>
      </c>
      <c r="P1596" t="s">
        <v>80</v>
      </c>
      <c r="Q1596" t="s">
        <v>81</v>
      </c>
      <c r="R1596">
        <v>4</v>
      </c>
      <c r="S1596" t="str">
        <f t="shared" si="171"/>
        <v>December</v>
      </c>
      <c r="T1596">
        <f t="shared" si="172"/>
        <v>2024</v>
      </c>
      <c r="U1596" s="3">
        <f t="shared" si="173"/>
        <v>0.31499999999999995</v>
      </c>
      <c r="V1596" s="3" t="str">
        <f t="shared" si="174"/>
        <v>Low Discount</v>
      </c>
      <c r="W1596" s="3">
        <f>AVERAGE(Table1[Gross Margin %])</f>
        <v>0.29963500000000659</v>
      </c>
      <c r="X1596" s="3"/>
    </row>
    <row r="1597" spans="1:24" x14ac:dyDescent="0.35">
      <c r="A1597" t="s">
        <v>3121</v>
      </c>
      <c r="B1597" t="s">
        <v>3122</v>
      </c>
      <c r="C1597">
        <v>283.04000000000002</v>
      </c>
      <c r="D1597" t="s">
        <v>3873</v>
      </c>
      <c r="E1597">
        <f t="shared" si="168"/>
        <v>0.1</v>
      </c>
      <c r="F1597">
        <f t="shared" si="169"/>
        <v>89.157600000000002</v>
      </c>
      <c r="G1597" s="2">
        <v>45480</v>
      </c>
      <c r="H1597" s="2">
        <v>45480</v>
      </c>
      <c r="I1597" t="s">
        <v>18</v>
      </c>
      <c r="J1597" t="s">
        <v>37</v>
      </c>
      <c r="K1597" t="str">
        <f t="shared" si="170"/>
        <v>Low Risk</v>
      </c>
      <c r="L1597" t="s">
        <v>43</v>
      </c>
      <c r="M1597" t="s">
        <v>21</v>
      </c>
      <c r="N1597" t="s">
        <v>45</v>
      </c>
      <c r="O1597" t="s">
        <v>32</v>
      </c>
      <c r="P1597" t="s">
        <v>80</v>
      </c>
      <c r="Q1597" t="s">
        <v>81</v>
      </c>
      <c r="R1597">
        <v>10</v>
      </c>
      <c r="S1597" t="str">
        <f t="shared" si="171"/>
        <v>July</v>
      </c>
      <c r="T1597">
        <f t="shared" si="172"/>
        <v>2024</v>
      </c>
      <c r="U1597" s="3">
        <f t="shared" si="173"/>
        <v>0.315</v>
      </c>
      <c r="V1597" s="3" t="str">
        <f t="shared" si="174"/>
        <v>Low Discount</v>
      </c>
      <c r="W1597" s="3">
        <f>AVERAGE(Table1[Gross Margin %])</f>
        <v>0.29963500000000659</v>
      </c>
      <c r="X1597" s="3"/>
    </row>
    <row r="1598" spans="1:24" x14ac:dyDescent="0.35">
      <c r="A1598" t="s">
        <v>3123</v>
      </c>
      <c r="B1598" t="s">
        <v>3124</v>
      </c>
      <c r="C1598">
        <v>1413.02</v>
      </c>
      <c r="D1598" t="s">
        <v>3872</v>
      </c>
      <c r="E1598">
        <f t="shared" si="168"/>
        <v>0.25</v>
      </c>
      <c r="F1598">
        <f t="shared" si="169"/>
        <v>370.91774999999996</v>
      </c>
      <c r="G1598" s="2">
        <v>45630</v>
      </c>
      <c r="H1598" s="2">
        <v>45630</v>
      </c>
      <c r="I1598" t="s">
        <v>42</v>
      </c>
      <c r="J1598" t="s">
        <v>19</v>
      </c>
      <c r="K1598" t="str">
        <f t="shared" si="170"/>
        <v>Low Risk</v>
      </c>
      <c r="L1598" t="s">
        <v>60</v>
      </c>
      <c r="M1598" t="s">
        <v>21</v>
      </c>
      <c r="N1598" t="s">
        <v>31</v>
      </c>
      <c r="O1598" t="s">
        <v>32</v>
      </c>
      <c r="P1598" t="s">
        <v>33</v>
      </c>
      <c r="Q1598" t="s">
        <v>34</v>
      </c>
      <c r="R1598">
        <v>9</v>
      </c>
      <c r="S1598" t="str">
        <f t="shared" si="171"/>
        <v>December</v>
      </c>
      <c r="T1598">
        <f t="shared" si="172"/>
        <v>2024</v>
      </c>
      <c r="U1598" s="3">
        <f t="shared" si="173"/>
        <v>0.26249999999999996</v>
      </c>
      <c r="V1598" s="3" t="str">
        <f t="shared" si="174"/>
        <v>High Discount</v>
      </c>
      <c r="W1598" s="3">
        <f>AVERAGE(Table1[Gross Margin %])</f>
        <v>0.29963500000000659</v>
      </c>
      <c r="X1598" s="3"/>
    </row>
    <row r="1599" spans="1:24" x14ac:dyDescent="0.35">
      <c r="A1599" t="s">
        <v>3125</v>
      </c>
      <c r="B1599" t="s">
        <v>3126</v>
      </c>
      <c r="C1599">
        <v>119.04</v>
      </c>
      <c r="D1599" t="s">
        <v>3873</v>
      </c>
      <c r="E1599">
        <f t="shared" si="168"/>
        <v>0.1</v>
      </c>
      <c r="F1599">
        <f t="shared" si="169"/>
        <v>37.497599999999998</v>
      </c>
      <c r="G1599" s="2">
        <v>45516</v>
      </c>
      <c r="H1599" s="2">
        <v>45516</v>
      </c>
      <c r="I1599" t="s">
        <v>18</v>
      </c>
      <c r="J1599" t="s">
        <v>37</v>
      </c>
      <c r="K1599" t="str">
        <f t="shared" si="170"/>
        <v>Low Risk</v>
      </c>
      <c r="L1599" t="s">
        <v>60</v>
      </c>
      <c r="M1599" t="s">
        <v>39</v>
      </c>
      <c r="N1599" t="s">
        <v>31</v>
      </c>
      <c r="O1599" t="s">
        <v>61</v>
      </c>
      <c r="P1599" t="s">
        <v>62</v>
      </c>
      <c r="Q1599" t="s">
        <v>63</v>
      </c>
      <c r="R1599">
        <v>1</v>
      </c>
      <c r="S1599" t="str">
        <f t="shared" si="171"/>
        <v>August</v>
      </c>
      <c r="T1599">
        <f t="shared" si="172"/>
        <v>2024</v>
      </c>
      <c r="U1599" s="3">
        <f t="shared" si="173"/>
        <v>0.31499999999999995</v>
      </c>
      <c r="V1599" s="3" t="str">
        <f t="shared" si="174"/>
        <v>Low Discount</v>
      </c>
      <c r="W1599" s="3">
        <f>AVERAGE(Table1[Gross Margin %])</f>
        <v>0.29963500000000659</v>
      </c>
      <c r="X1599" s="3"/>
    </row>
    <row r="1600" spans="1:24" x14ac:dyDescent="0.35">
      <c r="A1600" t="s">
        <v>3127</v>
      </c>
      <c r="B1600" t="s">
        <v>3128</v>
      </c>
      <c r="C1600">
        <v>1437.34</v>
      </c>
      <c r="D1600" t="s">
        <v>3872</v>
      </c>
      <c r="E1600">
        <f t="shared" si="168"/>
        <v>0.15</v>
      </c>
      <c r="F1600">
        <f t="shared" si="169"/>
        <v>427.60865000000001</v>
      </c>
      <c r="G1600" s="2">
        <v>45504</v>
      </c>
      <c r="H1600" s="2">
        <v>45504</v>
      </c>
      <c r="I1600" t="s">
        <v>18</v>
      </c>
      <c r="J1600" t="s">
        <v>37</v>
      </c>
      <c r="K1600" t="str">
        <f t="shared" si="170"/>
        <v>High Risk</v>
      </c>
      <c r="L1600" t="s">
        <v>20</v>
      </c>
      <c r="M1600" t="s">
        <v>30</v>
      </c>
      <c r="N1600" t="s">
        <v>31</v>
      </c>
      <c r="O1600" t="s">
        <v>23</v>
      </c>
      <c r="P1600" t="s">
        <v>24</v>
      </c>
      <c r="Q1600" t="s">
        <v>25</v>
      </c>
      <c r="R1600">
        <v>4</v>
      </c>
      <c r="S1600" t="str">
        <f t="shared" si="171"/>
        <v>July</v>
      </c>
      <c r="T1600">
        <f t="shared" si="172"/>
        <v>2024</v>
      </c>
      <c r="U1600" s="3">
        <f t="shared" si="173"/>
        <v>0.29750000000000004</v>
      </c>
      <c r="V1600" s="3" t="str">
        <f t="shared" si="174"/>
        <v>High Discount</v>
      </c>
      <c r="W1600" s="3">
        <f>AVERAGE(Table1[Gross Margin %])</f>
        <v>0.29963500000000659</v>
      </c>
      <c r="X1600" s="3"/>
    </row>
    <row r="1601" spans="1:24" x14ac:dyDescent="0.35">
      <c r="A1601" t="s">
        <v>3129</v>
      </c>
      <c r="B1601" t="s">
        <v>3130</v>
      </c>
      <c r="C1601">
        <v>1351.13</v>
      </c>
      <c r="D1601" t="s">
        <v>3872</v>
      </c>
      <c r="E1601">
        <f t="shared" si="168"/>
        <v>0.25</v>
      </c>
      <c r="F1601">
        <f t="shared" si="169"/>
        <v>354.67162500000001</v>
      </c>
      <c r="G1601" s="2">
        <v>45527</v>
      </c>
      <c r="H1601" s="2">
        <v>45527</v>
      </c>
      <c r="I1601" t="s">
        <v>28</v>
      </c>
      <c r="J1601" t="s">
        <v>49</v>
      </c>
      <c r="K1601" t="str">
        <f t="shared" si="170"/>
        <v>High Risk</v>
      </c>
      <c r="L1601" t="s">
        <v>20</v>
      </c>
      <c r="M1601" t="s">
        <v>55</v>
      </c>
      <c r="N1601" t="s">
        <v>31</v>
      </c>
      <c r="O1601" t="s">
        <v>32</v>
      </c>
      <c r="P1601" t="s">
        <v>72</v>
      </c>
      <c r="Q1601" t="s">
        <v>73</v>
      </c>
      <c r="R1601">
        <v>8</v>
      </c>
      <c r="S1601" t="str">
        <f t="shared" si="171"/>
        <v>August</v>
      </c>
      <c r="T1601">
        <f t="shared" si="172"/>
        <v>2024</v>
      </c>
      <c r="U1601" s="3">
        <f t="shared" si="173"/>
        <v>0.26249999999999996</v>
      </c>
      <c r="V1601" s="3" t="str">
        <f t="shared" si="174"/>
        <v>High Discount</v>
      </c>
      <c r="W1601" s="3">
        <f>AVERAGE(Table1[Gross Margin %])</f>
        <v>0.29963500000000659</v>
      </c>
      <c r="X1601" s="3"/>
    </row>
    <row r="1602" spans="1:24" x14ac:dyDescent="0.35">
      <c r="A1602" t="s">
        <v>3131</v>
      </c>
      <c r="B1602" t="s">
        <v>3132</v>
      </c>
      <c r="C1602">
        <v>442.59</v>
      </c>
      <c r="D1602" t="s">
        <v>3873</v>
      </c>
      <c r="E1602">
        <f t="shared" si="168"/>
        <v>0.1</v>
      </c>
      <c r="F1602">
        <f t="shared" si="169"/>
        <v>139.41584999999998</v>
      </c>
      <c r="G1602" s="2">
        <v>45648</v>
      </c>
      <c r="H1602" s="2">
        <v>45648</v>
      </c>
      <c r="I1602" t="s">
        <v>48</v>
      </c>
      <c r="J1602" t="s">
        <v>49</v>
      </c>
      <c r="K1602" t="str">
        <f t="shared" si="170"/>
        <v>Medium Risk</v>
      </c>
      <c r="L1602" t="s">
        <v>38</v>
      </c>
      <c r="M1602" t="s">
        <v>21</v>
      </c>
      <c r="N1602" t="s">
        <v>45</v>
      </c>
      <c r="O1602" t="s">
        <v>32</v>
      </c>
      <c r="P1602" t="s">
        <v>68</v>
      </c>
      <c r="Q1602" t="s">
        <v>69</v>
      </c>
      <c r="R1602">
        <v>6</v>
      </c>
      <c r="S1602" t="str">
        <f t="shared" si="171"/>
        <v>December</v>
      </c>
      <c r="T1602">
        <f t="shared" si="172"/>
        <v>2024</v>
      </c>
      <c r="U1602" s="3">
        <f t="shared" si="173"/>
        <v>0.31499999999999995</v>
      </c>
      <c r="V1602" s="3" t="str">
        <f t="shared" si="174"/>
        <v>Low Discount</v>
      </c>
      <c r="W1602" s="3">
        <f>AVERAGE(Table1[Gross Margin %])</f>
        <v>0.29963500000000659</v>
      </c>
      <c r="X1602" s="3"/>
    </row>
    <row r="1603" spans="1:24" x14ac:dyDescent="0.35">
      <c r="A1603" t="s">
        <v>3133</v>
      </c>
      <c r="B1603" t="s">
        <v>3134</v>
      </c>
      <c r="C1603">
        <v>1329.39</v>
      </c>
      <c r="D1603" t="s">
        <v>3872</v>
      </c>
      <c r="E1603">
        <f t="shared" ref="E1603:E1666" si="175">IF(AND(O1603="Technology", C1603&gt;1000), 0.25, IF(O1603="Furniture", 0.15, 0.1))</f>
        <v>0.25</v>
      </c>
      <c r="F1603">
        <f t="shared" ref="F1603:F1666" si="176">(C1603 - (C1603 * E1603)) * 0.35</f>
        <v>348.96487500000001</v>
      </c>
      <c r="G1603" s="2">
        <v>45751</v>
      </c>
      <c r="H1603" s="2">
        <v>45751</v>
      </c>
      <c r="I1603" t="s">
        <v>48</v>
      </c>
      <c r="J1603" t="s">
        <v>19</v>
      </c>
      <c r="K1603" t="str">
        <f t="shared" ref="K1603:K1666" si="177">IF(L1603="Cancelled", "High Risk", IF(AND(L1603="In Transit", I1603&lt;&gt;"Jumia Express"), "Medium Risk", "Low Risk"))</f>
        <v>Medium Risk</v>
      </c>
      <c r="L1603" t="s">
        <v>38</v>
      </c>
      <c r="M1603" t="s">
        <v>44</v>
      </c>
      <c r="N1603" t="s">
        <v>31</v>
      </c>
      <c r="O1603" t="s">
        <v>32</v>
      </c>
      <c r="P1603" t="s">
        <v>33</v>
      </c>
      <c r="Q1603" t="s">
        <v>34</v>
      </c>
      <c r="R1603">
        <v>3</v>
      </c>
      <c r="S1603" t="str">
        <f t="shared" ref="S1603:S1666" si="178">TEXT(G1603, "mmmm")</f>
        <v>April</v>
      </c>
      <c r="T1603">
        <f t="shared" ref="T1603:T1666" si="179">YEAR(G1603)</f>
        <v>2025</v>
      </c>
      <c r="U1603" s="3">
        <f t="shared" ref="U1603:U1666" si="180">F1603/C1603</f>
        <v>0.26250000000000001</v>
      </c>
      <c r="V1603" s="3" t="str">
        <f t="shared" ref="V1603:V1666" si="181">IF(E1603=0, "No Discount", IF(E1603&lt;=0.1, "Low Discount", "High Discount"))</f>
        <v>High Discount</v>
      </c>
      <c r="W1603" s="3">
        <f>AVERAGE(Table1[Gross Margin %])</f>
        <v>0.29963500000000659</v>
      </c>
      <c r="X1603" s="3"/>
    </row>
    <row r="1604" spans="1:24" x14ac:dyDescent="0.35">
      <c r="A1604" t="s">
        <v>3135</v>
      </c>
      <c r="B1604" t="s">
        <v>2727</v>
      </c>
      <c r="C1604">
        <v>235.46</v>
      </c>
      <c r="D1604" t="s">
        <v>3873</v>
      </c>
      <c r="E1604">
        <f t="shared" si="175"/>
        <v>0.1</v>
      </c>
      <c r="F1604">
        <f t="shared" si="176"/>
        <v>74.169899999999998</v>
      </c>
      <c r="G1604" s="2">
        <v>45686</v>
      </c>
      <c r="H1604" s="2">
        <v>45686</v>
      </c>
      <c r="I1604" t="s">
        <v>86</v>
      </c>
      <c r="J1604" t="s">
        <v>19</v>
      </c>
      <c r="K1604" t="str">
        <f t="shared" si="177"/>
        <v>Low Risk</v>
      </c>
      <c r="L1604" t="s">
        <v>43</v>
      </c>
      <c r="M1604" t="s">
        <v>39</v>
      </c>
      <c r="N1604" t="s">
        <v>45</v>
      </c>
      <c r="O1604" t="s">
        <v>32</v>
      </c>
      <c r="P1604" t="s">
        <v>33</v>
      </c>
      <c r="Q1604" t="s">
        <v>34</v>
      </c>
      <c r="R1604">
        <v>1</v>
      </c>
      <c r="S1604" t="str">
        <f t="shared" si="178"/>
        <v>January</v>
      </c>
      <c r="T1604">
        <f t="shared" si="179"/>
        <v>2025</v>
      </c>
      <c r="U1604" s="3">
        <f t="shared" si="180"/>
        <v>0.315</v>
      </c>
      <c r="V1604" s="3" t="str">
        <f t="shared" si="181"/>
        <v>Low Discount</v>
      </c>
      <c r="W1604" s="3">
        <f>AVERAGE(Table1[Gross Margin %])</f>
        <v>0.29963500000000659</v>
      </c>
      <c r="X1604" s="3"/>
    </row>
    <row r="1605" spans="1:24" x14ac:dyDescent="0.35">
      <c r="A1605" t="s">
        <v>3136</v>
      </c>
      <c r="B1605" t="s">
        <v>3137</v>
      </c>
      <c r="C1605">
        <v>197.46</v>
      </c>
      <c r="D1605" t="s">
        <v>3873</v>
      </c>
      <c r="E1605">
        <f t="shared" si="175"/>
        <v>0.1</v>
      </c>
      <c r="F1605">
        <f t="shared" si="176"/>
        <v>62.199899999999992</v>
      </c>
      <c r="G1605" s="2">
        <v>45529</v>
      </c>
      <c r="H1605" s="2">
        <v>45529</v>
      </c>
      <c r="I1605" t="s">
        <v>86</v>
      </c>
      <c r="J1605" t="s">
        <v>37</v>
      </c>
      <c r="K1605" t="str">
        <f t="shared" si="177"/>
        <v>Medium Risk</v>
      </c>
      <c r="L1605" t="s">
        <v>38</v>
      </c>
      <c r="M1605" t="s">
        <v>50</v>
      </c>
      <c r="N1605" t="s">
        <v>31</v>
      </c>
      <c r="O1605" t="s">
        <v>32</v>
      </c>
      <c r="P1605" t="s">
        <v>68</v>
      </c>
      <c r="Q1605" t="s">
        <v>69</v>
      </c>
      <c r="R1605">
        <v>6</v>
      </c>
      <c r="S1605" t="str">
        <f t="shared" si="178"/>
        <v>August</v>
      </c>
      <c r="T1605">
        <f t="shared" si="179"/>
        <v>2024</v>
      </c>
      <c r="U1605" s="3">
        <f t="shared" si="180"/>
        <v>0.31499999999999995</v>
      </c>
      <c r="V1605" s="3" t="str">
        <f t="shared" si="181"/>
        <v>Low Discount</v>
      </c>
      <c r="W1605" s="3">
        <f>AVERAGE(Table1[Gross Margin %])</f>
        <v>0.29963500000000659</v>
      </c>
      <c r="X1605" s="3"/>
    </row>
    <row r="1606" spans="1:24" x14ac:dyDescent="0.35">
      <c r="A1606" t="s">
        <v>3138</v>
      </c>
      <c r="B1606" t="s">
        <v>3139</v>
      </c>
      <c r="C1606">
        <v>943.64</v>
      </c>
      <c r="D1606" t="s">
        <v>3874</v>
      </c>
      <c r="E1606">
        <f t="shared" si="175"/>
        <v>0.1</v>
      </c>
      <c r="F1606">
        <f t="shared" si="176"/>
        <v>297.24659999999994</v>
      </c>
      <c r="G1606" s="2">
        <v>45667</v>
      </c>
      <c r="H1606" s="2">
        <v>45667</v>
      </c>
      <c r="I1606" t="s">
        <v>28</v>
      </c>
      <c r="J1606" t="s">
        <v>19</v>
      </c>
      <c r="K1606" t="str">
        <f t="shared" si="177"/>
        <v>Low Risk</v>
      </c>
      <c r="L1606" t="s">
        <v>60</v>
      </c>
      <c r="M1606" t="s">
        <v>50</v>
      </c>
      <c r="N1606" t="s">
        <v>31</v>
      </c>
      <c r="O1606" t="s">
        <v>32</v>
      </c>
      <c r="P1606" t="s">
        <v>80</v>
      </c>
      <c r="Q1606" t="s">
        <v>81</v>
      </c>
      <c r="R1606">
        <v>2</v>
      </c>
      <c r="S1606" t="str">
        <f t="shared" si="178"/>
        <v>January</v>
      </c>
      <c r="T1606">
        <f t="shared" si="179"/>
        <v>2025</v>
      </c>
      <c r="U1606" s="3">
        <f t="shared" si="180"/>
        <v>0.31499999999999995</v>
      </c>
      <c r="V1606" s="3" t="str">
        <f t="shared" si="181"/>
        <v>Low Discount</v>
      </c>
      <c r="W1606" s="3">
        <f>AVERAGE(Table1[Gross Margin %])</f>
        <v>0.29963500000000659</v>
      </c>
      <c r="X1606" s="3"/>
    </row>
    <row r="1607" spans="1:24" x14ac:dyDescent="0.35">
      <c r="A1607" t="s">
        <v>3140</v>
      </c>
      <c r="B1607" t="s">
        <v>3141</v>
      </c>
      <c r="C1607">
        <v>831.62</v>
      </c>
      <c r="D1607" t="s">
        <v>3874</v>
      </c>
      <c r="E1607">
        <f t="shared" si="175"/>
        <v>0.15</v>
      </c>
      <c r="F1607">
        <f t="shared" si="176"/>
        <v>247.40694999999997</v>
      </c>
      <c r="G1607" s="2">
        <v>45558</v>
      </c>
      <c r="H1607" s="2">
        <v>45558</v>
      </c>
      <c r="I1607" t="s">
        <v>86</v>
      </c>
      <c r="J1607" t="s">
        <v>49</v>
      </c>
      <c r="K1607" t="str">
        <f t="shared" si="177"/>
        <v>High Risk</v>
      </c>
      <c r="L1607" t="s">
        <v>20</v>
      </c>
      <c r="M1607" t="s">
        <v>30</v>
      </c>
      <c r="N1607" t="s">
        <v>31</v>
      </c>
      <c r="O1607" t="s">
        <v>23</v>
      </c>
      <c r="P1607" t="s">
        <v>51</v>
      </c>
      <c r="Q1607" t="s">
        <v>52</v>
      </c>
      <c r="R1607">
        <v>10</v>
      </c>
      <c r="S1607" t="str">
        <f t="shared" si="178"/>
        <v>September</v>
      </c>
      <c r="T1607">
        <f t="shared" si="179"/>
        <v>2024</v>
      </c>
      <c r="U1607" s="3">
        <f t="shared" si="180"/>
        <v>0.29749999999999993</v>
      </c>
      <c r="V1607" s="3" t="str">
        <f t="shared" si="181"/>
        <v>High Discount</v>
      </c>
      <c r="W1607" s="3">
        <f>AVERAGE(Table1[Gross Margin %])</f>
        <v>0.29963500000000659</v>
      </c>
      <c r="X1607" s="3"/>
    </row>
    <row r="1608" spans="1:24" x14ac:dyDescent="0.35">
      <c r="A1608" t="s">
        <v>3142</v>
      </c>
      <c r="B1608" t="s">
        <v>3143</v>
      </c>
      <c r="C1608">
        <v>943.23</v>
      </c>
      <c r="D1608" t="s">
        <v>3874</v>
      </c>
      <c r="E1608">
        <f t="shared" si="175"/>
        <v>0.1</v>
      </c>
      <c r="F1608">
        <f t="shared" si="176"/>
        <v>297.11745000000002</v>
      </c>
      <c r="G1608" s="2">
        <v>45516</v>
      </c>
      <c r="H1608" s="2">
        <v>45516</v>
      </c>
      <c r="I1608" t="s">
        <v>86</v>
      </c>
      <c r="J1608" t="s">
        <v>37</v>
      </c>
      <c r="K1608" t="str">
        <f t="shared" si="177"/>
        <v>Low Risk</v>
      </c>
      <c r="L1608" t="s">
        <v>60</v>
      </c>
      <c r="M1608" t="s">
        <v>21</v>
      </c>
      <c r="N1608" t="s">
        <v>45</v>
      </c>
      <c r="O1608" t="s">
        <v>32</v>
      </c>
      <c r="P1608" t="s">
        <v>80</v>
      </c>
      <c r="Q1608" t="s">
        <v>81</v>
      </c>
      <c r="R1608">
        <v>2</v>
      </c>
      <c r="S1608" t="str">
        <f t="shared" si="178"/>
        <v>August</v>
      </c>
      <c r="T1608">
        <f t="shared" si="179"/>
        <v>2024</v>
      </c>
      <c r="U1608" s="3">
        <f t="shared" si="180"/>
        <v>0.315</v>
      </c>
      <c r="V1608" s="3" t="str">
        <f t="shared" si="181"/>
        <v>Low Discount</v>
      </c>
      <c r="W1608" s="3">
        <f>AVERAGE(Table1[Gross Margin %])</f>
        <v>0.29963500000000659</v>
      </c>
      <c r="X1608" s="3"/>
    </row>
    <row r="1609" spans="1:24" x14ac:dyDescent="0.35">
      <c r="A1609" t="s">
        <v>3144</v>
      </c>
      <c r="B1609" t="s">
        <v>3145</v>
      </c>
      <c r="C1609">
        <v>1487.1</v>
      </c>
      <c r="D1609" t="s">
        <v>3872</v>
      </c>
      <c r="E1609">
        <f t="shared" si="175"/>
        <v>0.15</v>
      </c>
      <c r="F1609">
        <f t="shared" si="176"/>
        <v>442.41224999999991</v>
      </c>
      <c r="G1609" s="2">
        <v>45697</v>
      </c>
      <c r="H1609" s="2">
        <v>45697</v>
      </c>
      <c r="I1609" t="s">
        <v>42</v>
      </c>
      <c r="J1609" t="s">
        <v>29</v>
      </c>
      <c r="K1609" t="str">
        <f t="shared" si="177"/>
        <v>Low Risk</v>
      </c>
      <c r="L1609" t="s">
        <v>43</v>
      </c>
      <c r="M1609" t="s">
        <v>21</v>
      </c>
      <c r="N1609" t="s">
        <v>31</v>
      </c>
      <c r="O1609" t="s">
        <v>23</v>
      </c>
      <c r="P1609" t="s">
        <v>56</v>
      </c>
      <c r="Q1609" t="s">
        <v>57</v>
      </c>
      <c r="R1609">
        <v>4</v>
      </c>
      <c r="S1609" t="str">
        <f t="shared" si="178"/>
        <v>February</v>
      </c>
      <c r="T1609">
        <f t="shared" si="179"/>
        <v>2025</v>
      </c>
      <c r="U1609" s="3">
        <f t="shared" si="180"/>
        <v>0.29749999999999999</v>
      </c>
      <c r="V1609" s="3" t="str">
        <f t="shared" si="181"/>
        <v>High Discount</v>
      </c>
      <c r="W1609" s="3">
        <f>AVERAGE(Table1[Gross Margin %])</f>
        <v>0.29963500000000659</v>
      </c>
      <c r="X1609" s="3"/>
    </row>
    <row r="1610" spans="1:24" x14ac:dyDescent="0.35">
      <c r="A1610" t="s">
        <v>3146</v>
      </c>
      <c r="B1610" t="s">
        <v>3147</v>
      </c>
      <c r="C1610">
        <v>847.51</v>
      </c>
      <c r="D1610" t="s">
        <v>3874</v>
      </c>
      <c r="E1610">
        <f t="shared" si="175"/>
        <v>0.1</v>
      </c>
      <c r="F1610">
        <f t="shared" si="176"/>
        <v>266.96564999999998</v>
      </c>
      <c r="G1610" s="2">
        <v>45592</v>
      </c>
      <c r="H1610" s="2">
        <v>45592</v>
      </c>
      <c r="I1610" t="s">
        <v>18</v>
      </c>
      <c r="J1610" t="s">
        <v>19</v>
      </c>
      <c r="K1610" t="str">
        <f t="shared" si="177"/>
        <v>Medium Risk</v>
      </c>
      <c r="L1610" t="s">
        <v>38</v>
      </c>
      <c r="M1610" t="s">
        <v>50</v>
      </c>
      <c r="N1610" t="s">
        <v>31</v>
      </c>
      <c r="O1610" t="s">
        <v>61</v>
      </c>
      <c r="P1610" t="s">
        <v>62</v>
      </c>
      <c r="Q1610" t="s">
        <v>63</v>
      </c>
      <c r="R1610">
        <v>7</v>
      </c>
      <c r="S1610" t="str">
        <f t="shared" si="178"/>
        <v>October</v>
      </c>
      <c r="T1610">
        <f t="shared" si="179"/>
        <v>2024</v>
      </c>
      <c r="U1610" s="3">
        <f t="shared" si="180"/>
        <v>0.315</v>
      </c>
      <c r="V1610" s="3" t="str">
        <f t="shared" si="181"/>
        <v>Low Discount</v>
      </c>
      <c r="W1610" s="3">
        <f>AVERAGE(Table1[Gross Margin %])</f>
        <v>0.29963500000000659</v>
      </c>
      <c r="X1610" s="3"/>
    </row>
    <row r="1611" spans="1:24" x14ac:dyDescent="0.35">
      <c r="A1611" t="s">
        <v>3148</v>
      </c>
      <c r="B1611" t="s">
        <v>3149</v>
      </c>
      <c r="C1611">
        <v>155.44999999999999</v>
      </c>
      <c r="D1611" t="s">
        <v>3873</v>
      </c>
      <c r="E1611">
        <f t="shared" si="175"/>
        <v>0.15</v>
      </c>
      <c r="F1611">
        <f t="shared" si="176"/>
        <v>46.246374999999993</v>
      </c>
      <c r="G1611" s="2">
        <v>45552</v>
      </c>
      <c r="H1611" s="2">
        <v>45552</v>
      </c>
      <c r="I1611" t="s">
        <v>28</v>
      </c>
      <c r="J1611" t="s">
        <v>19</v>
      </c>
      <c r="K1611" t="str">
        <f t="shared" si="177"/>
        <v>Low Risk</v>
      </c>
      <c r="L1611" t="s">
        <v>60</v>
      </c>
      <c r="M1611" t="s">
        <v>55</v>
      </c>
      <c r="N1611" t="s">
        <v>45</v>
      </c>
      <c r="O1611" t="s">
        <v>23</v>
      </c>
      <c r="P1611" t="s">
        <v>56</v>
      </c>
      <c r="Q1611" t="s">
        <v>57</v>
      </c>
      <c r="R1611">
        <v>6</v>
      </c>
      <c r="S1611" t="str">
        <f t="shared" si="178"/>
        <v>September</v>
      </c>
      <c r="T1611">
        <f t="shared" si="179"/>
        <v>2024</v>
      </c>
      <c r="U1611" s="3">
        <f t="shared" si="180"/>
        <v>0.29749999999999999</v>
      </c>
      <c r="V1611" s="3" t="str">
        <f t="shared" si="181"/>
        <v>High Discount</v>
      </c>
      <c r="W1611" s="3">
        <f>AVERAGE(Table1[Gross Margin %])</f>
        <v>0.29963500000000659</v>
      </c>
      <c r="X1611" s="3"/>
    </row>
    <row r="1612" spans="1:24" x14ac:dyDescent="0.35">
      <c r="A1612" t="s">
        <v>3150</v>
      </c>
      <c r="B1612" t="s">
        <v>3151</v>
      </c>
      <c r="C1612">
        <v>1216.3699999999999</v>
      </c>
      <c r="D1612" t="s">
        <v>3872</v>
      </c>
      <c r="E1612">
        <f t="shared" si="175"/>
        <v>0.25</v>
      </c>
      <c r="F1612">
        <f t="shared" si="176"/>
        <v>319.29712499999994</v>
      </c>
      <c r="G1612" s="2">
        <v>45597</v>
      </c>
      <c r="H1612" s="2">
        <v>45597</v>
      </c>
      <c r="I1612" t="s">
        <v>42</v>
      </c>
      <c r="J1612" t="s">
        <v>29</v>
      </c>
      <c r="K1612" t="str">
        <f t="shared" si="177"/>
        <v>Low Risk</v>
      </c>
      <c r="L1612" t="s">
        <v>60</v>
      </c>
      <c r="M1612" t="s">
        <v>39</v>
      </c>
      <c r="N1612" t="s">
        <v>45</v>
      </c>
      <c r="O1612" t="s">
        <v>32</v>
      </c>
      <c r="P1612" t="s">
        <v>72</v>
      </c>
      <c r="Q1612" t="s">
        <v>73</v>
      </c>
      <c r="R1612">
        <v>5</v>
      </c>
      <c r="S1612" t="str">
        <f t="shared" si="178"/>
        <v>November</v>
      </c>
      <c r="T1612">
        <f t="shared" si="179"/>
        <v>2024</v>
      </c>
      <c r="U1612" s="3">
        <f t="shared" si="180"/>
        <v>0.26249999999999996</v>
      </c>
      <c r="V1612" s="3" t="str">
        <f t="shared" si="181"/>
        <v>High Discount</v>
      </c>
      <c r="W1612" s="3">
        <f>AVERAGE(Table1[Gross Margin %])</f>
        <v>0.29963500000000659</v>
      </c>
      <c r="X1612" s="3"/>
    </row>
    <row r="1613" spans="1:24" x14ac:dyDescent="0.35">
      <c r="A1613" t="s">
        <v>3152</v>
      </c>
      <c r="B1613" t="s">
        <v>3153</v>
      </c>
      <c r="C1613">
        <v>520.74</v>
      </c>
      <c r="D1613" t="s">
        <v>3874</v>
      </c>
      <c r="E1613">
        <f t="shared" si="175"/>
        <v>0.1</v>
      </c>
      <c r="F1613">
        <f t="shared" si="176"/>
        <v>164.03309999999999</v>
      </c>
      <c r="G1613" s="2">
        <v>45646</v>
      </c>
      <c r="H1613" s="2">
        <v>45646</v>
      </c>
      <c r="I1613" t="s">
        <v>28</v>
      </c>
      <c r="J1613" t="s">
        <v>49</v>
      </c>
      <c r="K1613" t="str">
        <f t="shared" si="177"/>
        <v>Low Risk</v>
      </c>
      <c r="L1613" t="s">
        <v>43</v>
      </c>
      <c r="M1613" t="s">
        <v>21</v>
      </c>
      <c r="N1613" t="s">
        <v>31</v>
      </c>
      <c r="O1613" t="s">
        <v>32</v>
      </c>
      <c r="P1613" t="s">
        <v>72</v>
      </c>
      <c r="Q1613" t="s">
        <v>73</v>
      </c>
      <c r="R1613">
        <v>9</v>
      </c>
      <c r="S1613" t="str">
        <f t="shared" si="178"/>
        <v>December</v>
      </c>
      <c r="T1613">
        <f t="shared" si="179"/>
        <v>2024</v>
      </c>
      <c r="U1613" s="3">
        <f t="shared" si="180"/>
        <v>0.315</v>
      </c>
      <c r="V1613" s="3" t="str">
        <f t="shared" si="181"/>
        <v>Low Discount</v>
      </c>
      <c r="W1613" s="3">
        <f>AVERAGE(Table1[Gross Margin %])</f>
        <v>0.29963500000000659</v>
      </c>
      <c r="X1613" s="3"/>
    </row>
    <row r="1614" spans="1:24" x14ac:dyDescent="0.35">
      <c r="A1614" t="s">
        <v>3154</v>
      </c>
      <c r="B1614" t="s">
        <v>3155</v>
      </c>
      <c r="C1614">
        <v>1321.45</v>
      </c>
      <c r="D1614" t="s">
        <v>3872</v>
      </c>
      <c r="E1614">
        <f t="shared" si="175"/>
        <v>0.25</v>
      </c>
      <c r="F1614">
        <f t="shared" si="176"/>
        <v>346.88062500000001</v>
      </c>
      <c r="G1614" s="2">
        <v>45579</v>
      </c>
      <c r="H1614" s="2">
        <v>45579</v>
      </c>
      <c r="I1614" t="s">
        <v>28</v>
      </c>
      <c r="J1614" t="s">
        <v>29</v>
      </c>
      <c r="K1614" t="str">
        <f t="shared" si="177"/>
        <v>High Risk</v>
      </c>
      <c r="L1614" t="s">
        <v>20</v>
      </c>
      <c r="M1614" t="s">
        <v>30</v>
      </c>
      <c r="N1614" t="s">
        <v>31</v>
      </c>
      <c r="O1614" t="s">
        <v>32</v>
      </c>
      <c r="P1614" t="s">
        <v>33</v>
      </c>
      <c r="Q1614" t="s">
        <v>34</v>
      </c>
      <c r="R1614">
        <v>9</v>
      </c>
      <c r="S1614" t="str">
        <f t="shared" si="178"/>
        <v>October</v>
      </c>
      <c r="T1614">
        <f t="shared" si="179"/>
        <v>2024</v>
      </c>
      <c r="U1614" s="3">
        <f t="shared" si="180"/>
        <v>0.26250000000000001</v>
      </c>
      <c r="V1614" s="3" t="str">
        <f t="shared" si="181"/>
        <v>High Discount</v>
      </c>
      <c r="W1614" s="3">
        <f>AVERAGE(Table1[Gross Margin %])</f>
        <v>0.29963500000000659</v>
      </c>
      <c r="X1614" s="3"/>
    </row>
    <row r="1615" spans="1:24" x14ac:dyDescent="0.35">
      <c r="A1615" t="s">
        <v>3156</v>
      </c>
      <c r="B1615" t="s">
        <v>3157</v>
      </c>
      <c r="C1615">
        <v>194.08</v>
      </c>
      <c r="D1615" t="s">
        <v>3873</v>
      </c>
      <c r="E1615">
        <f t="shared" si="175"/>
        <v>0.1</v>
      </c>
      <c r="F1615">
        <f t="shared" si="176"/>
        <v>61.135200000000005</v>
      </c>
      <c r="G1615" s="2">
        <v>45738</v>
      </c>
      <c r="H1615" s="2">
        <v>45738</v>
      </c>
      <c r="I1615" t="s">
        <v>18</v>
      </c>
      <c r="J1615" t="s">
        <v>49</v>
      </c>
      <c r="K1615" t="str">
        <f t="shared" si="177"/>
        <v>Low Risk</v>
      </c>
      <c r="L1615" t="s">
        <v>60</v>
      </c>
      <c r="M1615" t="s">
        <v>30</v>
      </c>
      <c r="N1615" t="s">
        <v>45</v>
      </c>
      <c r="O1615" t="s">
        <v>32</v>
      </c>
      <c r="P1615" t="s">
        <v>72</v>
      </c>
      <c r="Q1615" t="s">
        <v>73</v>
      </c>
      <c r="R1615">
        <v>8</v>
      </c>
      <c r="S1615" t="str">
        <f t="shared" si="178"/>
        <v>March</v>
      </c>
      <c r="T1615">
        <f t="shared" si="179"/>
        <v>2025</v>
      </c>
      <c r="U1615" s="3">
        <f t="shared" si="180"/>
        <v>0.315</v>
      </c>
      <c r="V1615" s="3" t="str">
        <f t="shared" si="181"/>
        <v>Low Discount</v>
      </c>
      <c r="W1615" s="3">
        <f>AVERAGE(Table1[Gross Margin %])</f>
        <v>0.29963500000000659</v>
      </c>
      <c r="X1615" s="3"/>
    </row>
    <row r="1616" spans="1:24" x14ac:dyDescent="0.35">
      <c r="A1616" t="s">
        <v>3158</v>
      </c>
      <c r="B1616" t="s">
        <v>3159</v>
      </c>
      <c r="C1616">
        <v>1287.97</v>
      </c>
      <c r="D1616" t="s">
        <v>3872</v>
      </c>
      <c r="E1616">
        <f t="shared" si="175"/>
        <v>0.15</v>
      </c>
      <c r="F1616">
        <f t="shared" si="176"/>
        <v>383.17107499999997</v>
      </c>
      <c r="G1616" s="2">
        <v>45531</v>
      </c>
      <c r="H1616" s="2">
        <v>45531</v>
      </c>
      <c r="I1616" t="s">
        <v>86</v>
      </c>
      <c r="J1616" t="s">
        <v>37</v>
      </c>
      <c r="K1616" t="str">
        <f t="shared" si="177"/>
        <v>Low Risk</v>
      </c>
      <c r="L1616" t="s">
        <v>60</v>
      </c>
      <c r="M1616" t="s">
        <v>50</v>
      </c>
      <c r="N1616" t="s">
        <v>22</v>
      </c>
      <c r="O1616" t="s">
        <v>23</v>
      </c>
      <c r="P1616" t="s">
        <v>56</v>
      </c>
      <c r="Q1616" t="s">
        <v>57</v>
      </c>
      <c r="R1616">
        <v>7</v>
      </c>
      <c r="S1616" t="str">
        <f t="shared" si="178"/>
        <v>August</v>
      </c>
      <c r="T1616">
        <f t="shared" si="179"/>
        <v>2024</v>
      </c>
      <c r="U1616" s="3">
        <f t="shared" si="180"/>
        <v>0.29749999999999999</v>
      </c>
      <c r="V1616" s="3" t="str">
        <f t="shared" si="181"/>
        <v>High Discount</v>
      </c>
      <c r="W1616" s="3">
        <f>AVERAGE(Table1[Gross Margin %])</f>
        <v>0.29963500000000659</v>
      </c>
      <c r="X1616" s="3"/>
    </row>
    <row r="1617" spans="1:24" x14ac:dyDescent="0.35">
      <c r="A1617" t="s">
        <v>3160</v>
      </c>
      <c r="B1617" t="s">
        <v>3161</v>
      </c>
      <c r="C1617">
        <v>372.37</v>
      </c>
      <c r="D1617" t="s">
        <v>3873</v>
      </c>
      <c r="E1617">
        <f t="shared" si="175"/>
        <v>0.1</v>
      </c>
      <c r="F1617">
        <f t="shared" si="176"/>
        <v>117.29654999999998</v>
      </c>
      <c r="G1617" s="2">
        <v>45653</v>
      </c>
      <c r="H1617" s="2">
        <v>45653</v>
      </c>
      <c r="I1617" t="s">
        <v>28</v>
      </c>
      <c r="J1617" t="s">
        <v>37</v>
      </c>
      <c r="K1617" t="str">
        <f t="shared" si="177"/>
        <v>High Risk</v>
      </c>
      <c r="L1617" t="s">
        <v>20</v>
      </c>
      <c r="M1617" t="s">
        <v>55</v>
      </c>
      <c r="N1617" t="s">
        <v>22</v>
      </c>
      <c r="O1617" t="s">
        <v>32</v>
      </c>
      <c r="P1617" t="s">
        <v>80</v>
      </c>
      <c r="Q1617" t="s">
        <v>81</v>
      </c>
      <c r="R1617">
        <v>6</v>
      </c>
      <c r="S1617" t="str">
        <f t="shared" si="178"/>
        <v>December</v>
      </c>
      <c r="T1617">
        <f t="shared" si="179"/>
        <v>2024</v>
      </c>
      <c r="U1617" s="3">
        <f t="shared" si="180"/>
        <v>0.31499999999999995</v>
      </c>
      <c r="V1617" s="3" t="str">
        <f t="shared" si="181"/>
        <v>Low Discount</v>
      </c>
      <c r="W1617" s="3">
        <f>AVERAGE(Table1[Gross Margin %])</f>
        <v>0.29963500000000659</v>
      </c>
      <c r="X1617" s="3"/>
    </row>
    <row r="1618" spans="1:24" x14ac:dyDescent="0.35">
      <c r="A1618" t="s">
        <v>3162</v>
      </c>
      <c r="B1618" t="s">
        <v>3163</v>
      </c>
      <c r="C1618">
        <v>1428.47</v>
      </c>
      <c r="D1618" t="s">
        <v>3872</v>
      </c>
      <c r="E1618">
        <f t="shared" si="175"/>
        <v>0.15</v>
      </c>
      <c r="F1618">
        <f t="shared" si="176"/>
        <v>424.96982499999996</v>
      </c>
      <c r="G1618" s="2">
        <v>45551</v>
      </c>
      <c r="H1618" s="2">
        <v>45551</v>
      </c>
      <c r="I1618" t="s">
        <v>28</v>
      </c>
      <c r="J1618" t="s">
        <v>49</v>
      </c>
      <c r="K1618" t="str">
        <f t="shared" si="177"/>
        <v>High Risk</v>
      </c>
      <c r="L1618" t="s">
        <v>20</v>
      </c>
      <c r="M1618" t="s">
        <v>44</v>
      </c>
      <c r="N1618" t="s">
        <v>22</v>
      </c>
      <c r="O1618" t="s">
        <v>23</v>
      </c>
      <c r="P1618" t="s">
        <v>56</v>
      </c>
      <c r="Q1618" t="s">
        <v>57</v>
      </c>
      <c r="R1618">
        <v>4</v>
      </c>
      <c r="S1618" t="str">
        <f t="shared" si="178"/>
        <v>September</v>
      </c>
      <c r="T1618">
        <f t="shared" si="179"/>
        <v>2024</v>
      </c>
      <c r="U1618" s="3">
        <f t="shared" si="180"/>
        <v>0.29749999999999999</v>
      </c>
      <c r="V1618" s="3" t="str">
        <f t="shared" si="181"/>
        <v>High Discount</v>
      </c>
      <c r="W1618" s="3">
        <f>AVERAGE(Table1[Gross Margin %])</f>
        <v>0.29963500000000659</v>
      </c>
      <c r="X1618" s="3"/>
    </row>
    <row r="1619" spans="1:24" x14ac:dyDescent="0.35">
      <c r="A1619" t="s">
        <v>3164</v>
      </c>
      <c r="B1619" t="s">
        <v>3165</v>
      </c>
      <c r="C1619">
        <v>64.44</v>
      </c>
      <c r="D1619" t="s">
        <v>3873</v>
      </c>
      <c r="E1619">
        <f t="shared" si="175"/>
        <v>0.15</v>
      </c>
      <c r="F1619">
        <f t="shared" si="176"/>
        <v>19.1709</v>
      </c>
      <c r="G1619" s="2">
        <v>45501</v>
      </c>
      <c r="H1619" s="2">
        <v>45501</v>
      </c>
      <c r="I1619" t="s">
        <v>18</v>
      </c>
      <c r="J1619" t="s">
        <v>37</v>
      </c>
      <c r="K1619" t="str">
        <f t="shared" si="177"/>
        <v>Medium Risk</v>
      </c>
      <c r="L1619" t="s">
        <v>38</v>
      </c>
      <c r="M1619" t="s">
        <v>30</v>
      </c>
      <c r="N1619" t="s">
        <v>45</v>
      </c>
      <c r="O1619" t="s">
        <v>23</v>
      </c>
      <c r="P1619" t="s">
        <v>51</v>
      </c>
      <c r="Q1619" t="s">
        <v>52</v>
      </c>
      <c r="R1619">
        <v>9</v>
      </c>
      <c r="S1619" t="str">
        <f t="shared" si="178"/>
        <v>July</v>
      </c>
      <c r="T1619">
        <f t="shared" si="179"/>
        <v>2024</v>
      </c>
      <c r="U1619" s="3">
        <f t="shared" si="180"/>
        <v>0.29749999999999999</v>
      </c>
      <c r="V1619" s="3" t="str">
        <f t="shared" si="181"/>
        <v>High Discount</v>
      </c>
      <c r="W1619" s="3">
        <f>AVERAGE(Table1[Gross Margin %])</f>
        <v>0.29963500000000659</v>
      </c>
      <c r="X1619" s="3"/>
    </row>
    <row r="1620" spans="1:24" x14ac:dyDescent="0.35">
      <c r="A1620" t="s">
        <v>3166</v>
      </c>
      <c r="B1620" t="s">
        <v>3167</v>
      </c>
      <c r="C1620">
        <v>275.7</v>
      </c>
      <c r="D1620" t="s">
        <v>3873</v>
      </c>
      <c r="E1620">
        <f t="shared" si="175"/>
        <v>0.1</v>
      </c>
      <c r="F1620">
        <f t="shared" si="176"/>
        <v>86.845499999999987</v>
      </c>
      <c r="G1620" s="2">
        <v>45578</v>
      </c>
      <c r="H1620" s="2">
        <v>45578</v>
      </c>
      <c r="I1620" t="s">
        <v>18</v>
      </c>
      <c r="J1620" t="s">
        <v>37</v>
      </c>
      <c r="K1620" t="str">
        <f t="shared" si="177"/>
        <v>Low Risk</v>
      </c>
      <c r="L1620" t="s">
        <v>43</v>
      </c>
      <c r="M1620" t="s">
        <v>21</v>
      </c>
      <c r="N1620" t="s">
        <v>45</v>
      </c>
      <c r="O1620" t="s">
        <v>32</v>
      </c>
      <c r="P1620" t="s">
        <v>68</v>
      </c>
      <c r="Q1620" t="s">
        <v>69</v>
      </c>
      <c r="R1620">
        <v>5</v>
      </c>
      <c r="S1620" t="str">
        <f t="shared" si="178"/>
        <v>October</v>
      </c>
      <c r="T1620">
        <f t="shared" si="179"/>
        <v>2024</v>
      </c>
      <c r="U1620" s="3">
        <f t="shared" si="180"/>
        <v>0.31499999999999995</v>
      </c>
      <c r="V1620" s="3" t="str">
        <f t="shared" si="181"/>
        <v>Low Discount</v>
      </c>
      <c r="W1620" s="3">
        <f>AVERAGE(Table1[Gross Margin %])</f>
        <v>0.29963500000000659</v>
      </c>
      <c r="X1620" s="3"/>
    </row>
    <row r="1621" spans="1:24" x14ac:dyDescent="0.35">
      <c r="A1621" t="s">
        <v>3168</v>
      </c>
      <c r="B1621" t="s">
        <v>3169</v>
      </c>
      <c r="C1621">
        <v>1290.51</v>
      </c>
      <c r="D1621" t="s">
        <v>3872</v>
      </c>
      <c r="E1621">
        <f t="shared" si="175"/>
        <v>0.25</v>
      </c>
      <c r="F1621">
        <f t="shared" si="176"/>
        <v>338.75887499999993</v>
      </c>
      <c r="G1621" s="2">
        <v>45791</v>
      </c>
      <c r="H1621" s="2">
        <v>45791</v>
      </c>
      <c r="I1621" t="s">
        <v>48</v>
      </c>
      <c r="J1621" t="s">
        <v>29</v>
      </c>
      <c r="K1621" t="str">
        <f t="shared" si="177"/>
        <v>Medium Risk</v>
      </c>
      <c r="L1621" t="s">
        <v>38</v>
      </c>
      <c r="M1621" t="s">
        <v>30</v>
      </c>
      <c r="N1621" t="s">
        <v>22</v>
      </c>
      <c r="O1621" t="s">
        <v>32</v>
      </c>
      <c r="P1621" t="s">
        <v>68</v>
      </c>
      <c r="Q1621" t="s">
        <v>69</v>
      </c>
      <c r="R1621">
        <v>5</v>
      </c>
      <c r="S1621" t="str">
        <f t="shared" si="178"/>
        <v>May</v>
      </c>
      <c r="T1621">
        <f t="shared" si="179"/>
        <v>2025</v>
      </c>
      <c r="U1621" s="3">
        <f t="shared" si="180"/>
        <v>0.26249999999999996</v>
      </c>
      <c r="V1621" s="3" t="str">
        <f t="shared" si="181"/>
        <v>High Discount</v>
      </c>
      <c r="W1621" s="3">
        <f>AVERAGE(Table1[Gross Margin %])</f>
        <v>0.29963500000000659</v>
      </c>
      <c r="X1621" s="3"/>
    </row>
    <row r="1622" spans="1:24" x14ac:dyDescent="0.35">
      <c r="A1622" t="s">
        <v>3170</v>
      </c>
      <c r="B1622" t="s">
        <v>1497</v>
      </c>
      <c r="C1622">
        <v>507.71</v>
      </c>
      <c r="D1622" t="s">
        <v>3874</v>
      </c>
      <c r="E1622">
        <f t="shared" si="175"/>
        <v>0.15</v>
      </c>
      <c r="F1622">
        <f t="shared" si="176"/>
        <v>151.04372499999999</v>
      </c>
      <c r="G1622" s="2">
        <v>45715</v>
      </c>
      <c r="H1622" s="2">
        <v>45715</v>
      </c>
      <c r="I1622" t="s">
        <v>48</v>
      </c>
      <c r="J1622" t="s">
        <v>49</v>
      </c>
      <c r="K1622" t="str">
        <f t="shared" si="177"/>
        <v>Low Risk</v>
      </c>
      <c r="L1622" t="s">
        <v>43</v>
      </c>
      <c r="M1622" t="s">
        <v>55</v>
      </c>
      <c r="N1622" t="s">
        <v>45</v>
      </c>
      <c r="O1622" t="s">
        <v>23</v>
      </c>
      <c r="P1622" t="s">
        <v>56</v>
      </c>
      <c r="Q1622" t="s">
        <v>57</v>
      </c>
      <c r="R1622">
        <v>4</v>
      </c>
      <c r="S1622" t="str">
        <f t="shared" si="178"/>
        <v>February</v>
      </c>
      <c r="T1622">
        <f t="shared" si="179"/>
        <v>2025</v>
      </c>
      <c r="U1622" s="3">
        <f t="shared" si="180"/>
        <v>0.29749999999999999</v>
      </c>
      <c r="V1622" s="3" t="str">
        <f t="shared" si="181"/>
        <v>High Discount</v>
      </c>
      <c r="W1622" s="3">
        <f>AVERAGE(Table1[Gross Margin %])</f>
        <v>0.29963500000000659</v>
      </c>
      <c r="X1622" s="3"/>
    </row>
    <row r="1623" spans="1:24" x14ac:dyDescent="0.35">
      <c r="A1623" t="s">
        <v>3171</v>
      </c>
      <c r="B1623" t="s">
        <v>3172</v>
      </c>
      <c r="C1623">
        <v>666.25</v>
      </c>
      <c r="D1623" t="s">
        <v>3874</v>
      </c>
      <c r="E1623">
        <f t="shared" si="175"/>
        <v>0.15</v>
      </c>
      <c r="F1623">
        <f t="shared" si="176"/>
        <v>198.20937499999999</v>
      </c>
      <c r="G1623" s="2">
        <v>45507</v>
      </c>
      <c r="H1623" s="2">
        <v>45507</v>
      </c>
      <c r="I1623" t="s">
        <v>48</v>
      </c>
      <c r="J1623" t="s">
        <v>19</v>
      </c>
      <c r="K1623" t="str">
        <f t="shared" si="177"/>
        <v>High Risk</v>
      </c>
      <c r="L1623" t="s">
        <v>20</v>
      </c>
      <c r="M1623" t="s">
        <v>55</v>
      </c>
      <c r="N1623" t="s">
        <v>31</v>
      </c>
      <c r="O1623" t="s">
        <v>23</v>
      </c>
      <c r="P1623" t="s">
        <v>24</v>
      </c>
      <c r="Q1623" t="s">
        <v>25</v>
      </c>
      <c r="R1623">
        <v>10</v>
      </c>
      <c r="S1623" t="str">
        <f t="shared" si="178"/>
        <v>August</v>
      </c>
      <c r="T1623">
        <f t="shared" si="179"/>
        <v>2024</v>
      </c>
      <c r="U1623" s="3">
        <f t="shared" si="180"/>
        <v>0.29749999999999999</v>
      </c>
      <c r="V1623" s="3" t="str">
        <f t="shared" si="181"/>
        <v>High Discount</v>
      </c>
      <c r="W1623" s="3">
        <f>AVERAGE(Table1[Gross Margin %])</f>
        <v>0.29963500000000659</v>
      </c>
      <c r="X1623" s="3"/>
    </row>
    <row r="1624" spans="1:24" x14ac:dyDescent="0.35">
      <c r="A1624" t="s">
        <v>3173</v>
      </c>
      <c r="B1624" t="s">
        <v>3174</v>
      </c>
      <c r="C1624">
        <v>1454.32</v>
      </c>
      <c r="D1624" t="s">
        <v>3872</v>
      </c>
      <c r="E1624">
        <f t="shared" si="175"/>
        <v>0.25</v>
      </c>
      <c r="F1624">
        <f t="shared" si="176"/>
        <v>381.75899999999996</v>
      </c>
      <c r="G1624" s="2">
        <v>45527</v>
      </c>
      <c r="H1624" s="2">
        <v>45527</v>
      </c>
      <c r="I1624" t="s">
        <v>18</v>
      </c>
      <c r="J1624" t="s">
        <v>29</v>
      </c>
      <c r="K1624" t="str">
        <f t="shared" si="177"/>
        <v>Low Risk</v>
      </c>
      <c r="L1624" t="s">
        <v>60</v>
      </c>
      <c r="M1624" t="s">
        <v>21</v>
      </c>
      <c r="N1624" t="s">
        <v>31</v>
      </c>
      <c r="O1624" t="s">
        <v>32</v>
      </c>
      <c r="P1624" t="s">
        <v>72</v>
      </c>
      <c r="Q1624" t="s">
        <v>73</v>
      </c>
      <c r="R1624">
        <v>2</v>
      </c>
      <c r="S1624" t="str">
        <f t="shared" si="178"/>
        <v>August</v>
      </c>
      <c r="T1624">
        <f t="shared" si="179"/>
        <v>2024</v>
      </c>
      <c r="U1624" s="3">
        <f t="shared" si="180"/>
        <v>0.26249999999999996</v>
      </c>
      <c r="V1624" s="3" t="str">
        <f t="shared" si="181"/>
        <v>High Discount</v>
      </c>
      <c r="W1624" s="3">
        <f>AVERAGE(Table1[Gross Margin %])</f>
        <v>0.29963500000000659</v>
      </c>
      <c r="X1624" s="3"/>
    </row>
    <row r="1625" spans="1:24" x14ac:dyDescent="0.35">
      <c r="A1625" t="s">
        <v>3175</v>
      </c>
      <c r="B1625" t="s">
        <v>441</v>
      </c>
      <c r="C1625">
        <v>280.83999999999997</v>
      </c>
      <c r="D1625" t="s">
        <v>3873</v>
      </c>
      <c r="E1625">
        <f t="shared" si="175"/>
        <v>0.1</v>
      </c>
      <c r="F1625">
        <f t="shared" si="176"/>
        <v>88.46459999999999</v>
      </c>
      <c r="G1625" s="2">
        <v>45715</v>
      </c>
      <c r="H1625" s="2">
        <v>45715</v>
      </c>
      <c r="I1625" t="s">
        <v>42</v>
      </c>
      <c r="J1625" t="s">
        <v>37</v>
      </c>
      <c r="K1625" t="str">
        <f t="shared" si="177"/>
        <v>Low Risk</v>
      </c>
      <c r="L1625" t="s">
        <v>60</v>
      </c>
      <c r="M1625" t="s">
        <v>30</v>
      </c>
      <c r="N1625" t="s">
        <v>45</v>
      </c>
      <c r="O1625" t="s">
        <v>61</v>
      </c>
      <c r="P1625" t="s">
        <v>62</v>
      </c>
      <c r="Q1625" t="s">
        <v>63</v>
      </c>
      <c r="R1625">
        <v>10</v>
      </c>
      <c r="S1625" t="str">
        <f t="shared" si="178"/>
        <v>February</v>
      </c>
      <c r="T1625">
        <f t="shared" si="179"/>
        <v>2025</v>
      </c>
      <c r="U1625" s="3">
        <f t="shared" si="180"/>
        <v>0.315</v>
      </c>
      <c r="V1625" s="3" t="str">
        <f t="shared" si="181"/>
        <v>Low Discount</v>
      </c>
      <c r="W1625" s="3">
        <f>AVERAGE(Table1[Gross Margin %])</f>
        <v>0.29963500000000659</v>
      </c>
      <c r="X1625" s="3"/>
    </row>
    <row r="1626" spans="1:24" x14ac:dyDescent="0.35">
      <c r="A1626" t="s">
        <v>3176</v>
      </c>
      <c r="B1626" t="s">
        <v>3177</v>
      </c>
      <c r="C1626">
        <v>473.72</v>
      </c>
      <c r="D1626" t="s">
        <v>3873</v>
      </c>
      <c r="E1626">
        <f t="shared" si="175"/>
        <v>0.1</v>
      </c>
      <c r="F1626">
        <f t="shared" si="176"/>
        <v>149.2218</v>
      </c>
      <c r="G1626" s="2">
        <v>45656</v>
      </c>
      <c r="H1626" s="2">
        <v>45656</v>
      </c>
      <c r="I1626" t="s">
        <v>42</v>
      </c>
      <c r="J1626" t="s">
        <v>37</v>
      </c>
      <c r="K1626" t="str">
        <f t="shared" si="177"/>
        <v>Low Risk</v>
      </c>
      <c r="L1626" t="s">
        <v>38</v>
      </c>
      <c r="M1626" t="s">
        <v>39</v>
      </c>
      <c r="N1626" t="s">
        <v>22</v>
      </c>
      <c r="O1626" t="s">
        <v>32</v>
      </c>
      <c r="P1626" t="s">
        <v>80</v>
      </c>
      <c r="Q1626" t="s">
        <v>81</v>
      </c>
      <c r="R1626">
        <v>2</v>
      </c>
      <c r="S1626" t="str">
        <f t="shared" si="178"/>
        <v>December</v>
      </c>
      <c r="T1626">
        <f t="shared" si="179"/>
        <v>2024</v>
      </c>
      <c r="U1626" s="3">
        <f t="shared" si="180"/>
        <v>0.315</v>
      </c>
      <c r="V1626" s="3" t="str">
        <f t="shared" si="181"/>
        <v>Low Discount</v>
      </c>
      <c r="W1626" s="3">
        <f>AVERAGE(Table1[Gross Margin %])</f>
        <v>0.29963500000000659</v>
      </c>
      <c r="X1626" s="3"/>
    </row>
    <row r="1627" spans="1:24" x14ac:dyDescent="0.35">
      <c r="A1627" t="s">
        <v>3178</v>
      </c>
      <c r="B1627" t="s">
        <v>3179</v>
      </c>
      <c r="C1627">
        <v>429.15</v>
      </c>
      <c r="D1627" t="s">
        <v>3873</v>
      </c>
      <c r="E1627">
        <f t="shared" si="175"/>
        <v>0.1</v>
      </c>
      <c r="F1627">
        <f t="shared" si="176"/>
        <v>135.18224999999998</v>
      </c>
      <c r="G1627" s="2">
        <v>45570</v>
      </c>
      <c r="H1627" s="2">
        <v>45570</v>
      </c>
      <c r="I1627" t="s">
        <v>28</v>
      </c>
      <c r="J1627" t="s">
        <v>19</v>
      </c>
      <c r="K1627" t="str">
        <f t="shared" si="177"/>
        <v>Low Risk</v>
      </c>
      <c r="L1627" t="s">
        <v>60</v>
      </c>
      <c r="M1627" t="s">
        <v>55</v>
      </c>
      <c r="N1627" t="s">
        <v>45</v>
      </c>
      <c r="O1627" t="s">
        <v>61</v>
      </c>
      <c r="P1627" t="s">
        <v>62</v>
      </c>
      <c r="Q1627" t="s">
        <v>63</v>
      </c>
      <c r="R1627">
        <v>5</v>
      </c>
      <c r="S1627" t="str">
        <f t="shared" si="178"/>
        <v>October</v>
      </c>
      <c r="T1627">
        <f t="shared" si="179"/>
        <v>2024</v>
      </c>
      <c r="U1627" s="3">
        <f t="shared" si="180"/>
        <v>0.315</v>
      </c>
      <c r="V1627" s="3" t="str">
        <f t="shared" si="181"/>
        <v>Low Discount</v>
      </c>
      <c r="W1627" s="3">
        <f>AVERAGE(Table1[Gross Margin %])</f>
        <v>0.29963500000000659</v>
      </c>
      <c r="X1627" s="3"/>
    </row>
    <row r="1628" spans="1:24" x14ac:dyDescent="0.35">
      <c r="A1628" t="s">
        <v>3180</v>
      </c>
      <c r="B1628" t="s">
        <v>2121</v>
      </c>
      <c r="C1628">
        <v>1321.47</v>
      </c>
      <c r="D1628" t="s">
        <v>3872</v>
      </c>
      <c r="E1628">
        <f t="shared" si="175"/>
        <v>0.25</v>
      </c>
      <c r="F1628">
        <f t="shared" si="176"/>
        <v>346.88587499999994</v>
      </c>
      <c r="G1628" s="2">
        <v>45639</v>
      </c>
      <c r="H1628" s="2">
        <v>45639</v>
      </c>
      <c r="I1628" t="s">
        <v>28</v>
      </c>
      <c r="J1628" t="s">
        <v>19</v>
      </c>
      <c r="K1628" t="str">
        <f t="shared" si="177"/>
        <v>Low Risk</v>
      </c>
      <c r="L1628" t="s">
        <v>60</v>
      </c>
      <c r="M1628" t="s">
        <v>50</v>
      </c>
      <c r="N1628" t="s">
        <v>31</v>
      </c>
      <c r="O1628" t="s">
        <v>32</v>
      </c>
      <c r="P1628" t="s">
        <v>80</v>
      </c>
      <c r="Q1628" t="s">
        <v>81</v>
      </c>
      <c r="R1628">
        <v>4</v>
      </c>
      <c r="S1628" t="str">
        <f t="shared" si="178"/>
        <v>December</v>
      </c>
      <c r="T1628">
        <f t="shared" si="179"/>
        <v>2024</v>
      </c>
      <c r="U1628" s="3">
        <f t="shared" si="180"/>
        <v>0.26249999999999996</v>
      </c>
      <c r="V1628" s="3" t="str">
        <f t="shared" si="181"/>
        <v>High Discount</v>
      </c>
      <c r="W1628" s="3">
        <f>AVERAGE(Table1[Gross Margin %])</f>
        <v>0.29963500000000659</v>
      </c>
      <c r="X1628" s="3"/>
    </row>
    <row r="1629" spans="1:24" x14ac:dyDescent="0.35">
      <c r="A1629" t="s">
        <v>3181</v>
      </c>
      <c r="B1629" t="s">
        <v>3182</v>
      </c>
      <c r="C1629">
        <v>909.56</v>
      </c>
      <c r="D1629" t="s">
        <v>3874</v>
      </c>
      <c r="E1629">
        <f t="shared" si="175"/>
        <v>0.1</v>
      </c>
      <c r="F1629">
        <f t="shared" si="176"/>
        <v>286.51139999999998</v>
      </c>
      <c r="G1629" s="2">
        <v>45493</v>
      </c>
      <c r="H1629" s="2">
        <v>45493</v>
      </c>
      <c r="I1629" t="s">
        <v>86</v>
      </c>
      <c r="J1629" t="s">
        <v>37</v>
      </c>
      <c r="K1629" t="str">
        <f t="shared" si="177"/>
        <v>Medium Risk</v>
      </c>
      <c r="L1629" t="s">
        <v>38</v>
      </c>
      <c r="M1629" t="s">
        <v>39</v>
      </c>
      <c r="N1629" t="s">
        <v>45</v>
      </c>
      <c r="O1629" t="s">
        <v>32</v>
      </c>
      <c r="P1629" t="s">
        <v>68</v>
      </c>
      <c r="Q1629" t="s">
        <v>69</v>
      </c>
      <c r="R1629">
        <v>10</v>
      </c>
      <c r="S1629" t="str">
        <f t="shared" si="178"/>
        <v>July</v>
      </c>
      <c r="T1629">
        <f t="shared" si="179"/>
        <v>2024</v>
      </c>
      <c r="U1629" s="3">
        <f t="shared" si="180"/>
        <v>0.315</v>
      </c>
      <c r="V1629" s="3" t="str">
        <f t="shared" si="181"/>
        <v>Low Discount</v>
      </c>
      <c r="W1629" s="3">
        <f>AVERAGE(Table1[Gross Margin %])</f>
        <v>0.29963500000000659</v>
      </c>
      <c r="X1629" s="3"/>
    </row>
    <row r="1630" spans="1:24" x14ac:dyDescent="0.35">
      <c r="A1630" t="s">
        <v>3183</v>
      </c>
      <c r="B1630" t="s">
        <v>3184</v>
      </c>
      <c r="C1630">
        <v>797.4</v>
      </c>
      <c r="D1630" t="s">
        <v>3874</v>
      </c>
      <c r="E1630">
        <f t="shared" si="175"/>
        <v>0.1</v>
      </c>
      <c r="F1630">
        <f t="shared" si="176"/>
        <v>251.18099999999998</v>
      </c>
      <c r="G1630" s="2">
        <v>45451</v>
      </c>
      <c r="H1630" s="2">
        <v>45451</v>
      </c>
      <c r="I1630" t="s">
        <v>42</v>
      </c>
      <c r="J1630" t="s">
        <v>49</v>
      </c>
      <c r="K1630" t="str">
        <f t="shared" si="177"/>
        <v>High Risk</v>
      </c>
      <c r="L1630" t="s">
        <v>20</v>
      </c>
      <c r="M1630" t="s">
        <v>30</v>
      </c>
      <c r="N1630" t="s">
        <v>22</v>
      </c>
      <c r="O1630" t="s">
        <v>32</v>
      </c>
      <c r="P1630" t="s">
        <v>80</v>
      </c>
      <c r="Q1630" t="s">
        <v>81</v>
      </c>
      <c r="R1630">
        <v>9</v>
      </c>
      <c r="S1630" t="str">
        <f t="shared" si="178"/>
        <v>June</v>
      </c>
      <c r="T1630">
        <f t="shared" si="179"/>
        <v>2024</v>
      </c>
      <c r="U1630" s="3">
        <f t="shared" si="180"/>
        <v>0.315</v>
      </c>
      <c r="V1630" s="3" t="str">
        <f t="shared" si="181"/>
        <v>Low Discount</v>
      </c>
      <c r="W1630" s="3">
        <f>AVERAGE(Table1[Gross Margin %])</f>
        <v>0.29963500000000659</v>
      </c>
      <c r="X1630" s="3"/>
    </row>
    <row r="1631" spans="1:24" x14ac:dyDescent="0.35">
      <c r="A1631" t="s">
        <v>3185</v>
      </c>
      <c r="B1631" t="s">
        <v>3186</v>
      </c>
      <c r="C1631">
        <v>729.83</v>
      </c>
      <c r="D1631" t="s">
        <v>3874</v>
      </c>
      <c r="E1631">
        <f t="shared" si="175"/>
        <v>0.1</v>
      </c>
      <c r="F1631">
        <f t="shared" si="176"/>
        <v>229.89644999999999</v>
      </c>
      <c r="G1631" s="2">
        <v>45507</v>
      </c>
      <c r="H1631" s="2">
        <v>45507</v>
      </c>
      <c r="I1631" t="s">
        <v>48</v>
      </c>
      <c r="J1631" t="s">
        <v>29</v>
      </c>
      <c r="K1631" t="str">
        <f t="shared" si="177"/>
        <v>High Risk</v>
      </c>
      <c r="L1631" t="s">
        <v>20</v>
      </c>
      <c r="M1631" t="s">
        <v>55</v>
      </c>
      <c r="N1631" t="s">
        <v>31</v>
      </c>
      <c r="O1631" t="s">
        <v>32</v>
      </c>
      <c r="P1631" t="s">
        <v>33</v>
      </c>
      <c r="Q1631" t="s">
        <v>34</v>
      </c>
      <c r="R1631">
        <v>1</v>
      </c>
      <c r="S1631" t="str">
        <f t="shared" si="178"/>
        <v>August</v>
      </c>
      <c r="T1631">
        <f t="shared" si="179"/>
        <v>2024</v>
      </c>
      <c r="U1631" s="3">
        <f t="shared" si="180"/>
        <v>0.31499999999999995</v>
      </c>
      <c r="V1631" s="3" t="str">
        <f t="shared" si="181"/>
        <v>Low Discount</v>
      </c>
      <c r="W1631" s="3">
        <f>AVERAGE(Table1[Gross Margin %])</f>
        <v>0.29963500000000659</v>
      </c>
      <c r="X1631" s="3"/>
    </row>
    <row r="1632" spans="1:24" x14ac:dyDescent="0.35">
      <c r="A1632" t="s">
        <v>3187</v>
      </c>
      <c r="B1632" t="s">
        <v>3188</v>
      </c>
      <c r="C1632">
        <v>199.67</v>
      </c>
      <c r="D1632" t="s">
        <v>3873</v>
      </c>
      <c r="E1632">
        <f t="shared" si="175"/>
        <v>0.1</v>
      </c>
      <c r="F1632">
        <f t="shared" si="176"/>
        <v>62.896049999999988</v>
      </c>
      <c r="G1632" s="2">
        <v>45533</v>
      </c>
      <c r="H1632" s="2">
        <v>45533</v>
      </c>
      <c r="I1632" t="s">
        <v>18</v>
      </c>
      <c r="J1632" t="s">
        <v>29</v>
      </c>
      <c r="K1632" t="str">
        <f t="shared" si="177"/>
        <v>Low Risk</v>
      </c>
      <c r="L1632" t="s">
        <v>60</v>
      </c>
      <c r="M1632" t="s">
        <v>50</v>
      </c>
      <c r="N1632" t="s">
        <v>31</v>
      </c>
      <c r="O1632" t="s">
        <v>61</v>
      </c>
      <c r="P1632" t="s">
        <v>62</v>
      </c>
      <c r="Q1632" t="s">
        <v>63</v>
      </c>
      <c r="R1632">
        <v>4</v>
      </c>
      <c r="S1632" t="str">
        <f t="shared" si="178"/>
        <v>August</v>
      </c>
      <c r="T1632">
        <f t="shared" si="179"/>
        <v>2024</v>
      </c>
      <c r="U1632" s="3">
        <f t="shared" si="180"/>
        <v>0.31499999999999995</v>
      </c>
      <c r="V1632" s="3" t="str">
        <f t="shared" si="181"/>
        <v>Low Discount</v>
      </c>
      <c r="W1632" s="3">
        <f>AVERAGE(Table1[Gross Margin %])</f>
        <v>0.29963500000000659</v>
      </c>
      <c r="X1632" s="3"/>
    </row>
    <row r="1633" spans="1:24" x14ac:dyDescent="0.35">
      <c r="A1633" t="s">
        <v>3189</v>
      </c>
      <c r="B1633" t="s">
        <v>3190</v>
      </c>
      <c r="C1633">
        <v>456.34</v>
      </c>
      <c r="D1633" t="s">
        <v>3873</v>
      </c>
      <c r="E1633">
        <f t="shared" si="175"/>
        <v>0.1</v>
      </c>
      <c r="F1633">
        <f t="shared" si="176"/>
        <v>143.74709999999999</v>
      </c>
      <c r="G1633" s="2">
        <v>45657</v>
      </c>
      <c r="H1633" s="2">
        <v>45657</v>
      </c>
      <c r="I1633" t="s">
        <v>28</v>
      </c>
      <c r="J1633" t="s">
        <v>29</v>
      </c>
      <c r="K1633" t="str">
        <f t="shared" si="177"/>
        <v>Low Risk</v>
      </c>
      <c r="L1633" t="s">
        <v>43</v>
      </c>
      <c r="M1633" t="s">
        <v>21</v>
      </c>
      <c r="N1633" t="s">
        <v>45</v>
      </c>
      <c r="O1633" t="s">
        <v>32</v>
      </c>
      <c r="P1633" t="s">
        <v>33</v>
      </c>
      <c r="Q1633" t="s">
        <v>34</v>
      </c>
      <c r="R1633">
        <v>6</v>
      </c>
      <c r="S1633" t="str">
        <f t="shared" si="178"/>
        <v>December</v>
      </c>
      <c r="T1633">
        <f t="shared" si="179"/>
        <v>2024</v>
      </c>
      <c r="U1633" s="3">
        <f t="shared" si="180"/>
        <v>0.315</v>
      </c>
      <c r="V1633" s="3" t="str">
        <f t="shared" si="181"/>
        <v>Low Discount</v>
      </c>
      <c r="W1633" s="3">
        <f>AVERAGE(Table1[Gross Margin %])</f>
        <v>0.29963500000000659</v>
      </c>
      <c r="X1633" s="3"/>
    </row>
    <row r="1634" spans="1:24" x14ac:dyDescent="0.35">
      <c r="A1634" t="s">
        <v>3191</v>
      </c>
      <c r="B1634" t="s">
        <v>3192</v>
      </c>
      <c r="C1634">
        <v>734.47</v>
      </c>
      <c r="D1634" t="s">
        <v>3874</v>
      </c>
      <c r="E1634">
        <f t="shared" si="175"/>
        <v>0.1</v>
      </c>
      <c r="F1634">
        <f t="shared" si="176"/>
        <v>231.35804999999999</v>
      </c>
      <c r="G1634" s="2">
        <v>45645</v>
      </c>
      <c r="H1634" s="2">
        <v>45645</v>
      </c>
      <c r="I1634" t="s">
        <v>18</v>
      </c>
      <c r="J1634" t="s">
        <v>37</v>
      </c>
      <c r="K1634" t="str">
        <f t="shared" si="177"/>
        <v>Low Risk</v>
      </c>
      <c r="L1634" t="s">
        <v>43</v>
      </c>
      <c r="M1634" t="s">
        <v>50</v>
      </c>
      <c r="N1634" t="s">
        <v>22</v>
      </c>
      <c r="O1634" t="s">
        <v>32</v>
      </c>
      <c r="P1634" t="s">
        <v>72</v>
      </c>
      <c r="Q1634" t="s">
        <v>73</v>
      </c>
      <c r="R1634">
        <v>1</v>
      </c>
      <c r="S1634" t="str">
        <f t="shared" si="178"/>
        <v>December</v>
      </c>
      <c r="T1634">
        <f t="shared" si="179"/>
        <v>2024</v>
      </c>
      <c r="U1634" s="3">
        <f t="shared" si="180"/>
        <v>0.315</v>
      </c>
      <c r="V1634" s="3" t="str">
        <f t="shared" si="181"/>
        <v>Low Discount</v>
      </c>
      <c r="W1634" s="3">
        <f>AVERAGE(Table1[Gross Margin %])</f>
        <v>0.29963500000000659</v>
      </c>
      <c r="X1634" s="3"/>
    </row>
    <row r="1635" spans="1:24" x14ac:dyDescent="0.35">
      <c r="A1635" t="s">
        <v>3193</v>
      </c>
      <c r="B1635" t="s">
        <v>3194</v>
      </c>
      <c r="C1635">
        <v>512.28</v>
      </c>
      <c r="D1635" t="s">
        <v>3874</v>
      </c>
      <c r="E1635">
        <f t="shared" si="175"/>
        <v>0.1</v>
      </c>
      <c r="F1635">
        <f t="shared" si="176"/>
        <v>161.36819999999997</v>
      </c>
      <c r="G1635" s="2">
        <v>45769</v>
      </c>
      <c r="H1635" s="2">
        <v>45769</v>
      </c>
      <c r="I1635" t="s">
        <v>86</v>
      </c>
      <c r="J1635" t="s">
        <v>49</v>
      </c>
      <c r="K1635" t="str">
        <f t="shared" si="177"/>
        <v>Low Risk</v>
      </c>
      <c r="L1635" t="s">
        <v>60</v>
      </c>
      <c r="M1635" t="s">
        <v>44</v>
      </c>
      <c r="N1635" t="s">
        <v>45</v>
      </c>
      <c r="O1635" t="s">
        <v>61</v>
      </c>
      <c r="P1635" t="s">
        <v>62</v>
      </c>
      <c r="Q1635" t="s">
        <v>63</v>
      </c>
      <c r="R1635">
        <v>3</v>
      </c>
      <c r="S1635" t="str">
        <f t="shared" si="178"/>
        <v>April</v>
      </c>
      <c r="T1635">
        <f t="shared" si="179"/>
        <v>2025</v>
      </c>
      <c r="U1635" s="3">
        <f t="shared" si="180"/>
        <v>0.31499999999999995</v>
      </c>
      <c r="V1635" s="3" t="str">
        <f t="shared" si="181"/>
        <v>Low Discount</v>
      </c>
      <c r="W1635" s="3">
        <f>AVERAGE(Table1[Gross Margin %])</f>
        <v>0.29963500000000659</v>
      </c>
      <c r="X1635" s="3"/>
    </row>
    <row r="1636" spans="1:24" x14ac:dyDescent="0.35">
      <c r="A1636" t="s">
        <v>3195</v>
      </c>
      <c r="B1636" t="s">
        <v>2431</v>
      </c>
      <c r="C1636">
        <v>322.39</v>
      </c>
      <c r="D1636" t="s">
        <v>3873</v>
      </c>
      <c r="E1636">
        <f t="shared" si="175"/>
        <v>0.1</v>
      </c>
      <c r="F1636">
        <f t="shared" si="176"/>
        <v>101.55284999999999</v>
      </c>
      <c r="G1636" s="2">
        <v>45672</v>
      </c>
      <c r="H1636" s="2">
        <v>45672</v>
      </c>
      <c r="I1636" t="s">
        <v>48</v>
      </c>
      <c r="J1636" t="s">
        <v>37</v>
      </c>
      <c r="K1636" t="str">
        <f t="shared" si="177"/>
        <v>High Risk</v>
      </c>
      <c r="L1636" t="s">
        <v>20</v>
      </c>
      <c r="M1636" t="s">
        <v>44</v>
      </c>
      <c r="N1636" t="s">
        <v>45</v>
      </c>
      <c r="O1636" t="s">
        <v>32</v>
      </c>
      <c r="P1636" t="s">
        <v>72</v>
      </c>
      <c r="Q1636" t="s">
        <v>73</v>
      </c>
      <c r="R1636">
        <v>4</v>
      </c>
      <c r="S1636" t="str">
        <f t="shared" si="178"/>
        <v>January</v>
      </c>
      <c r="T1636">
        <f t="shared" si="179"/>
        <v>2025</v>
      </c>
      <c r="U1636" s="3">
        <f t="shared" si="180"/>
        <v>0.315</v>
      </c>
      <c r="V1636" s="3" t="str">
        <f t="shared" si="181"/>
        <v>Low Discount</v>
      </c>
      <c r="W1636" s="3">
        <f>AVERAGE(Table1[Gross Margin %])</f>
        <v>0.29963500000000659</v>
      </c>
      <c r="X1636" s="3"/>
    </row>
    <row r="1637" spans="1:24" x14ac:dyDescent="0.35">
      <c r="A1637" t="s">
        <v>3196</v>
      </c>
      <c r="B1637" t="s">
        <v>2598</v>
      </c>
      <c r="C1637">
        <v>1381.51</v>
      </c>
      <c r="D1637" t="s">
        <v>3872</v>
      </c>
      <c r="E1637">
        <f t="shared" si="175"/>
        <v>0.1</v>
      </c>
      <c r="F1637">
        <f t="shared" si="176"/>
        <v>435.17564999999996</v>
      </c>
      <c r="G1637" s="2">
        <v>45717</v>
      </c>
      <c r="H1637" s="2">
        <v>45717</v>
      </c>
      <c r="I1637" t="s">
        <v>28</v>
      </c>
      <c r="J1637" t="s">
        <v>29</v>
      </c>
      <c r="K1637" t="str">
        <f t="shared" si="177"/>
        <v>Medium Risk</v>
      </c>
      <c r="L1637" t="s">
        <v>38</v>
      </c>
      <c r="M1637" t="s">
        <v>39</v>
      </c>
      <c r="N1637" t="s">
        <v>45</v>
      </c>
      <c r="O1637" t="s">
        <v>61</v>
      </c>
      <c r="P1637" t="s">
        <v>62</v>
      </c>
      <c r="Q1637" t="s">
        <v>63</v>
      </c>
      <c r="R1637">
        <v>6</v>
      </c>
      <c r="S1637" t="str">
        <f t="shared" si="178"/>
        <v>March</v>
      </c>
      <c r="T1637">
        <f t="shared" si="179"/>
        <v>2025</v>
      </c>
      <c r="U1637" s="3">
        <f t="shared" si="180"/>
        <v>0.315</v>
      </c>
      <c r="V1637" s="3" t="str">
        <f t="shared" si="181"/>
        <v>Low Discount</v>
      </c>
      <c r="W1637" s="3">
        <f>AVERAGE(Table1[Gross Margin %])</f>
        <v>0.29963500000000659</v>
      </c>
      <c r="X1637" s="3"/>
    </row>
    <row r="1638" spans="1:24" x14ac:dyDescent="0.35">
      <c r="A1638" t="s">
        <v>3197</v>
      </c>
      <c r="B1638" t="s">
        <v>3198</v>
      </c>
      <c r="C1638">
        <v>207.7</v>
      </c>
      <c r="D1638" t="s">
        <v>3873</v>
      </c>
      <c r="E1638">
        <f t="shared" si="175"/>
        <v>0.1</v>
      </c>
      <c r="F1638">
        <f t="shared" si="176"/>
        <v>65.425499999999985</v>
      </c>
      <c r="G1638" s="2">
        <v>45701</v>
      </c>
      <c r="H1638" s="2">
        <v>45701</v>
      </c>
      <c r="I1638" t="s">
        <v>48</v>
      </c>
      <c r="J1638" t="s">
        <v>29</v>
      </c>
      <c r="K1638" t="str">
        <f t="shared" si="177"/>
        <v>Low Risk</v>
      </c>
      <c r="L1638" t="s">
        <v>43</v>
      </c>
      <c r="M1638" t="s">
        <v>21</v>
      </c>
      <c r="N1638" t="s">
        <v>45</v>
      </c>
      <c r="O1638" t="s">
        <v>32</v>
      </c>
      <c r="P1638" t="s">
        <v>33</v>
      </c>
      <c r="Q1638" t="s">
        <v>34</v>
      </c>
      <c r="R1638">
        <v>6</v>
      </c>
      <c r="S1638" t="str">
        <f t="shared" si="178"/>
        <v>February</v>
      </c>
      <c r="T1638">
        <f t="shared" si="179"/>
        <v>2025</v>
      </c>
      <c r="U1638" s="3">
        <f t="shared" si="180"/>
        <v>0.31499999999999995</v>
      </c>
      <c r="V1638" s="3" t="str">
        <f t="shared" si="181"/>
        <v>Low Discount</v>
      </c>
      <c r="W1638" s="3">
        <f>AVERAGE(Table1[Gross Margin %])</f>
        <v>0.29963500000000659</v>
      </c>
      <c r="X1638" s="3"/>
    </row>
    <row r="1639" spans="1:24" x14ac:dyDescent="0.35">
      <c r="A1639" t="s">
        <v>3199</v>
      </c>
      <c r="B1639" t="s">
        <v>2848</v>
      </c>
      <c r="C1639">
        <v>779.53</v>
      </c>
      <c r="D1639" t="s">
        <v>3874</v>
      </c>
      <c r="E1639">
        <f t="shared" si="175"/>
        <v>0.15</v>
      </c>
      <c r="F1639">
        <f t="shared" si="176"/>
        <v>231.91017499999998</v>
      </c>
      <c r="G1639" s="2">
        <v>45455</v>
      </c>
      <c r="H1639" s="2">
        <v>45455</v>
      </c>
      <c r="I1639" t="s">
        <v>28</v>
      </c>
      <c r="J1639" t="s">
        <v>49</v>
      </c>
      <c r="K1639" t="str">
        <f t="shared" si="177"/>
        <v>Medium Risk</v>
      </c>
      <c r="L1639" t="s">
        <v>38</v>
      </c>
      <c r="M1639" t="s">
        <v>21</v>
      </c>
      <c r="N1639" t="s">
        <v>45</v>
      </c>
      <c r="O1639" t="s">
        <v>23</v>
      </c>
      <c r="P1639" t="s">
        <v>56</v>
      </c>
      <c r="Q1639" t="s">
        <v>57</v>
      </c>
      <c r="R1639">
        <v>7</v>
      </c>
      <c r="S1639" t="str">
        <f t="shared" si="178"/>
        <v>June</v>
      </c>
      <c r="T1639">
        <f t="shared" si="179"/>
        <v>2024</v>
      </c>
      <c r="U1639" s="3">
        <f t="shared" si="180"/>
        <v>0.29749999999999999</v>
      </c>
      <c r="V1639" s="3" t="str">
        <f t="shared" si="181"/>
        <v>High Discount</v>
      </c>
      <c r="W1639" s="3">
        <f>AVERAGE(Table1[Gross Margin %])</f>
        <v>0.29963500000000659</v>
      </c>
      <c r="X1639" s="3"/>
    </row>
    <row r="1640" spans="1:24" x14ac:dyDescent="0.35">
      <c r="A1640" t="s">
        <v>3200</v>
      </c>
      <c r="B1640" t="s">
        <v>3201</v>
      </c>
      <c r="C1640">
        <v>264.99</v>
      </c>
      <c r="D1640" t="s">
        <v>3873</v>
      </c>
      <c r="E1640">
        <f t="shared" si="175"/>
        <v>0.1</v>
      </c>
      <c r="F1640">
        <f t="shared" si="176"/>
        <v>83.471850000000003</v>
      </c>
      <c r="G1640" s="2">
        <v>45439</v>
      </c>
      <c r="H1640" s="2">
        <v>45439</v>
      </c>
      <c r="I1640" t="s">
        <v>18</v>
      </c>
      <c r="J1640" t="s">
        <v>49</v>
      </c>
      <c r="K1640" t="str">
        <f t="shared" si="177"/>
        <v>Low Risk</v>
      </c>
      <c r="L1640" t="s">
        <v>60</v>
      </c>
      <c r="M1640" t="s">
        <v>55</v>
      </c>
      <c r="N1640" t="s">
        <v>22</v>
      </c>
      <c r="O1640" t="s">
        <v>32</v>
      </c>
      <c r="P1640" t="s">
        <v>80</v>
      </c>
      <c r="Q1640" t="s">
        <v>81</v>
      </c>
      <c r="R1640">
        <v>7</v>
      </c>
      <c r="S1640" t="str">
        <f t="shared" si="178"/>
        <v>May</v>
      </c>
      <c r="T1640">
        <f t="shared" si="179"/>
        <v>2024</v>
      </c>
      <c r="U1640" s="3">
        <f t="shared" si="180"/>
        <v>0.315</v>
      </c>
      <c r="V1640" s="3" t="str">
        <f t="shared" si="181"/>
        <v>Low Discount</v>
      </c>
      <c r="W1640" s="3">
        <f>AVERAGE(Table1[Gross Margin %])</f>
        <v>0.29963500000000659</v>
      </c>
      <c r="X1640" s="3"/>
    </row>
    <row r="1641" spans="1:24" x14ac:dyDescent="0.35">
      <c r="A1641" t="s">
        <v>3202</v>
      </c>
      <c r="B1641" t="s">
        <v>3203</v>
      </c>
      <c r="C1641">
        <v>898.07</v>
      </c>
      <c r="D1641" t="s">
        <v>3874</v>
      </c>
      <c r="E1641">
        <f t="shared" si="175"/>
        <v>0.1</v>
      </c>
      <c r="F1641">
        <f t="shared" si="176"/>
        <v>282.89204999999998</v>
      </c>
      <c r="G1641" s="2">
        <v>45792</v>
      </c>
      <c r="H1641" s="2">
        <v>45792</v>
      </c>
      <c r="I1641" t="s">
        <v>42</v>
      </c>
      <c r="J1641" t="s">
        <v>37</v>
      </c>
      <c r="K1641" t="str">
        <f t="shared" si="177"/>
        <v>Low Risk</v>
      </c>
      <c r="L1641" t="s">
        <v>43</v>
      </c>
      <c r="M1641" t="s">
        <v>21</v>
      </c>
      <c r="N1641" t="s">
        <v>22</v>
      </c>
      <c r="O1641" t="s">
        <v>61</v>
      </c>
      <c r="P1641" t="s">
        <v>62</v>
      </c>
      <c r="Q1641" t="s">
        <v>63</v>
      </c>
      <c r="R1641">
        <v>10</v>
      </c>
      <c r="S1641" t="str">
        <f t="shared" si="178"/>
        <v>May</v>
      </c>
      <c r="T1641">
        <f t="shared" si="179"/>
        <v>2025</v>
      </c>
      <c r="U1641" s="3">
        <f t="shared" si="180"/>
        <v>0.31499999999999995</v>
      </c>
      <c r="V1641" s="3" t="str">
        <f t="shared" si="181"/>
        <v>Low Discount</v>
      </c>
      <c r="W1641" s="3">
        <f>AVERAGE(Table1[Gross Margin %])</f>
        <v>0.29963500000000659</v>
      </c>
      <c r="X1641" s="3"/>
    </row>
    <row r="1642" spans="1:24" x14ac:dyDescent="0.35">
      <c r="A1642" t="s">
        <v>3204</v>
      </c>
      <c r="B1642" t="s">
        <v>3205</v>
      </c>
      <c r="C1642">
        <v>1050.24</v>
      </c>
      <c r="D1642" t="s">
        <v>3872</v>
      </c>
      <c r="E1642">
        <f t="shared" si="175"/>
        <v>0.15</v>
      </c>
      <c r="F1642">
        <f t="shared" si="176"/>
        <v>312.44639999999998</v>
      </c>
      <c r="G1642" s="2">
        <v>45776</v>
      </c>
      <c r="H1642" s="2">
        <v>45776</v>
      </c>
      <c r="I1642" t="s">
        <v>28</v>
      </c>
      <c r="J1642" t="s">
        <v>37</v>
      </c>
      <c r="K1642" t="str">
        <f t="shared" si="177"/>
        <v>Low Risk</v>
      </c>
      <c r="L1642" t="s">
        <v>60</v>
      </c>
      <c r="M1642" t="s">
        <v>50</v>
      </c>
      <c r="N1642" t="s">
        <v>31</v>
      </c>
      <c r="O1642" t="s">
        <v>23</v>
      </c>
      <c r="P1642" t="s">
        <v>24</v>
      </c>
      <c r="Q1642" t="s">
        <v>25</v>
      </c>
      <c r="R1642">
        <v>6</v>
      </c>
      <c r="S1642" t="str">
        <f t="shared" si="178"/>
        <v>April</v>
      </c>
      <c r="T1642">
        <f t="shared" si="179"/>
        <v>2025</v>
      </c>
      <c r="U1642" s="3">
        <f t="shared" si="180"/>
        <v>0.29749999999999999</v>
      </c>
      <c r="V1642" s="3" t="str">
        <f t="shared" si="181"/>
        <v>High Discount</v>
      </c>
      <c r="W1642" s="3">
        <f>AVERAGE(Table1[Gross Margin %])</f>
        <v>0.29963500000000659</v>
      </c>
      <c r="X1642" s="3"/>
    </row>
    <row r="1643" spans="1:24" x14ac:dyDescent="0.35">
      <c r="A1643" t="s">
        <v>3206</v>
      </c>
      <c r="B1643" t="s">
        <v>3207</v>
      </c>
      <c r="C1643">
        <v>1069.17</v>
      </c>
      <c r="D1643" t="s">
        <v>3872</v>
      </c>
      <c r="E1643">
        <f t="shared" si="175"/>
        <v>0.25</v>
      </c>
      <c r="F1643">
        <f t="shared" si="176"/>
        <v>280.65712500000001</v>
      </c>
      <c r="G1643" s="2">
        <v>45744</v>
      </c>
      <c r="H1643" s="2">
        <v>45744</v>
      </c>
      <c r="I1643" t="s">
        <v>42</v>
      </c>
      <c r="J1643" t="s">
        <v>19</v>
      </c>
      <c r="K1643" t="str">
        <f t="shared" si="177"/>
        <v>Low Risk</v>
      </c>
      <c r="L1643" t="s">
        <v>43</v>
      </c>
      <c r="M1643" t="s">
        <v>30</v>
      </c>
      <c r="N1643" t="s">
        <v>45</v>
      </c>
      <c r="O1643" t="s">
        <v>32</v>
      </c>
      <c r="P1643" t="s">
        <v>33</v>
      </c>
      <c r="Q1643" t="s">
        <v>34</v>
      </c>
      <c r="R1643">
        <v>5</v>
      </c>
      <c r="S1643" t="str">
        <f t="shared" si="178"/>
        <v>March</v>
      </c>
      <c r="T1643">
        <f t="shared" si="179"/>
        <v>2025</v>
      </c>
      <c r="U1643" s="3">
        <f t="shared" si="180"/>
        <v>0.26250000000000001</v>
      </c>
      <c r="V1643" s="3" t="str">
        <f t="shared" si="181"/>
        <v>High Discount</v>
      </c>
      <c r="W1643" s="3">
        <f>AVERAGE(Table1[Gross Margin %])</f>
        <v>0.29963500000000659</v>
      </c>
      <c r="X1643" s="3"/>
    </row>
    <row r="1644" spans="1:24" x14ac:dyDescent="0.35">
      <c r="A1644" t="s">
        <v>3208</v>
      </c>
      <c r="B1644" t="s">
        <v>3209</v>
      </c>
      <c r="C1644">
        <v>1444.57</v>
      </c>
      <c r="D1644" t="s">
        <v>3872</v>
      </c>
      <c r="E1644">
        <f t="shared" si="175"/>
        <v>0.15</v>
      </c>
      <c r="F1644">
        <f t="shared" si="176"/>
        <v>429.75957499999993</v>
      </c>
      <c r="G1644" s="2">
        <v>45488</v>
      </c>
      <c r="H1644" s="2">
        <v>45488</v>
      </c>
      <c r="I1644" t="s">
        <v>86</v>
      </c>
      <c r="J1644" t="s">
        <v>49</v>
      </c>
      <c r="K1644" t="str">
        <f t="shared" si="177"/>
        <v>Medium Risk</v>
      </c>
      <c r="L1644" t="s">
        <v>38</v>
      </c>
      <c r="M1644" t="s">
        <v>55</v>
      </c>
      <c r="N1644" t="s">
        <v>22</v>
      </c>
      <c r="O1644" t="s">
        <v>23</v>
      </c>
      <c r="P1644" t="s">
        <v>51</v>
      </c>
      <c r="Q1644" t="s">
        <v>52</v>
      </c>
      <c r="R1644">
        <v>6</v>
      </c>
      <c r="S1644" t="str">
        <f t="shared" si="178"/>
        <v>July</v>
      </c>
      <c r="T1644">
        <f t="shared" si="179"/>
        <v>2024</v>
      </c>
      <c r="U1644" s="3">
        <f t="shared" si="180"/>
        <v>0.29749999999999999</v>
      </c>
      <c r="V1644" s="3" t="str">
        <f t="shared" si="181"/>
        <v>High Discount</v>
      </c>
      <c r="W1644" s="3">
        <f>AVERAGE(Table1[Gross Margin %])</f>
        <v>0.29963500000000659</v>
      </c>
      <c r="X1644" s="3"/>
    </row>
    <row r="1645" spans="1:24" x14ac:dyDescent="0.35">
      <c r="A1645" t="s">
        <v>3210</v>
      </c>
      <c r="B1645" t="s">
        <v>3211</v>
      </c>
      <c r="C1645">
        <v>1379.82</v>
      </c>
      <c r="D1645" t="s">
        <v>3872</v>
      </c>
      <c r="E1645">
        <f t="shared" si="175"/>
        <v>0.15</v>
      </c>
      <c r="F1645">
        <f t="shared" si="176"/>
        <v>410.49644999999998</v>
      </c>
      <c r="G1645" s="2">
        <v>45547</v>
      </c>
      <c r="H1645" s="2">
        <v>45547</v>
      </c>
      <c r="I1645" t="s">
        <v>42</v>
      </c>
      <c r="J1645" t="s">
        <v>19</v>
      </c>
      <c r="K1645" t="str">
        <f t="shared" si="177"/>
        <v>Low Risk</v>
      </c>
      <c r="L1645" t="s">
        <v>38</v>
      </c>
      <c r="M1645" t="s">
        <v>55</v>
      </c>
      <c r="N1645" t="s">
        <v>22</v>
      </c>
      <c r="O1645" t="s">
        <v>23</v>
      </c>
      <c r="P1645" t="s">
        <v>51</v>
      </c>
      <c r="Q1645" t="s">
        <v>52</v>
      </c>
      <c r="R1645">
        <v>5</v>
      </c>
      <c r="S1645" t="str">
        <f t="shared" si="178"/>
        <v>September</v>
      </c>
      <c r="T1645">
        <f t="shared" si="179"/>
        <v>2024</v>
      </c>
      <c r="U1645" s="3">
        <f t="shared" si="180"/>
        <v>0.29749999999999999</v>
      </c>
      <c r="V1645" s="3" t="str">
        <f t="shared" si="181"/>
        <v>High Discount</v>
      </c>
      <c r="W1645" s="3">
        <f>AVERAGE(Table1[Gross Margin %])</f>
        <v>0.29963500000000659</v>
      </c>
      <c r="X1645" s="3"/>
    </row>
    <row r="1646" spans="1:24" x14ac:dyDescent="0.35">
      <c r="A1646" t="s">
        <v>3212</v>
      </c>
      <c r="B1646" t="s">
        <v>3213</v>
      </c>
      <c r="C1646">
        <v>982.6</v>
      </c>
      <c r="D1646" t="s">
        <v>3874</v>
      </c>
      <c r="E1646">
        <f t="shared" si="175"/>
        <v>0.15</v>
      </c>
      <c r="F1646">
        <f t="shared" si="176"/>
        <v>292.32349999999997</v>
      </c>
      <c r="G1646" s="2">
        <v>45553</v>
      </c>
      <c r="H1646" s="2">
        <v>45553</v>
      </c>
      <c r="I1646" t="s">
        <v>28</v>
      </c>
      <c r="J1646" t="s">
        <v>49</v>
      </c>
      <c r="K1646" t="str">
        <f t="shared" si="177"/>
        <v>Low Risk</v>
      </c>
      <c r="L1646" t="s">
        <v>43</v>
      </c>
      <c r="M1646" t="s">
        <v>44</v>
      </c>
      <c r="N1646" t="s">
        <v>22</v>
      </c>
      <c r="O1646" t="s">
        <v>23</v>
      </c>
      <c r="P1646" t="s">
        <v>24</v>
      </c>
      <c r="Q1646" t="s">
        <v>25</v>
      </c>
      <c r="R1646">
        <v>5</v>
      </c>
      <c r="S1646" t="str">
        <f t="shared" si="178"/>
        <v>September</v>
      </c>
      <c r="T1646">
        <f t="shared" si="179"/>
        <v>2024</v>
      </c>
      <c r="U1646" s="3">
        <f t="shared" si="180"/>
        <v>0.29749999999999999</v>
      </c>
      <c r="V1646" s="3" t="str">
        <f t="shared" si="181"/>
        <v>High Discount</v>
      </c>
      <c r="W1646" s="3">
        <f>AVERAGE(Table1[Gross Margin %])</f>
        <v>0.29963500000000659</v>
      </c>
      <c r="X1646" s="3"/>
    </row>
    <row r="1647" spans="1:24" x14ac:dyDescent="0.35">
      <c r="A1647" t="s">
        <v>3214</v>
      </c>
      <c r="B1647" t="s">
        <v>3215</v>
      </c>
      <c r="C1647">
        <v>433.45</v>
      </c>
      <c r="D1647" t="s">
        <v>3873</v>
      </c>
      <c r="E1647">
        <f t="shared" si="175"/>
        <v>0.1</v>
      </c>
      <c r="F1647">
        <f t="shared" si="176"/>
        <v>136.53674999999998</v>
      </c>
      <c r="G1647" s="2">
        <v>45500</v>
      </c>
      <c r="H1647" s="2">
        <v>45500</v>
      </c>
      <c r="I1647" t="s">
        <v>28</v>
      </c>
      <c r="J1647" t="s">
        <v>29</v>
      </c>
      <c r="K1647" t="str">
        <f t="shared" si="177"/>
        <v>High Risk</v>
      </c>
      <c r="L1647" t="s">
        <v>20</v>
      </c>
      <c r="M1647" t="s">
        <v>50</v>
      </c>
      <c r="N1647" t="s">
        <v>31</v>
      </c>
      <c r="O1647" t="s">
        <v>61</v>
      </c>
      <c r="P1647" t="s">
        <v>62</v>
      </c>
      <c r="Q1647" t="s">
        <v>63</v>
      </c>
      <c r="R1647">
        <v>9</v>
      </c>
      <c r="S1647" t="str">
        <f t="shared" si="178"/>
        <v>July</v>
      </c>
      <c r="T1647">
        <f t="shared" si="179"/>
        <v>2024</v>
      </c>
      <c r="U1647" s="3">
        <f t="shared" si="180"/>
        <v>0.31499999999999995</v>
      </c>
      <c r="V1647" s="3" t="str">
        <f t="shared" si="181"/>
        <v>Low Discount</v>
      </c>
      <c r="W1647" s="3">
        <f>AVERAGE(Table1[Gross Margin %])</f>
        <v>0.29963500000000659</v>
      </c>
      <c r="X1647" s="3"/>
    </row>
    <row r="1648" spans="1:24" x14ac:dyDescent="0.35">
      <c r="A1648" t="s">
        <v>3216</v>
      </c>
      <c r="B1648" t="s">
        <v>3217</v>
      </c>
      <c r="C1648">
        <v>852.19</v>
      </c>
      <c r="D1648" t="s">
        <v>3874</v>
      </c>
      <c r="E1648">
        <f t="shared" si="175"/>
        <v>0.1</v>
      </c>
      <c r="F1648">
        <f t="shared" si="176"/>
        <v>268.43984999999998</v>
      </c>
      <c r="G1648" s="2">
        <v>45793</v>
      </c>
      <c r="H1648" s="2">
        <v>45793</v>
      </c>
      <c r="I1648" t="s">
        <v>48</v>
      </c>
      <c r="J1648" t="s">
        <v>29</v>
      </c>
      <c r="K1648" t="str">
        <f t="shared" si="177"/>
        <v>Low Risk</v>
      </c>
      <c r="L1648" t="s">
        <v>60</v>
      </c>
      <c r="M1648" t="s">
        <v>21</v>
      </c>
      <c r="N1648" t="s">
        <v>31</v>
      </c>
      <c r="O1648" t="s">
        <v>32</v>
      </c>
      <c r="P1648" t="s">
        <v>80</v>
      </c>
      <c r="Q1648" t="s">
        <v>81</v>
      </c>
      <c r="R1648">
        <v>5</v>
      </c>
      <c r="S1648" t="str">
        <f t="shared" si="178"/>
        <v>May</v>
      </c>
      <c r="T1648">
        <f t="shared" si="179"/>
        <v>2025</v>
      </c>
      <c r="U1648" s="3">
        <f t="shared" si="180"/>
        <v>0.31499999999999995</v>
      </c>
      <c r="V1648" s="3" t="str">
        <f t="shared" si="181"/>
        <v>Low Discount</v>
      </c>
      <c r="W1648" s="3">
        <f>AVERAGE(Table1[Gross Margin %])</f>
        <v>0.29963500000000659</v>
      </c>
      <c r="X1648" s="3"/>
    </row>
    <row r="1649" spans="1:24" x14ac:dyDescent="0.35">
      <c r="A1649" t="s">
        <v>3218</v>
      </c>
      <c r="B1649" t="s">
        <v>3219</v>
      </c>
      <c r="C1649">
        <v>1232.4000000000001</v>
      </c>
      <c r="D1649" t="s">
        <v>3872</v>
      </c>
      <c r="E1649">
        <f t="shared" si="175"/>
        <v>0.25</v>
      </c>
      <c r="F1649">
        <f t="shared" si="176"/>
        <v>323.505</v>
      </c>
      <c r="G1649" s="2">
        <v>45607</v>
      </c>
      <c r="H1649" s="2">
        <v>45607</v>
      </c>
      <c r="I1649" t="s">
        <v>42</v>
      </c>
      <c r="J1649" t="s">
        <v>19</v>
      </c>
      <c r="K1649" t="str">
        <f t="shared" si="177"/>
        <v>Low Risk</v>
      </c>
      <c r="L1649" t="s">
        <v>38</v>
      </c>
      <c r="M1649" t="s">
        <v>55</v>
      </c>
      <c r="N1649" t="s">
        <v>31</v>
      </c>
      <c r="O1649" t="s">
        <v>32</v>
      </c>
      <c r="P1649" t="s">
        <v>72</v>
      </c>
      <c r="Q1649" t="s">
        <v>73</v>
      </c>
      <c r="R1649">
        <v>1</v>
      </c>
      <c r="S1649" t="str">
        <f t="shared" si="178"/>
        <v>November</v>
      </c>
      <c r="T1649">
        <f t="shared" si="179"/>
        <v>2024</v>
      </c>
      <c r="U1649" s="3">
        <f t="shared" si="180"/>
        <v>0.26249999999999996</v>
      </c>
      <c r="V1649" s="3" t="str">
        <f t="shared" si="181"/>
        <v>High Discount</v>
      </c>
      <c r="W1649" s="3">
        <f>AVERAGE(Table1[Gross Margin %])</f>
        <v>0.29963500000000659</v>
      </c>
      <c r="X1649" s="3"/>
    </row>
    <row r="1650" spans="1:24" x14ac:dyDescent="0.35">
      <c r="A1650" t="s">
        <v>3220</v>
      </c>
      <c r="B1650" t="s">
        <v>3221</v>
      </c>
      <c r="C1650">
        <v>308.77999999999997</v>
      </c>
      <c r="D1650" t="s">
        <v>3873</v>
      </c>
      <c r="E1650">
        <f t="shared" si="175"/>
        <v>0.15</v>
      </c>
      <c r="F1650">
        <f t="shared" si="176"/>
        <v>91.862049999999982</v>
      </c>
      <c r="G1650" s="2">
        <v>45449</v>
      </c>
      <c r="H1650" s="2">
        <v>45449</v>
      </c>
      <c r="I1650" t="s">
        <v>86</v>
      </c>
      <c r="J1650" t="s">
        <v>19</v>
      </c>
      <c r="K1650" t="str">
        <f t="shared" si="177"/>
        <v>High Risk</v>
      </c>
      <c r="L1650" t="s">
        <v>20</v>
      </c>
      <c r="M1650" t="s">
        <v>39</v>
      </c>
      <c r="N1650" t="s">
        <v>31</v>
      </c>
      <c r="O1650" t="s">
        <v>23</v>
      </c>
      <c r="P1650" t="s">
        <v>51</v>
      </c>
      <c r="Q1650" t="s">
        <v>52</v>
      </c>
      <c r="R1650">
        <v>5</v>
      </c>
      <c r="S1650" t="str">
        <f t="shared" si="178"/>
        <v>June</v>
      </c>
      <c r="T1650">
        <f t="shared" si="179"/>
        <v>2024</v>
      </c>
      <c r="U1650" s="3">
        <f t="shared" si="180"/>
        <v>0.29749999999999999</v>
      </c>
      <c r="V1650" s="3" t="str">
        <f t="shared" si="181"/>
        <v>High Discount</v>
      </c>
      <c r="W1650" s="3">
        <f>AVERAGE(Table1[Gross Margin %])</f>
        <v>0.29963500000000659</v>
      </c>
      <c r="X1650" s="3"/>
    </row>
    <row r="1651" spans="1:24" x14ac:dyDescent="0.35">
      <c r="A1651" t="s">
        <v>3222</v>
      </c>
      <c r="B1651" t="s">
        <v>3223</v>
      </c>
      <c r="C1651">
        <v>1272.52</v>
      </c>
      <c r="D1651" t="s">
        <v>3872</v>
      </c>
      <c r="E1651">
        <f t="shared" si="175"/>
        <v>0.15</v>
      </c>
      <c r="F1651">
        <f t="shared" si="176"/>
        <v>378.57470000000001</v>
      </c>
      <c r="G1651" s="2">
        <v>45732</v>
      </c>
      <c r="H1651" s="2">
        <v>45732</v>
      </c>
      <c r="I1651" t="s">
        <v>28</v>
      </c>
      <c r="J1651" t="s">
        <v>19</v>
      </c>
      <c r="K1651" t="str">
        <f t="shared" si="177"/>
        <v>Low Risk</v>
      </c>
      <c r="L1651" t="s">
        <v>60</v>
      </c>
      <c r="M1651" t="s">
        <v>30</v>
      </c>
      <c r="N1651" t="s">
        <v>45</v>
      </c>
      <c r="O1651" t="s">
        <v>23</v>
      </c>
      <c r="P1651" t="s">
        <v>56</v>
      </c>
      <c r="Q1651" t="s">
        <v>57</v>
      </c>
      <c r="R1651">
        <v>5</v>
      </c>
      <c r="S1651" t="str">
        <f t="shared" si="178"/>
        <v>March</v>
      </c>
      <c r="T1651">
        <f t="shared" si="179"/>
        <v>2025</v>
      </c>
      <c r="U1651" s="3">
        <f t="shared" si="180"/>
        <v>0.29749999999999999</v>
      </c>
      <c r="V1651" s="3" t="str">
        <f t="shared" si="181"/>
        <v>High Discount</v>
      </c>
      <c r="W1651" s="3">
        <f>AVERAGE(Table1[Gross Margin %])</f>
        <v>0.29963500000000659</v>
      </c>
      <c r="X1651" s="3"/>
    </row>
    <row r="1652" spans="1:24" x14ac:dyDescent="0.35">
      <c r="A1652" t="s">
        <v>3224</v>
      </c>
      <c r="B1652" t="s">
        <v>3225</v>
      </c>
      <c r="C1652">
        <v>755.58</v>
      </c>
      <c r="D1652" t="s">
        <v>3874</v>
      </c>
      <c r="E1652">
        <f t="shared" si="175"/>
        <v>0.1</v>
      </c>
      <c r="F1652">
        <f t="shared" si="176"/>
        <v>238.0077</v>
      </c>
      <c r="G1652" s="2">
        <v>45467</v>
      </c>
      <c r="H1652" s="2">
        <v>45467</v>
      </c>
      <c r="I1652" t="s">
        <v>18</v>
      </c>
      <c r="J1652" t="s">
        <v>29</v>
      </c>
      <c r="K1652" t="str">
        <f t="shared" si="177"/>
        <v>Medium Risk</v>
      </c>
      <c r="L1652" t="s">
        <v>38</v>
      </c>
      <c r="M1652" t="s">
        <v>44</v>
      </c>
      <c r="N1652" t="s">
        <v>22</v>
      </c>
      <c r="O1652" t="s">
        <v>32</v>
      </c>
      <c r="P1652" t="s">
        <v>80</v>
      </c>
      <c r="Q1652" t="s">
        <v>81</v>
      </c>
      <c r="R1652">
        <v>1</v>
      </c>
      <c r="S1652" t="str">
        <f t="shared" si="178"/>
        <v>June</v>
      </c>
      <c r="T1652">
        <f t="shared" si="179"/>
        <v>2024</v>
      </c>
      <c r="U1652" s="3">
        <f t="shared" si="180"/>
        <v>0.315</v>
      </c>
      <c r="V1652" s="3" t="str">
        <f t="shared" si="181"/>
        <v>Low Discount</v>
      </c>
      <c r="W1652" s="3">
        <f>AVERAGE(Table1[Gross Margin %])</f>
        <v>0.29963500000000659</v>
      </c>
      <c r="X1652" s="3"/>
    </row>
    <row r="1653" spans="1:24" x14ac:dyDescent="0.35">
      <c r="A1653" t="s">
        <v>3226</v>
      </c>
      <c r="B1653" t="s">
        <v>3227</v>
      </c>
      <c r="C1653">
        <v>235.68</v>
      </c>
      <c r="D1653" t="s">
        <v>3873</v>
      </c>
      <c r="E1653">
        <f t="shared" si="175"/>
        <v>0.1</v>
      </c>
      <c r="F1653">
        <f t="shared" si="176"/>
        <v>74.239199999999997</v>
      </c>
      <c r="G1653" s="2">
        <v>45657</v>
      </c>
      <c r="H1653" s="2">
        <v>45657</v>
      </c>
      <c r="I1653" t="s">
        <v>48</v>
      </c>
      <c r="J1653" t="s">
        <v>19</v>
      </c>
      <c r="K1653" t="str">
        <f t="shared" si="177"/>
        <v>High Risk</v>
      </c>
      <c r="L1653" t="s">
        <v>20</v>
      </c>
      <c r="M1653" t="s">
        <v>44</v>
      </c>
      <c r="N1653" t="s">
        <v>45</v>
      </c>
      <c r="O1653" t="s">
        <v>32</v>
      </c>
      <c r="P1653" t="s">
        <v>72</v>
      </c>
      <c r="Q1653" t="s">
        <v>73</v>
      </c>
      <c r="R1653">
        <v>10</v>
      </c>
      <c r="S1653" t="str">
        <f t="shared" si="178"/>
        <v>December</v>
      </c>
      <c r="T1653">
        <f t="shared" si="179"/>
        <v>2024</v>
      </c>
      <c r="U1653" s="3">
        <f t="shared" si="180"/>
        <v>0.315</v>
      </c>
      <c r="V1653" s="3" t="str">
        <f t="shared" si="181"/>
        <v>Low Discount</v>
      </c>
      <c r="W1653" s="3">
        <f>AVERAGE(Table1[Gross Margin %])</f>
        <v>0.29963500000000659</v>
      </c>
      <c r="X1653" s="3"/>
    </row>
    <row r="1654" spans="1:24" x14ac:dyDescent="0.35">
      <c r="A1654" t="s">
        <v>3228</v>
      </c>
      <c r="B1654" t="s">
        <v>3177</v>
      </c>
      <c r="C1654">
        <v>1062.97</v>
      </c>
      <c r="D1654" t="s">
        <v>3872</v>
      </c>
      <c r="E1654">
        <f t="shared" si="175"/>
        <v>0.25</v>
      </c>
      <c r="F1654">
        <f t="shared" si="176"/>
        <v>279.02962499999995</v>
      </c>
      <c r="G1654" s="2">
        <v>45790</v>
      </c>
      <c r="H1654" s="2">
        <v>45790</v>
      </c>
      <c r="I1654" t="s">
        <v>48</v>
      </c>
      <c r="J1654" t="s">
        <v>19</v>
      </c>
      <c r="K1654" t="str">
        <f t="shared" si="177"/>
        <v>High Risk</v>
      </c>
      <c r="L1654" t="s">
        <v>20</v>
      </c>
      <c r="M1654" t="s">
        <v>39</v>
      </c>
      <c r="N1654" t="s">
        <v>45</v>
      </c>
      <c r="O1654" t="s">
        <v>32</v>
      </c>
      <c r="P1654" t="s">
        <v>68</v>
      </c>
      <c r="Q1654" t="s">
        <v>69</v>
      </c>
      <c r="R1654">
        <v>6</v>
      </c>
      <c r="S1654" t="str">
        <f t="shared" si="178"/>
        <v>May</v>
      </c>
      <c r="T1654">
        <f t="shared" si="179"/>
        <v>2025</v>
      </c>
      <c r="U1654" s="3">
        <f t="shared" si="180"/>
        <v>0.26249999999999996</v>
      </c>
      <c r="V1654" s="3" t="str">
        <f t="shared" si="181"/>
        <v>High Discount</v>
      </c>
      <c r="W1654" s="3">
        <f>AVERAGE(Table1[Gross Margin %])</f>
        <v>0.29963500000000659</v>
      </c>
      <c r="X1654" s="3"/>
    </row>
    <row r="1655" spans="1:24" x14ac:dyDescent="0.35">
      <c r="A1655" t="s">
        <v>3229</v>
      </c>
      <c r="B1655" t="s">
        <v>372</v>
      </c>
      <c r="C1655">
        <v>109.46</v>
      </c>
      <c r="D1655" t="s">
        <v>3873</v>
      </c>
      <c r="E1655">
        <f t="shared" si="175"/>
        <v>0.1</v>
      </c>
      <c r="F1655">
        <f t="shared" si="176"/>
        <v>34.479899999999994</v>
      </c>
      <c r="G1655" s="2">
        <v>45586</v>
      </c>
      <c r="H1655" s="2">
        <v>45586</v>
      </c>
      <c r="I1655" t="s">
        <v>18</v>
      </c>
      <c r="J1655" t="s">
        <v>19</v>
      </c>
      <c r="K1655" t="str">
        <f t="shared" si="177"/>
        <v>Low Risk</v>
      </c>
      <c r="L1655" t="s">
        <v>43</v>
      </c>
      <c r="M1655" t="s">
        <v>44</v>
      </c>
      <c r="N1655" t="s">
        <v>31</v>
      </c>
      <c r="O1655" t="s">
        <v>61</v>
      </c>
      <c r="P1655" t="s">
        <v>62</v>
      </c>
      <c r="Q1655" t="s">
        <v>63</v>
      </c>
      <c r="R1655">
        <v>10</v>
      </c>
      <c r="S1655" t="str">
        <f t="shared" si="178"/>
        <v>October</v>
      </c>
      <c r="T1655">
        <f t="shared" si="179"/>
        <v>2024</v>
      </c>
      <c r="U1655" s="3">
        <f t="shared" si="180"/>
        <v>0.31499999999999995</v>
      </c>
      <c r="V1655" s="3" t="str">
        <f t="shared" si="181"/>
        <v>Low Discount</v>
      </c>
      <c r="W1655" s="3">
        <f>AVERAGE(Table1[Gross Margin %])</f>
        <v>0.29963500000000659</v>
      </c>
      <c r="X1655" s="3"/>
    </row>
    <row r="1656" spans="1:24" x14ac:dyDescent="0.35">
      <c r="A1656" t="s">
        <v>3230</v>
      </c>
      <c r="B1656" t="s">
        <v>1473</v>
      </c>
      <c r="C1656">
        <v>701.45</v>
      </c>
      <c r="D1656" t="s">
        <v>3874</v>
      </c>
      <c r="E1656">
        <f t="shared" si="175"/>
        <v>0.15</v>
      </c>
      <c r="F1656">
        <f t="shared" si="176"/>
        <v>208.681375</v>
      </c>
      <c r="G1656" s="2">
        <v>45532</v>
      </c>
      <c r="H1656" s="2">
        <v>45532</v>
      </c>
      <c r="I1656" t="s">
        <v>28</v>
      </c>
      <c r="J1656" t="s">
        <v>19</v>
      </c>
      <c r="K1656" t="str">
        <f t="shared" si="177"/>
        <v>Low Risk</v>
      </c>
      <c r="L1656" t="s">
        <v>43</v>
      </c>
      <c r="M1656" t="s">
        <v>30</v>
      </c>
      <c r="N1656" t="s">
        <v>45</v>
      </c>
      <c r="O1656" t="s">
        <v>23</v>
      </c>
      <c r="P1656" t="s">
        <v>56</v>
      </c>
      <c r="Q1656" t="s">
        <v>57</v>
      </c>
      <c r="R1656">
        <v>4</v>
      </c>
      <c r="S1656" t="str">
        <f t="shared" si="178"/>
        <v>August</v>
      </c>
      <c r="T1656">
        <f t="shared" si="179"/>
        <v>2024</v>
      </c>
      <c r="U1656" s="3">
        <f t="shared" si="180"/>
        <v>0.29749999999999999</v>
      </c>
      <c r="V1656" s="3" t="str">
        <f t="shared" si="181"/>
        <v>High Discount</v>
      </c>
      <c r="W1656" s="3">
        <f>AVERAGE(Table1[Gross Margin %])</f>
        <v>0.29963500000000659</v>
      </c>
      <c r="X1656" s="3"/>
    </row>
    <row r="1657" spans="1:24" x14ac:dyDescent="0.35">
      <c r="A1657" t="s">
        <v>3231</v>
      </c>
      <c r="B1657" t="s">
        <v>3232</v>
      </c>
      <c r="C1657">
        <v>172.21</v>
      </c>
      <c r="D1657" t="s">
        <v>3873</v>
      </c>
      <c r="E1657">
        <f t="shared" si="175"/>
        <v>0.1</v>
      </c>
      <c r="F1657">
        <f t="shared" si="176"/>
        <v>54.24615</v>
      </c>
      <c r="G1657" s="2">
        <v>45434</v>
      </c>
      <c r="H1657" s="2">
        <v>45434</v>
      </c>
      <c r="I1657" t="s">
        <v>28</v>
      </c>
      <c r="J1657" t="s">
        <v>37</v>
      </c>
      <c r="K1657" t="str">
        <f t="shared" si="177"/>
        <v>High Risk</v>
      </c>
      <c r="L1657" t="s">
        <v>20</v>
      </c>
      <c r="M1657" t="s">
        <v>30</v>
      </c>
      <c r="N1657" t="s">
        <v>45</v>
      </c>
      <c r="O1657" t="s">
        <v>61</v>
      </c>
      <c r="P1657" t="s">
        <v>62</v>
      </c>
      <c r="Q1657" t="s">
        <v>63</v>
      </c>
      <c r="R1657">
        <v>8</v>
      </c>
      <c r="S1657" t="str">
        <f t="shared" si="178"/>
        <v>May</v>
      </c>
      <c r="T1657">
        <f t="shared" si="179"/>
        <v>2024</v>
      </c>
      <c r="U1657" s="3">
        <f t="shared" si="180"/>
        <v>0.315</v>
      </c>
      <c r="V1657" s="3" t="str">
        <f t="shared" si="181"/>
        <v>Low Discount</v>
      </c>
      <c r="W1657" s="3">
        <f>AVERAGE(Table1[Gross Margin %])</f>
        <v>0.29963500000000659</v>
      </c>
      <c r="X1657" s="3"/>
    </row>
    <row r="1658" spans="1:24" x14ac:dyDescent="0.35">
      <c r="A1658" t="s">
        <v>3233</v>
      </c>
      <c r="B1658" t="s">
        <v>1351</v>
      </c>
      <c r="C1658">
        <v>1008.59</v>
      </c>
      <c r="D1658" t="s">
        <v>3872</v>
      </c>
      <c r="E1658">
        <f t="shared" si="175"/>
        <v>0.15</v>
      </c>
      <c r="F1658">
        <f t="shared" si="176"/>
        <v>300.05552499999999</v>
      </c>
      <c r="G1658" s="2">
        <v>45503</v>
      </c>
      <c r="H1658" s="2">
        <v>45503</v>
      </c>
      <c r="I1658" t="s">
        <v>48</v>
      </c>
      <c r="J1658" t="s">
        <v>37</v>
      </c>
      <c r="K1658" t="str">
        <f t="shared" si="177"/>
        <v>Low Risk</v>
      </c>
      <c r="L1658" t="s">
        <v>43</v>
      </c>
      <c r="M1658" t="s">
        <v>44</v>
      </c>
      <c r="N1658" t="s">
        <v>22</v>
      </c>
      <c r="O1658" t="s">
        <v>23</v>
      </c>
      <c r="P1658" t="s">
        <v>51</v>
      </c>
      <c r="Q1658" t="s">
        <v>52</v>
      </c>
      <c r="R1658">
        <v>6</v>
      </c>
      <c r="S1658" t="str">
        <f t="shared" si="178"/>
        <v>July</v>
      </c>
      <c r="T1658">
        <f t="shared" si="179"/>
        <v>2024</v>
      </c>
      <c r="U1658" s="3">
        <f t="shared" si="180"/>
        <v>0.29749999999999999</v>
      </c>
      <c r="V1658" s="3" t="str">
        <f t="shared" si="181"/>
        <v>High Discount</v>
      </c>
      <c r="W1658" s="3">
        <f>AVERAGE(Table1[Gross Margin %])</f>
        <v>0.29963500000000659</v>
      </c>
      <c r="X1658" s="3"/>
    </row>
    <row r="1659" spans="1:24" x14ac:dyDescent="0.35">
      <c r="A1659" t="s">
        <v>3234</v>
      </c>
      <c r="B1659" t="s">
        <v>3235</v>
      </c>
      <c r="C1659">
        <v>500.31</v>
      </c>
      <c r="D1659" t="s">
        <v>3874</v>
      </c>
      <c r="E1659">
        <f t="shared" si="175"/>
        <v>0.1</v>
      </c>
      <c r="F1659">
        <f t="shared" si="176"/>
        <v>157.59764999999999</v>
      </c>
      <c r="G1659" s="2">
        <v>45665</v>
      </c>
      <c r="H1659" s="2">
        <v>45665</v>
      </c>
      <c r="I1659" t="s">
        <v>18</v>
      </c>
      <c r="J1659" t="s">
        <v>49</v>
      </c>
      <c r="K1659" t="str">
        <f t="shared" si="177"/>
        <v>Low Risk</v>
      </c>
      <c r="L1659" t="s">
        <v>43</v>
      </c>
      <c r="M1659" t="s">
        <v>39</v>
      </c>
      <c r="N1659" t="s">
        <v>22</v>
      </c>
      <c r="O1659" t="s">
        <v>61</v>
      </c>
      <c r="P1659" t="s">
        <v>62</v>
      </c>
      <c r="Q1659" t="s">
        <v>63</v>
      </c>
      <c r="R1659">
        <v>3</v>
      </c>
      <c r="S1659" t="str">
        <f t="shared" si="178"/>
        <v>January</v>
      </c>
      <c r="T1659">
        <f t="shared" si="179"/>
        <v>2025</v>
      </c>
      <c r="U1659" s="3">
        <f t="shared" si="180"/>
        <v>0.31499999999999995</v>
      </c>
      <c r="V1659" s="3" t="str">
        <f t="shared" si="181"/>
        <v>Low Discount</v>
      </c>
      <c r="W1659" s="3">
        <f>AVERAGE(Table1[Gross Margin %])</f>
        <v>0.29963500000000659</v>
      </c>
      <c r="X1659" s="3"/>
    </row>
    <row r="1660" spans="1:24" x14ac:dyDescent="0.35">
      <c r="A1660" t="s">
        <v>3236</v>
      </c>
      <c r="B1660" t="s">
        <v>3237</v>
      </c>
      <c r="C1660">
        <v>319.24</v>
      </c>
      <c r="D1660" t="s">
        <v>3873</v>
      </c>
      <c r="E1660">
        <f t="shared" si="175"/>
        <v>0.15</v>
      </c>
      <c r="F1660">
        <f t="shared" si="176"/>
        <v>94.973899999999986</v>
      </c>
      <c r="G1660" s="2">
        <v>45579</v>
      </c>
      <c r="H1660" s="2">
        <v>45579</v>
      </c>
      <c r="I1660" t="s">
        <v>28</v>
      </c>
      <c r="J1660" t="s">
        <v>19</v>
      </c>
      <c r="K1660" t="str">
        <f t="shared" si="177"/>
        <v>Medium Risk</v>
      </c>
      <c r="L1660" t="s">
        <v>38</v>
      </c>
      <c r="M1660" t="s">
        <v>39</v>
      </c>
      <c r="N1660" t="s">
        <v>31</v>
      </c>
      <c r="O1660" t="s">
        <v>23</v>
      </c>
      <c r="P1660" t="s">
        <v>24</v>
      </c>
      <c r="Q1660" t="s">
        <v>25</v>
      </c>
      <c r="R1660">
        <v>10</v>
      </c>
      <c r="S1660" t="str">
        <f t="shared" si="178"/>
        <v>October</v>
      </c>
      <c r="T1660">
        <f t="shared" si="179"/>
        <v>2024</v>
      </c>
      <c r="U1660" s="3">
        <f t="shared" si="180"/>
        <v>0.29749999999999993</v>
      </c>
      <c r="V1660" s="3" t="str">
        <f t="shared" si="181"/>
        <v>High Discount</v>
      </c>
      <c r="W1660" s="3">
        <f>AVERAGE(Table1[Gross Margin %])</f>
        <v>0.29963500000000659</v>
      </c>
      <c r="X1660" s="3"/>
    </row>
    <row r="1661" spans="1:24" x14ac:dyDescent="0.35">
      <c r="A1661" t="s">
        <v>3238</v>
      </c>
      <c r="B1661" t="s">
        <v>3239</v>
      </c>
      <c r="C1661">
        <v>881.66</v>
      </c>
      <c r="D1661" t="s">
        <v>3874</v>
      </c>
      <c r="E1661">
        <f t="shared" si="175"/>
        <v>0.15</v>
      </c>
      <c r="F1661">
        <f t="shared" si="176"/>
        <v>262.29384999999996</v>
      </c>
      <c r="G1661" s="2">
        <v>45465</v>
      </c>
      <c r="H1661" s="2">
        <v>45465</v>
      </c>
      <c r="I1661" t="s">
        <v>42</v>
      </c>
      <c r="J1661" t="s">
        <v>19</v>
      </c>
      <c r="K1661" t="str">
        <f t="shared" si="177"/>
        <v>Low Risk</v>
      </c>
      <c r="L1661" t="s">
        <v>60</v>
      </c>
      <c r="M1661" t="s">
        <v>30</v>
      </c>
      <c r="N1661" t="s">
        <v>22</v>
      </c>
      <c r="O1661" t="s">
        <v>23</v>
      </c>
      <c r="P1661" t="s">
        <v>24</v>
      </c>
      <c r="Q1661" t="s">
        <v>25</v>
      </c>
      <c r="R1661">
        <v>10</v>
      </c>
      <c r="S1661" t="str">
        <f t="shared" si="178"/>
        <v>June</v>
      </c>
      <c r="T1661">
        <f t="shared" si="179"/>
        <v>2024</v>
      </c>
      <c r="U1661" s="3">
        <f t="shared" si="180"/>
        <v>0.29749999999999999</v>
      </c>
      <c r="V1661" s="3" t="str">
        <f t="shared" si="181"/>
        <v>High Discount</v>
      </c>
      <c r="W1661" s="3">
        <f>AVERAGE(Table1[Gross Margin %])</f>
        <v>0.29963500000000659</v>
      </c>
      <c r="X1661" s="3"/>
    </row>
    <row r="1662" spans="1:24" x14ac:dyDescent="0.35">
      <c r="A1662" t="s">
        <v>3240</v>
      </c>
      <c r="B1662" t="s">
        <v>3241</v>
      </c>
      <c r="C1662">
        <v>1252.68</v>
      </c>
      <c r="D1662" t="s">
        <v>3872</v>
      </c>
      <c r="E1662">
        <f t="shared" si="175"/>
        <v>0.25</v>
      </c>
      <c r="F1662">
        <f t="shared" si="176"/>
        <v>328.82849999999996</v>
      </c>
      <c r="G1662" s="2">
        <v>45637</v>
      </c>
      <c r="H1662" s="2">
        <v>45637</v>
      </c>
      <c r="I1662" t="s">
        <v>18</v>
      </c>
      <c r="J1662" t="s">
        <v>37</v>
      </c>
      <c r="K1662" t="str">
        <f t="shared" si="177"/>
        <v>Low Risk</v>
      </c>
      <c r="L1662" t="s">
        <v>43</v>
      </c>
      <c r="M1662" t="s">
        <v>21</v>
      </c>
      <c r="N1662" t="s">
        <v>45</v>
      </c>
      <c r="O1662" t="s">
        <v>32</v>
      </c>
      <c r="P1662" t="s">
        <v>68</v>
      </c>
      <c r="Q1662" t="s">
        <v>69</v>
      </c>
      <c r="R1662">
        <v>8</v>
      </c>
      <c r="S1662" t="str">
        <f t="shared" si="178"/>
        <v>December</v>
      </c>
      <c r="T1662">
        <f t="shared" si="179"/>
        <v>2024</v>
      </c>
      <c r="U1662" s="3">
        <f t="shared" si="180"/>
        <v>0.26249999999999996</v>
      </c>
      <c r="V1662" s="3" t="str">
        <f t="shared" si="181"/>
        <v>High Discount</v>
      </c>
      <c r="W1662" s="3">
        <f>AVERAGE(Table1[Gross Margin %])</f>
        <v>0.29963500000000659</v>
      </c>
      <c r="X1662" s="3"/>
    </row>
    <row r="1663" spans="1:24" x14ac:dyDescent="0.35">
      <c r="A1663" t="s">
        <v>3242</v>
      </c>
      <c r="B1663" t="s">
        <v>3243</v>
      </c>
      <c r="C1663">
        <v>205.68</v>
      </c>
      <c r="D1663" t="s">
        <v>3873</v>
      </c>
      <c r="E1663">
        <f t="shared" si="175"/>
        <v>0.15</v>
      </c>
      <c r="F1663">
        <f t="shared" si="176"/>
        <v>61.189799999999998</v>
      </c>
      <c r="G1663" s="2">
        <v>45489</v>
      </c>
      <c r="H1663" s="2">
        <v>45489</v>
      </c>
      <c r="I1663" t="s">
        <v>18</v>
      </c>
      <c r="J1663" t="s">
        <v>19</v>
      </c>
      <c r="K1663" t="str">
        <f t="shared" si="177"/>
        <v>Low Risk</v>
      </c>
      <c r="L1663" t="s">
        <v>43</v>
      </c>
      <c r="M1663" t="s">
        <v>55</v>
      </c>
      <c r="N1663" t="s">
        <v>45</v>
      </c>
      <c r="O1663" t="s">
        <v>23</v>
      </c>
      <c r="P1663" t="s">
        <v>51</v>
      </c>
      <c r="Q1663" t="s">
        <v>52</v>
      </c>
      <c r="R1663">
        <v>8</v>
      </c>
      <c r="S1663" t="str">
        <f t="shared" si="178"/>
        <v>July</v>
      </c>
      <c r="T1663">
        <f t="shared" si="179"/>
        <v>2024</v>
      </c>
      <c r="U1663" s="3">
        <f t="shared" si="180"/>
        <v>0.29749999999999999</v>
      </c>
      <c r="V1663" s="3" t="str">
        <f t="shared" si="181"/>
        <v>High Discount</v>
      </c>
      <c r="W1663" s="3">
        <f>AVERAGE(Table1[Gross Margin %])</f>
        <v>0.29963500000000659</v>
      </c>
      <c r="X1663" s="3"/>
    </row>
    <row r="1664" spans="1:24" x14ac:dyDescent="0.35">
      <c r="A1664" t="s">
        <v>3244</v>
      </c>
      <c r="B1664" t="s">
        <v>3245</v>
      </c>
      <c r="C1664">
        <v>1023.48</v>
      </c>
      <c r="D1664" t="s">
        <v>3872</v>
      </c>
      <c r="E1664">
        <f t="shared" si="175"/>
        <v>0.25</v>
      </c>
      <c r="F1664">
        <f t="shared" si="176"/>
        <v>268.6635</v>
      </c>
      <c r="G1664" s="2">
        <v>45592</v>
      </c>
      <c r="H1664" s="2">
        <v>45592</v>
      </c>
      <c r="I1664" t="s">
        <v>48</v>
      </c>
      <c r="J1664" t="s">
        <v>37</v>
      </c>
      <c r="K1664" t="str">
        <f t="shared" si="177"/>
        <v>High Risk</v>
      </c>
      <c r="L1664" t="s">
        <v>20</v>
      </c>
      <c r="M1664" t="s">
        <v>50</v>
      </c>
      <c r="N1664" t="s">
        <v>45</v>
      </c>
      <c r="O1664" t="s">
        <v>32</v>
      </c>
      <c r="P1664" t="s">
        <v>68</v>
      </c>
      <c r="Q1664" t="s">
        <v>69</v>
      </c>
      <c r="R1664">
        <v>4</v>
      </c>
      <c r="S1664" t="str">
        <f t="shared" si="178"/>
        <v>October</v>
      </c>
      <c r="T1664">
        <f t="shared" si="179"/>
        <v>2024</v>
      </c>
      <c r="U1664" s="3">
        <f t="shared" si="180"/>
        <v>0.26250000000000001</v>
      </c>
      <c r="V1664" s="3" t="str">
        <f t="shared" si="181"/>
        <v>High Discount</v>
      </c>
      <c r="W1664" s="3">
        <f>AVERAGE(Table1[Gross Margin %])</f>
        <v>0.29963500000000659</v>
      </c>
      <c r="X1664" s="3"/>
    </row>
    <row r="1665" spans="1:24" x14ac:dyDescent="0.35">
      <c r="A1665" t="s">
        <v>3246</v>
      </c>
      <c r="B1665" t="s">
        <v>3247</v>
      </c>
      <c r="C1665">
        <v>1475.01</v>
      </c>
      <c r="D1665" t="s">
        <v>3872</v>
      </c>
      <c r="E1665">
        <f t="shared" si="175"/>
        <v>0.15</v>
      </c>
      <c r="F1665">
        <f t="shared" si="176"/>
        <v>438.81547499999994</v>
      </c>
      <c r="G1665" s="2">
        <v>45770</v>
      </c>
      <c r="H1665" s="2">
        <v>45770</v>
      </c>
      <c r="I1665" t="s">
        <v>86</v>
      </c>
      <c r="J1665" t="s">
        <v>29</v>
      </c>
      <c r="K1665" t="str">
        <f t="shared" si="177"/>
        <v>Low Risk</v>
      </c>
      <c r="L1665" t="s">
        <v>60</v>
      </c>
      <c r="M1665" t="s">
        <v>21</v>
      </c>
      <c r="N1665" t="s">
        <v>22</v>
      </c>
      <c r="O1665" t="s">
        <v>23</v>
      </c>
      <c r="P1665" t="s">
        <v>51</v>
      </c>
      <c r="Q1665" t="s">
        <v>52</v>
      </c>
      <c r="R1665">
        <v>10</v>
      </c>
      <c r="S1665" t="str">
        <f t="shared" si="178"/>
        <v>April</v>
      </c>
      <c r="T1665">
        <f t="shared" si="179"/>
        <v>2025</v>
      </c>
      <c r="U1665" s="3">
        <f t="shared" si="180"/>
        <v>0.29749999999999993</v>
      </c>
      <c r="V1665" s="3" t="str">
        <f t="shared" si="181"/>
        <v>High Discount</v>
      </c>
      <c r="W1665" s="3">
        <f>AVERAGE(Table1[Gross Margin %])</f>
        <v>0.29963500000000659</v>
      </c>
      <c r="X1665" s="3"/>
    </row>
    <row r="1666" spans="1:24" x14ac:dyDescent="0.35">
      <c r="A1666" t="s">
        <v>3248</v>
      </c>
      <c r="B1666" t="s">
        <v>3249</v>
      </c>
      <c r="C1666">
        <v>1494.13</v>
      </c>
      <c r="D1666" t="s">
        <v>3872</v>
      </c>
      <c r="E1666">
        <f t="shared" si="175"/>
        <v>0.15</v>
      </c>
      <c r="F1666">
        <f t="shared" si="176"/>
        <v>444.50367499999999</v>
      </c>
      <c r="G1666" s="2">
        <v>45726</v>
      </c>
      <c r="H1666" s="2">
        <v>45726</v>
      </c>
      <c r="I1666" t="s">
        <v>18</v>
      </c>
      <c r="J1666" t="s">
        <v>49</v>
      </c>
      <c r="K1666" t="str">
        <f t="shared" si="177"/>
        <v>Medium Risk</v>
      </c>
      <c r="L1666" t="s">
        <v>38</v>
      </c>
      <c r="M1666" t="s">
        <v>30</v>
      </c>
      <c r="N1666" t="s">
        <v>45</v>
      </c>
      <c r="O1666" t="s">
        <v>23</v>
      </c>
      <c r="P1666" t="s">
        <v>56</v>
      </c>
      <c r="Q1666" t="s">
        <v>57</v>
      </c>
      <c r="R1666">
        <v>5</v>
      </c>
      <c r="S1666" t="str">
        <f t="shared" si="178"/>
        <v>March</v>
      </c>
      <c r="T1666">
        <f t="shared" si="179"/>
        <v>2025</v>
      </c>
      <c r="U1666" s="3">
        <f t="shared" si="180"/>
        <v>0.29749999999999999</v>
      </c>
      <c r="V1666" s="3" t="str">
        <f t="shared" si="181"/>
        <v>High Discount</v>
      </c>
      <c r="W1666" s="3">
        <f>AVERAGE(Table1[Gross Margin %])</f>
        <v>0.29963500000000659</v>
      </c>
      <c r="X1666" s="3"/>
    </row>
    <row r="1667" spans="1:24" x14ac:dyDescent="0.35">
      <c r="A1667" t="s">
        <v>3250</v>
      </c>
      <c r="B1667" t="s">
        <v>3251</v>
      </c>
      <c r="C1667">
        <v>932.18</v>
      </c>
      <c r="D1667" t="s">
        <v>3874</v>
      </c>
      <c r="E1667">
        <f t="shared" ref="E1667:E1730" si="182">IF(AND(O1667="Technology", C1667&gt;1000), 0.25, IF(O1667="Furniture", 0.15, 0.1))</f>
        <v>0.1</v>
      </c>
      <c r="F1667">
        <f t="shared" ref="F1667:F1730" si="183">(C1667 - (C1667 * E1667)) * 0.35</f>
        <v>293.63669999999996</v>
      </c>
      <c r="G1667" s="2">
        <v>45626</v>
      </c>
      <c r="H1667" s="2">
        <v>45626</v>
      </c>
      <c r="I1667" t="s">
        <v>28</v>
      </c>
      <c r="J1667" t="s">
        <v>37</v>
      </c>
      <c r="K1667" t="str">
        <f t="shared" ref="K1667:K1730" si="184">IF(L1667="Cancelled", "High Risk", IF(AND(L1667="In Transit", I1667&lt;&gt;"Jumia Express"), "Medium Risk", "Low Risk"))</f>
        <v>High Risk</v>
      </c>
      <c r="L1667" t="s">
        <v>20</v>
      </c>
      <c r="M1667" t="s">
        <v>44</v>
      </c>
      <c r="N1667" t="s">
        <v>22</v>
      </c>
      <c r="O1667" t="s">
        <v>32</v>
      </c>
      <c r="P1667" t="s">
        <v>33</v>
      </c>
      <c r="Q1667" t="s">
        <v>34</v>
      </c>
      <c r="R1667">
        <v>7</v>
      </c>
      <c r="S1667" t="str">
        <f t="shared" ref="S1667:S1730" si="185">TEXT(G1667, "mmmm")</f>
        <v>November</v>
      </c>
      <c r="T1667">
        <f t="shared" ref="T1667:T1730" si="186">YEAR(G1667)</f>
        <v>2024</v>
      </c>
      <c r="U1667" s="3">
        <f t="shared" ref="U1667:U1730" si="187">F1667/C1667</f>
        <v>0.315</v>
      </c>
      <c r="V1667" s="3" t="str">
        <f t="shared" ref="V1667:V1730" si="188">IF(E1667=0, "No Discount", IF(E1667&lt;=0.1, "Low Discount", "High Discount"))</f>
        <v>Low Discount</v>
      </c>
      <c r="W1667" s="3">
        <f>AVERAGE(Table1[Gross Margin %])</f>
        <v>0.29963500000000659</v>
      </c>
      <c r="X1667" s="3"/>
    </row>
    <row r="1668" spans="1:24" x14ac:dyDescent="0.35">
      <c r="A1668" t="s">
        <v>3252</v>
      </c>
      <c r="B1668" t="s">
        <v>3253</v>
      </c>
      <c r="C1668">
        <v>589.55999999999995</v>
      </c>
      <c r="D1668" t="s">
        <v>3874</v>
      </c>
      <c r="E1668">
        <f t="shared" si="182"/>
        <v>0.1</v>
      </c>
      <c r="F1668">
        <f t="shared" si="183"/>
        <v>185.71139999999997</v>
      </c>
      <c r="G1668" s="2">
        <v>45432</v>
      </c>
      <c r="H1668" s="2">
        <v>45432</v>
      </c>
      <c r="I1668" t="s">
        <v>28</v>
      </c>
      <c r="J1668" t="s">
        <v>49</v>
      </c>
      <c r="K1668" t="str">
        <f t="shared" si="184"/>
        <v>Medium Risk</v>
      </c>
      <c r="L1668" t="s">
        <v>38</v>
      </c>
      <c r="M1668" t="s">
        <v>50</v>
      </c>
      <c r="N1668" t="s">
        <v>22</v>
      </c>
      <c r="O1668" t="s">
        <v>32</v>
      </c>
      <c r="P1668" t="s">
        <v>68</v>
      </c>
      <c r="Q1668" t="s">
        <v>69</v>
      </c>
      <c r="R1668">
        <v>2</v>
      </c>
      <c r="S1668" t="str">
        <f t="shared" si="185"/>
        <v>May</v>
      </c>
      <c r="T1668">
        <f t="shared" si="186"/>
        <v>2024</v>
      </c>
      <c r="U1668" s="3">
        <f t="shared" si="187"/>
        <v>0.315</v>
      </c>
      <c r="V1668" s="3" t="str">
        <f t="shared" si="188"/>
        <v>Low Discount</v>
      </c>
      <c r="W1668" s="3">
        <f>AVERAGE(Table1[Gross Margin %])</f>
        <v>0.29963500000000659</v>
      </c>
      <c r="X1668" s="3"/>
    </row>
    <row r="1669" spans="1:24" x14ac:dyDescent="0.35">
      <c r="A1669" t="s">
        <v>3254</v>
      </c>
      <c r="B1669" t="s">
        <v>3255</v>
      </c>
      <c r="C1669">
        <v>410.23</v>
      </c>
      <c r="D1669" t="s">
        <v>3873</v>
      </c>
      <c r="E1669">
        <f t="shared" si="182"/>
        <v>0.1</v>
      </c>
      <c r="F1669">
        <f t="shared" si="183"/>
        <v>129.22244999999998</v>
      </c>
      <c r="G1669" s="2">
        <v>45639</v>
      </c>
      <c r="H1669" s="2">
        <v>45639</v>
      </c>
      <c r="I1669" t="s">
        <v>28</v>
      </c>
      <c r="J1669" t="s">
        <v>37</v>
      </c>
      <c r="K1669" t="str">
        <f t="shared" si="184"/>
        <v>Low Risk</v>
      </c>
      <c r="L1669" t="s">
        <v>60</v>
      </c>
      <c r="M1669" t="s">
        <v>21</v>
      </c>
      <c r="N1669" t="s">
        <v>45</v>
      </c>
      <c r="O1669" t="s">
        <v>32</v>
      </c>
      <c r="P1669" t="s">
        <v>33</v>
      </c>
      <c r="Q1669" t="s">
        <v>34</v>
      </c>
      <c r="R1669">
        <v>4</v>
      </c>
      <c r="S1669" t="str">
        <f t="shared" si="185"/>
        <v>December</v>
      </c>
      <c r="T1669">
        <f t="shared" si="186"/>
        <v>2024</v>
      </c>
      <c r="U1669" s="3">
        <f t="shared" si="187"/>
        <v>0.31499999999999995</v>
      </c>
      <c r="V1669" s="3" t="str">
        <f t="shared" si="188"/>
        <v>Low Discount</v>
      </c>
      <c r="W1669" s="3">
        <f>AVERAGE(Table1[Gross Margin %])</f>
        <v>0.29963500000000659</v>
      </c>
      <c r="X1669" s="3"/>
    </row>
    <row r="1670" spans="1:24" x14ac:dyDescent="0.35">
      <c r="A1670" t="s">
        <v>3256</v>
      </c>
      <c r="B1670" t="s">
        <v>3257</v>
      </c>
      <c r="C1670">
        <v>617.61</v>
      </c>
      <c r="D1670" t="s">
        <v>3874</v>
      </c>
      <c r="E1670">
        <f t="shared" si="182"/>
        <v>0.1</v>
      </c>
      <c r="F1670">
        <f t="shared" si="183"/>
        <v>194.54715000000002</v>
      </c>
      <c r="G1670" s="2">
        <v>45677</v>
      </c>
      <c r="H1670" s="2">
        <v>45677</v>
      </c>
      <c r="I1670" t="s">
        <v>48</v>
      </c>
      <c r="J1670" t="s">
        <v>19</v>
      </c>
      <c r="K1670" t="str">
        <f t="shared" si="184"/>
        <v>Low Risk</v>
      </c>
      <c r="L1670" t="s">
        <v>60</v>
      </c>
      <c r="M1670" t="s">
        <v>30</v>
      </c>
      <c r="N1670" t="s">
        <v>22</v>
      </c>
      <c r="O1670" t="s">
        <v>32</v>
      </c>
      <c r="P1670" t="s">
        <v>72</v>
      </c>
      <c r="Q1670" t="s">
        <v>73</v>
      </c>
      <c r="R1670">
        <v>7</v>
      </c>
      <c r="S1670" t="str">
        <f t="shared" si="185"/>
        <v>January</v>
      </c>
      <c r="T1670">
        <f t="shared" si="186"/>
        <v>2025</v>
      </c>
      <c r="U1670" s="3">
        <f t="shared" si="187"/>
        <v>0.315</v>
      </c>
      <c r="V1670" s="3" t="str">
        <f t="shared" si="188"/>
        <v>Low Discount</v>
      </c>
      <c r="W1670" s="3">
        <f>AVERAGE(Table1[Gross Margin %])</f>
        <v>0.29963500000000659</v>
      </c>
      <c r="X1670" s="3"/>
    </row>
    <row r="1671" spans="1:24" x14ac:dyDescent="0.35">
      <c r="A1671" t="s">
        <v>3258</v>
      </c>
      <c r="B1671" t="s">
        <v>1513</v>
      </c>
      <c r="C1671">
        <v>784.96</v>
      </c>
      <c r="D1671" t="s">
        <v>3874</v>
      </c>
      <c r="E1671">
        <f t="shared" si="182"/>
        <v>0.15</v>
      </c>
      <c r="F1671">
        <f t="shared" si="183"/>
        <v>233.5256</v>
      </c>
      <c r="G1671" s="2">
        <v>45473</v>
      </c>
      <c r="H1671" s="2">
        <v>45473</v>
      </c>
      <c r="I1671" t="s">
        <v>42</v>
      </c>
      <c r="J1671" t="s">
        <v>37</v>
      </c>
      <c r="K1671" t="str">
        <f t="shared" si="184"/>
        <v>Low Risk</v>
      </c>
      <c r="L1671" t="s">
        <v>60</v>
      </c>
      <c r="M1671" t="s">
        <v>50</v>
      </c>
      <c r="N1671" t="s">
        <v>31</v>
      </c>
      <c r="O1671" t="s">
        <v>23</v>
      </c>
      <c r="P1671" t="s">
        <v>24</v>
      </c>
      <c r="Q1671" t="s">
        <v>25</v>
      </c>
      <c r="R1671">
        <v>5</v>
      </c>
      <c r="S1671" t="str">
        <f t="shared" si="185"/>
        <v>June</v>
      </c>
      <c r="T1671">
        <f t="shared" si="186"/>
        <v>2024</v>
      </c>
      <c r="U1671" s="3">
        <f t="shared" si="187"/>
        <v>0.29749999999999999</v>
      </c>
      <c r="V1671" s="3" t="str">
        <f t="shared" si="188"/>
        <v>High Discount</v>
      </c>
      <c r="W1671" s="3">
        <f>AVERAGE(Table1[Gross Margin %])</f>
        <v>0.29963500000000659</v>
      </c>
      <c r="X1671" s="3"/>
    </row>
    <row r="1672" spans="1:24" x14ac:dyDescent="0.35">
      <c r="A1672" t="s">
        <v>3259</v>
      </c>
      <c r="B1672" t="s">
        <v>3260</v>
      </c>
      <c r="C1672">
        <v>358.81</v>
      </c>
      <c r="D1672" t="s">
        <v>3873</v>
      </c>
      <c r="E1672">
        <f t="shared" si="182"/>
        <v>0.15</v>
      </c>
      <c r="F1672">
        <f t="shared" si="183"/>
        <v>106.74597499999999</v>
      </c>
      <c r="G1672" s="2">
        <v>45567</v>
      </c>
      <c r="H1672" s="2">
        <v>45567</v>
      </c>
      <c r="I1672" t="s">
        <v>42</v>
      </c>
      <c r="J1672" t="s">
        <v>29</v>
      </c>
      <c r="K1672" t="str">
        <f t="shared" si="184"/>
        <v>High Risk</v>
      </c>
      <c r="L1672" t="s">
        <v>20</v>
      </c>
      <c r="M1672" t="s">
        <v>39</v>
      </c>
      <c r="N1672" t="s">
        <v>31</v>
      </c>
      <c r="O1672" t="s">
        <v>23</v>
      </c>
      <c r="P1672" t="s">
        <v>56</v>
      </c>
      <c r="Q1672" t="s">
        <v>57</v>
      </c>
      <c r="R1672">
        <v>8</v>
      </c>
      <c r="S1672" t="str">
        <f t="shared" si="185"/>
        <v>October</v>
      </c>
      <c r="T1672">
        <f t="shared" si="186"/>
        <v>2024</v>
      </c>
      <c r="U1672" s="3">
        <f t="shared" si="187"/>
        <v>0.29749999999999999</v>
      </c>
      <c r="V1672" s="3" t="str">
        <f t="shared" si="188"/>
        <v>High Discount</v>
      </c>
      <c r="W1672" s="3">
        <f>AVERAGE(Table1[Gross Margin %])</f>
        <v>0.29963500000000659</v>
      </c>
      <c r="X1672" s="3"/>
    </row>
    <row r="1673" spans="1:24" x14ac:dyDescent="0.35">
      <c r="A1673" t="s">
        <v>3261</v>
      </c>
      <c r="B1673" t="s">
        <v>3262</v>
      </c>
      <c r="C1673">
        <v>1461.22</v>
      </c>
      <c r="D1673" t="s">
        <v>3872</v>
      </c>
      <c r="E1673">
        <f t="shared" si="182"/>
        <v>0.15</v>
      </c>
      <c r="F1673">
        <f t="shared" si="183"/>
        <v>434.71294999999998</v>
      </c>
      <c r="G1673" s="2">
        <v>45705</v>
      </c>
      <c r="H1673" s="2">
        <v>45705</v>
      </c>
      <c r="I1673" t="s">
        <v>42</v>
      </c>
      <c r="J1673" t="s">
        <v>37</v>
      </c>
      <c r="K1673" t="str">
        <f t="shared" si="184"/>
        <v>Low Risk</v>
      </c>
      <c r="L1673" t="s">
        <v>38</v>
      </c>
      <c r="M1673" t="s">
        <v>30</v>
      </c>
      <c r="N1673" t="s">
        <v>31</v>
      </c>
      <c r="O1673" t="s">
        <v>23</v>
      </c>
      <c r="P1673" t="s">
        <v>24</v>
      </c>
      <c r="Q1673" t="s">
        <v>25</v>
      </c>
      <c r="R1673">
        <v>10</v>
      </c>
      <c r="S1673" t="str">
        <f t="shared" si="185"/>
        <v>February</v>
      </c>
      <c r="T1673">
        <f t="shared" si="186"/>
        <v>2025</v>
      </c>
      <c r="U1673" s="3">
        <f t="shared" si="187"/>
        <v>0.29749999999999999</v>
      </c>
      <c r="V1673" s="3" t="str">
        <f t="shared" si="188"/>
        <v>High Discount</v>
      </c>
      <c r="W1673" s="3">
        <f>AVERAGE(Table1[Gross Margin %])</f>
        <v>0.29963500000000659</v>
      </c>
      <c r="X1673" s="3"/>
    </row>
    <row r="1674" spans="1:24" x14ac:dyDescent="0.35">
      <c r="A1674" t="s">
        <v>3263</v>
      </c>
      <c r="B1674" t="s">
        <v>3264</v>
      </c>
      <c r="C1674">
        <v>1395.72</v>
      </c>
      <c r="D1674" t="s">
        <v>3872</v>
      </c>
      <c r="E1674">
        <f t="shared" si="182"/>
        <v>0.25</v>
      </c>
      <c r="F1674">
        <f t="shared" si="183"/>
        <v>366.37649999999996</v>
      </c>
      <c r="G1674" s="2">
        <v>45534</v>
      </c>
      <c r="H1674" s="2">
        <v>45534</v>
      </c>
      <c r="I1674" t="s">
        <v>28</v>
      </c>
      <c r="J1674" t="s">
        <v>49</v>
      </c>
      <c r="K1674" t="str">
        <f t="shared" si="184"/>
        <v>Medium Risk</v>
      </c>
      <c r="L1674" t="s">
        <v>38</v>
      </c>
      <c r="M1674" t="s">
        <v>39</v>
      </c>
      <c r="N1674" t="s">
        <v>22</v>
      </c>
      <c r="O1674" t="s">
        <v>32</v>
      </c>
      <c r="P1674" t="s">
        <v>68</v>
      </c>
      <c r="Q1674" t="s">
        <v>69</v>
      </c>
      <c r="R1674">
        <v>4</v>
      </c>
      <c r="S1674" t="str">
        <f t="shared" si="185"/>
        <v>August</v>
      </c>
      <c r="T1674">
        <f t="shared" si="186"/>
        <v>2024</v>
      </c>
      <c r="U1674" s="3">
        <f t="shared" si="187"/>
        <v>0.26249999999999996</v>
      </c>
      <c r="V1674" s="3" t="str">
        <f t="shared" si="188"/>
        <v>High Discount</v>
      </c>
      <c r="W1674" s="3">
        <f>AVERAGE(Table1[Gross Margin %])</f>
        <v>0.29963500000000659</v>
      </c>
      <c r="X1674" s="3"/>
    </row>
    <row r="1675" spans="1:24" x14ac:dyDescent="0.35">
      <c r="A1675" t="s">
        <v>3265</v>
      </c>
      <c r="B1675" t="s">
        <v>3266</v>
      </c>
      <c r="C1675">
        <v>1098.4100000000001</v>
      </c>
      <c r="D1675" t="s">
        <v>3872</v>
      </c>
      <c r="E1675">
        <f t="shared" si="182"/>
        <v>0.15</v>
      </c>
      <c r="F1675">
        <f t="shared" si="183"/>
        <v>326.77697499999999</v>
      </c>
      <c r="G1675" s="2">
        <v>45479</v>
      </c>
      <c r="H1675" s="2">
        <v>45479</v>
      </c>
      <c r="I1675" t="s">
        <v>42</v>
      </c>
      <c r="J1675" t="s">
        <v>19</v>
      </c>
      <c r="K1675" t="str">
        <f t="shared" si="184"/>
        <v>Low Risk</v>
      </c>
      <c r="L1675" t="s">
        <v>60</v>
      </c>
      <c r="M1675" t="s">
        <v>21</v>
      </c>
      <c r="N1675" t="s">
        <v>31</v>
      </c>
      <c r="O1675" t="s">
        <v>23</v>
      </c>
      <c r="P1675" t="s">
        <v>51</v>
      </c>
      <c r="Q1675" t="s">
        <v>52</v>
      </c>
      <c r="R1675">
        <v>6</v>
      </c>
      <c r="S1675" t="str">
        <f t="shared" si="185"/>
        <v>July</v>
      </c>
      <c r="T1675">
        <f t="shared" si="186"/>
        <v>2024</v>
      </c>
      <c r="U1675" s="3">
        <f t="shared" si="187"/>
        <v>0.29749999999999999</v>
      </c>
      <c r="V1675" s="3" t="str">
        <f t="shared" si="188"/>
        <v>High Discount</v>
      </c>
      <c r="W1675" s="3">
        <f>AVERAGE(Table1[Gross Margin %])</f>
        <v>0.29963500000000659</v>
      </c>
      <c r="X1675" s="3"/>
    </row>
    <row r="1676" spans="1:24" x14ac:dyDescent="0.35">
      <c r="A1676" t="s">
        <v>3267</v>
      </c>
      <c r="B1676" t="s">
        <v>705</v>
      </c>
      <c r="C1676">
        <v>518.13</v>
      </c>
      <c r="D1676" t="s">
        <v>3874</v>
      </c>
      <c r="E1676">
        <f t="shared" si="182"/>
        <v>0.1</v>
      </c>
      <c r="F1676">
        <f t="shared" si="183"/>
        <v>163.21095</v>
      </c>
      <c r="G1676" s="2">
        <v>45499</v>
      </c>
      <c r="H1676" s="2">
        <v>45499</v>
      </c>
      <c r="I1676" t="s">
        <v>86</v>
      </c>
      <c r="J1676" t="s">
        <v>29</v>
      </c>
      <c r="K1676" t="str">
        <f t="shared" si="184"/>
        <v>High Risk</v>
      </c>
      <c r="L1676" t="s">
        <v>20</v>
      </c>
      <c r="M1676" t="s">
        <v>44</v>
      </c>
      <c r="N1676" t="s">
        <v>22</v>
      </c>
      <c r="O1676" t="s">
        <v>61</v>
      </c>
      <c r="P1676" t="s">
        <v>62</v>
      </c>
      <c r="Q1676" t="s">
        <v>63</v>
      </c>
      <c r="R1676">
        <v>2</v>
      </c>
      <c r="S1676" t="str">
        <f t="shared" si="185"/>
        <v>July</v>
      </c>
      <c r="T1676">
        <f t="shared" si="186"/>
        <v>2024</v>
      </c>
      <c r="U1676" s="3">
        <f t="shared" si="187"/>
        <v>0.315</v>
      </c>
      <c r="V1676" s="3" t="str">
        <f t="shared" si="188"/>
        <v>Low Discount</v>
      </c>
      <c r="W1676" s="3">
        <f>AVERAGE(Table1[Gross Margin %])</f>
        <v>0.29963500000000659</v>
      </c>
      <c r="X1676" s="3"/>
    </row>
    <row r="1677" spans="1:24" x14ac:dyDescent="0.35">
      <c r="A1677" t="s">
        <v>3268</v>
      </c>
      <c r="B1677" t="s">
        <v>3269</v>
      </c>
      <c r="C1677">
        <v>1004.21</v>
      </c>
      <c r="D1677" t="s">
        <v>3872</v>
      </c>
      <c r="E1677">
        <f t="shared" si="182"/>
        <v>0.25</v>
      </c>
      <c r="F1677">
        <f t="shared" si="183"/>
        <v>263.60512499999999</v>
      </c>
      <c r="G1677" s="2">
        <v>45490</v>
      </c>
      <c r="H1677" s="2">
        <v>45490</v>
      </c>
      <c r="I1677" t="s">
        <v>42</v>
      </c>
      <c r="J1677" t="s">
        <v>49</v>
      </c>
      <c r="K1677" t="str">
        <f t="shared" si="184"/>
        <v>Low Risk</v>
      </c>
      <c r="L1677" t="s">
        <v>38</v>
      </c>
      <c r="M1677" t="s">
        <v>21</v>
      </c>
      <c r="N1677" t="s">
        <v>22</v>
      </c>
      <c r="O1677" t="s">
        <v>32</v>
      </c>
      <c r="P1677" t="s">
        <v>72</v>
      </c>
      <c r="Q1677" t="s">
        <v>73</v>
      </c>
      <c r="R1677">
        <v>5</v>
      </c>
      <c r="S1677" t="str">
        <f t="shared" si="185"/>
        <v>July</v>
      </c>
      <c r="T1677">
        <f t="shared" si="186"/>
        <v>2024</v>
      </c>
      <c r="U1677" s="3">
        <f t="shared" si="187"/>
        <v>0.26249999999999996</v>
      </c>
      <c r="V1677" s="3" t="str">
        <f t="shared" si="188"/>
        <v>High Discount</v>
      </c>
      <c r="W1677" s="3">
        <f>AVERAGE(Table1[Gross Margin %])</f>
        <v>0.29963500000000659</v>
      </c>
      <c r="X1677" s="3"/>
    </row>
    <row r="1678" spans="1:24" x14ac:dyDescent="0.35">
      <c r="A1678" t="s">
        <v>3270</v>
      </c>
      <c r="B1678" t="s">
        <v>3271</v>
      </c>
      <c r="C1678">
        <v>1343.68</v>
      </c>
      <c r="D1678" t="s">
        <v>3872</v>
      </c>
      <c r="E1678">
        <f t="shared" si="182"/>
        <v>0.15</v>
      </c>
      <c r="F1678">
        <f t="shared" si="183"/>
        <v>399.74480000000005</v>
      </c>
      <c r="G1678" s="2">
        <v>45716</v>
      </c>
      <c r="H1678" s="2">
        <v>45716</v>
      </c>
      <c r="I1678" t="s">
        <v>86</v>
      </c>
      <c r="J1678" t="s">
        <v>49</v>
      </c>
      <c r="K1678" t="str">
        <f t="shared" si="184"/>
        <v>High Risk</v>
      </c>
      <c r="L1678" t="s">
        <v>20</v>
      </c>
      <c r="M1678" t="s">
        <v>50</v>
      </c>
      <c r="N1678" t="s">
        <v>31</v>
      </c>
      <c r="O1678" t="s">
        <v>23</v>
      </c>
      <c r="P1678" t="s">
        <v>24</v>
      </c>
      <c r="Q1678" t="s">
        <v>25</v>
      </c>
      <c r="R1678">
        <v>9</v>
      </c>
      <c r="S1678" t="str">
        <f t="shared" si="185"/>
        <v>February</v>
      </c>
      <c r="T1678">
        <f t="shared" si="186"/>
        <v>2025</v>
      </c>
      <c r="U1678" s="3">
        <f t="shared" si="187"/>
        <v>0.29750000000000004</v>
      </c>
      <c r="V1678" s="3" t="str">
        <f t="shared" si="188"/>
        <v>High Discount</v>
      </c>
      <c r="W1678" s="3">
        <f>AVERAGE(Table1[Gross Margin %])</f>
        <v>0.29963500000000659</v>
      </c>
      <c r="X1678" s="3"/>
    </row>
    <row r="1679" spans="1:24" x14ac:dyDescent="0.35">
      <c r="A1679" t="s">
        <v>3272</v>
      </c>
      <c r="B1679" t="s">
        <v>3273</v>
      </c>
      <c r="C1679">
        <v>444.5</v>
      </c>
      <c r="D1679" t="s">
        <v>3873</v>
      </c>
      <c r="E1679">
        <f t="shared" si="182"/>
        <v>0.15</v>
      </c>
      <c r="F1679">
        <f t="shared" si="183"/>
        <v>132.23874999999998</v>
      </c>
      <c r="G1679" s="2">
        <v>45543</v>
      </c>
      <c r="H1679" s="2">
        <v>45543</v>
      </c>
      <c r="I1679" t="s">
        <v>48</v>
      </c>
      <c r="J1679" t="s">
        <v>49</v>
      </c>
      <c r="K1679" t="str">
        <f t="shared" si="184"/>
        <v>Medium Risk</v>
      </c>
      <c r="L1679" t="s">
        <v>38</v>
      </c>
      <c r="M1679" t="s">
        <v>39</v>
      </c>
      <c r="N1679" t="s">
        <v>22</v>
      </c>
      <c r="O1679" t="s">
        <v>23</v>
      </c>
      <c r="P1679" t="s">
        <v>56</v>
      </c>
      <c r="Q1679" t="s">
        <v>57</v>
      </c>
      <c r="R1679">
        <v>6</v>
      </c>
      <c r="S1679" t="str">
        <f t="shared" si="185"/>
        <v>September</v>
      </c>
      <c r="T1679">
        <f t="shared" si="186"/>
        <v>2024</v>
      </c>
      <c r="U1679" s="3">
        <f t="shared" si="187"/>
        <v>0.29749999999999999</v>
      </c>
      <c r="V1679" s="3" t="str">
        <f t="shared" si="188"/>
        <v>High Discount</v>
      </c>
      <c r="W1679" s="3">
        <f>AVERAGE(Table1[Gross Margin %])</f>
        <v>0.29963500000000659</v>
      </c>
      <c r="X1679" s="3"/>
    </row>
    <row r="1680" spans="1:24" x14ac:dyDescent="0.35">
      <c r="A1680" t="s">
        <v>3274</v>
      </c>
      <c r="B1680" t="s">
        <v>3275</v>
      </c>
      <c r="C1680">
        <v>1256.26</v>
      </c>
      <c r="D1680" t="s">
        <v>3872</v>
      </c>
      <c r="E1680">
        <f t="shared" si="182"/>
        <v>0.25</v>
      </c>
      <c r="F1680">
        <f t="shared" si="183"/>
        <v>329.76824999999997</v>
      </c>
      <c r="G1680" s="2">
        <v>45703</v>
      </c>
      <c r="H1680" s="2">
        <v>45703</v>
      </c>
      <c r="I1680" t="s">
        <v>18</v>
      </c>
      <c r="J1680" t="s">
        <v>49</v>
      </c>
      <c r="K1680" t="str">
        <f t="shared" si="184"/>
        <v>Low Risk</v>
      </c>
      <c r="L1680" t="s">
        <v>43</v>
      </c>
      <c r="M1680" t="s">
        <v>50</v>
      </c>
      <c r="N1680" t="s">
        <v>31</v>
      </c>
      <c r="O1680" t="s">
        <v>32</v>
      </c>
      <c r="P1680" t="s">
        <v>80</v>
      </c>
      <c r="Q1680" t="s">
        <v>81</v>
      </c>
      <c r="R1680">
        <v>8</v>
      </c>
      <c r="S1680" t="str">
        <f t="shared" si="185"/>
        <v>February</v>
      </c>
      <c r="T1680">
        <f t="shared" si="186"/>
        <v>2025</v>
      </c>
      <c r="U1680" s="3">
        <f t="shared" si="187"/>
        <v>0.26249999999999996</v>
      </c>
      <c r="V1680" s="3" t="str">
        <f t="shared" si="188"/>
        <v>High Discount</v>
      </c>
      <c r="W1680" s="3">
        <f>AVERAGE(Table1[Gross Margin %])</f>
        <v>0.29963500000000659</v>
      </c>
      <c r="X1680" s="3"/>
    </row>
    <row r="1681" spans="1:24" x14ac:dyDescent="0.35">
      <c r="A1681" t="s">
        <v>3276</v>
      </c>
      <c r="B1681" t="s">
        <v>3277</v>
      </c>
      <c r="C1681">
        <v>52.38</v>
      </c>
      <c r="D1681" t="s">
        <v>3873</v>
      </c>
      <c r="E1681">
        <f t="shared" si="182"/>
        <v>0.1</v>
      </c>
      <c r="F1681">
        <f t="shared" si="183"/>
        <v>16.499700000000001</v>
      </c>
      <c r="G1681" s="2">
        <v>45688</v>
      </c>
      <c r="H1681" s="2">
        <v>45688</v>
      </c>
      <c r="I1681" t="s">
        <v>28</v>
      </c>
      <c r="J1681" t="s">
        <v>37</v>
      </c>
      <c r="K1681" t="str">
        <f t="shared" si="184"/>
        <v>High Risk</v>
      </c>
      <c r="L1681" t="s">
        <v>20</v>
      </c>
      <c r="M1681" t="s">
        <v>55</v>
      </c>
      <c r="N1681" t="s">
        <v>22</v>
      </c>
      <c r="O1681" t="s">
        <v>32</v>
      </c>
      <c r="P1681" t="s">
        <v>72</v>
      </c>
      <c r="Q1681" t="s">
        <v>73</v>
      </c>
      <c r="R1681">
        <v>7</v>
      </c>
      <c r="S1681" t="str">
        <f t="shared" si="185"/>
        <v>January</v>
      </c>
      <c r="T1681">
        <f t="shared" si="186"/>
        <v>2025</v>
      </c>
      <c r="U1681" s="3">
        <f t="shared" si="187"/>
        <v>0.315</v>
      </c>
      <c r="V1681" s="3" t="str">
        <f t="shared" si="188"/>
        <v>Low Discount</v>
      </c>
      <c r="W1681" s="3">
        <f>AVERAGE(Table1[Gross Margin %])</f>
        <v>0.29963500000000659</v>
      </c>
      <c r="X1681" s="3"/>
    </row>
    <row r="1682" spans="1:24" x14ac:dyDescent="0.35">
      <c r="A1682" t="s">
        <v>3278</v>
      </c>
      <c r="B1682" t="s">
        <v>3279</v>
      </c>
      <c r="C1682">
        <v>1310.1199999999999</v>
      </c>
      <c r="D1682" t="s">
        <v>3872</v>
      </c>
      <c r="E1682">
        <f t="shared" si="182"/>
        <v>0.25</v>
      </c>
      <c r="F1682">
        <f t="shared" si="183"/>
        <v>343.90649999999994</v>
      </c>
      <c r="G1682" s="2">
        <v>45641</v>
      </c>
      <c r="H1682" s="2">
        <v>45641</v>
      </c>
      <c r="I1682" t="s">
        <v>18</v>
      </c>
      <c r="J1682" t="s">
        <v>49</v>
      </c>
      <c r="K1682" t="str">
        <f t="shared" si="184"/>
        <v>Low Risk</v>
      </c>
      <c r="L1682" t="s">
        <v>60</v>
      </c>
      <c r="M1682" t="s">
        <v>44</v>
      </c>
      <c r="N1682" t="s">
        <v>45</v>
      </c>
      <c r="O1682" t="s">
        <v>32</v>
      </c>
      <c r="P1682" t="s">
        <v>80</v>
      </c>
      <c r="Q1682" t="s">
        <v>81</v>
      </c>
      <c r="R1682">
        <v>7</v>
      </c>
      <c r="S1682" t="str">
        <f t="shared" si="185"/>
        <v>December</v>
      </c>
      <c r="T1682">
        <f t="shared" si="186"/>
        <v>2024</v>
      </c>
      <c r="U1682" s="3">
        <f t="shared" si="187"/>
        <v>0.26249999999999996</v>
      </c>
      <c r="V1682" s="3" t="str">
        <f t="shared" si="188"/>
        <v>High Discount</v>
      </c>
      <c r="W1682" s="3">
        <f>AVERAGE(Table1[Gross Margin %])</f>
        <v>0.29963500000000659</v>
      </c>
      <c r="X1682" s="3"/>
    </row>
    <row r="1683" spans="1:24" x14ac:dyDescent="0.35">
      <c r="A1683" t="s">
        <v>3280</v>
      </c>
      <c r="B1683" t="s">
        <v>2440</v>
      </c>
      <c r="C1683">
        <v>515.77</v>
      </c>
      <c r="D1683" t="s">
        <v>3874</v>
      </c>
      <c r="E1683">
        <f t="shared" si="182"/>
        <v>0.1</v>
      </c>
      <c r="F1683">
        <f t="shared" si="183"/>
        <v>162.46754999999999</v>
      </c>
      <c r="G1683" s="2">
        <v>45593</v>
      </c>
      <c r="H1683" s="2">
        <v>45593</v>
      </c>
      <c r="I1683" t="s">
        <v>86</v>
      </c>
      <c r="J1683" t="s">
        <v>19</v>
      </c>
      <c r="K1683" t="str">
        <f t="shared" si="184"/>
        <v>Low Risk</v>
      </c>
      <c r="L1683" t="s">
        <v>60</v>
      </c>
      <c r="M1683" t="s">
        <v>39</v>
      </c>
      <c r="N1683" t="s">
        <v>22</v>
      </c>
      <c r="O1683" t="s">
        <v>61</v>
      </c>
      <c r="P1683" t="s">
        <v>62</v>
      </c>
      <c r="Q1683" t="s">
        <v>63</v>
      </c>
      <c r="R1683">
        <v>5</v>
      </c>
      <c r="S1683" t="str">
        <f t="shared" si="185"/>
        <v>October</v>
      </c>
      <c r="T1683">
        <f t="shared" si="186"/>
        <v>2024</v>
      </c>
      <c r="U1683" s="3">
        <f t="shared" si="187"/>
        <v>0.315</v>
      </c>
      <c r="V1683" s="3" t="str">
        <f t="shared" si="188"/>
        <v>Low Discount</v>
      </c>
      <c r="W1683" s="3">
        <f>AVERAGE(Table1[Gross Margin %])</f>
        <v>0.29963500000000659</v>
      </c>
      <c r="X1683" s="3"/>
    </row>
    <row r="1684" spans="1:24" x14ac:dyDescent="0.35">
      <c r="A1684" t="s">
        <v>3281</v>
      </c>
      <c r="B1684" t="s">
        <v>3282</v>
      </c>
      <c r="C1684">
        <v>360.7</v>
      </c>
      <c r="D1684" t="s">
        <v>3873</v>
      </c>
      <c r="E1684">
        <f t="shared" si="182"/>
        <v>0.1</v>
      </c>
      <c r="F1684">
        <f t="shared" si="183"/>
        <v>113.62049999999999</v>
      </c>
      <c r="G1684" s="2">
        <v>45765</v>
      </c>
      <c r="H1684" s="2">
        <v>45765</v>
      </c>
      <c r="I1684" t="s">
        <v>28</v>
      </c>
      <c r="J1684" t="s">
        <v>29</v>
      </c>
      <c r="K1684" t="str">
        <f t="shared" si="184"/>
        <v>Medium Risk</v>
      </c>
      <c r="L1684" t="s">
        <v>38</v>
      </c>
      <c r="M1684" t="s">
        <v>44</v>
      </c>
      <c r="N1684" t="s">
        <v>45</v>
      </c>
      <c r="O1684" t="s">
        <v>32</v>
      </c>
      <c r="P1684" t="s">
        <v>72</v>
      </c>
      <c r="Q1684" t="s">
        <v>73</v>
      </c>
      <c r="R1684">
        <v>3</v>
      </c>
      <c r="S1684" t="str">
        <f t="shared" si="185"/>
        <v>April</v>
      </c>
      <c r="T1684">
        <f t="shared" si="186"/>
        <v>2025</v>
      </c>
      <c r="U1684" s="3">
        <f t="shared" si="187"/>
        <v>0.315</v>
      </c>
      <c r="V1684" s="3" t="str">
        <f t="shared" si="188"/>
        <v>Low Discount</v>
      </c>
      <c r="W1684" s="3">
        <f>AVERAGE(Table1[Gross Margin %])</f>
        <v>0.29963500000000659</v>
      </c>
      <c r="X1684" s="3"/>
    </row>
    <row r="1685" spans="1:24" x14ac:dyDescent="0.35">
      <c r="A1685" t="s">
        <v>3283</v>
      </c>
      <c r="B1685" t="s">
        <v>3284</v>
      </c>
      <c r="C1685">
        <v>1162.56</v>
      </c>
      <c r="D1685" t="s">
        <v>3872</v>
      </c>
      <c r="E1685">
        <f t="shared" si="182"/>
        <v>0.25</v>
      </c>
      <c r="F1685">
        <f t="shared" si="183"/>
        <v>305.17199999999997</v>
      </c>
      <c r="G1685" s="2">
        <v>45647</v>
      </c>
      <c r="H1685" s="2">
        <v>45647</v>
      </c>
      <c r="I1685" t="s">
        <v>42</v>
      </c>
      <c r="J1685" t="s">
        <v>29</v>
      </c>
      <c r="K1685" t="str">
        <f t="shared" si="184"/>
        <v>Low Risk</v>
      </c>
      <c r="L1685" t="s">
        <v>38</v>
      </c>
      <c r="M1685" t="s">
        <v>39</v>
      </c>
      <c r="N1685" t="s">
        <v>31</v>
      </c>
      <c r="O1685" t="s">
        <v>32</v>
      </c>
      <c r="P1685" t="s">
        <v>68</v>
      </c>
      <c r="Q1685" t="s">
        <v>69</v>
      </c>
      <c r="R1685">
        <v>10</v>
      </c>
      <c r="S1685" t="str">
        <f t="shared" si="185"/>
        <v>December</v>
      </c>
      <c r="T1685">
        <f t="shared" si="186"/>
        <v>2024</v>
      </c>
      <c r="U1685" s="3">
        <f t="shared" si="187"/>
        <v>0.26250000000000001</v>
      </c>
      <c r="V1685" s="3" t="str">
        <f t="shared" si="188"/>
        <v>High Discount</v>
      </c>
      <c r="W1685" s="3">
        <f>AVERAGE(Table1[Gross Margin %])</f>
        <v>0.29963500000000659</v>
      </c>
      <c r="X1685" s="3"/>
    </row>
    <row r="1686" spans="1:24" x14ac:dyDescent="0.35">
      <c r="A1686" t="s">
        <v>3285</v>
      </c>
      <c r="B1686" t="s">
        <v>3286</v>
      </c>
      <c r="C1686">
        <v>187.74</v>
      </c>
      <c r="D1686" t="s">
        <v>3873</v>
      </c>
      <c r="E1686">
        <f t="shared" si="182"/>
        <v>0.15</v>
      </c>
      <c r="F1686">
        <f t="shared" si="183"/>
        <v>55.852649999999997</v>
      </c>
      <c r="G1686" s="2">
        <v>45624</v>
      </c>
      <c r="H1686" s="2">
        <v>45624</v>
      </c>
      <c r="I1686" t="s">
        <v>86</v>
      </c>
      <c r="J1686" t="s">
        <v>49</v>
      </c>
      <c r="K1686" t="str">
        <f t="shared" si="184"/>
        <v>Medium Risk</v>
      </c>
      <c r="L1686" t="s">
        <v>38</v>
      </c>
      <c r="M1686" t="s">
        <v>50</v>
      </c>
      <c r="N1686" t="s">
        <v>45</v>
      </c>
      <c r="O1686" t="s">
        <v>23</v>
      </c>
      <c r="P1686" t="s">
        <v>24</v>
      </c>
      <c r="Q1686" t="s">
        <v>25</v>
      </c>
      <c r="R1686">
        <v>8</v>
      </c>
      <c r="S1686" t="str">
        <f t="shared" si="185"/>
        <v>November</v>
      </c>
      <c r="T1686">
        <f t="shared" si="186"/>
        <v>2024</v>
      </c>
      <c r="U1686" s="3">
        <f t="shared" si="187"/>
        <v>0.29749999999999999</v>
      </c>
      <c r="V1686" s="3" t="str">
        <f t="shared" si="188"/>
        <v>High Discount</v>
      </c>
      <c r="W1686" s="3">
        <f>AVERAGE(Table1[Gross Margin %])</f>
        <v>0.29963500000000659</v>
      </c>
      <c r="X1686" s="3"/>
    </row>
    <row r="1687" spans="1:24" x14ac:dyDescent="0.35">
      <c r="A1687" t="s">
        <v>3287</v>
      </c>
      <c r="B1687" t="s">
        <v>3288</v>
      </c>
      <c r="C1687">
        <v>980.69</v>
      </c>
      <c r="D1687" t="s">
        <v>3874</v>
      </c>
      <c r="E1687">
        <f t="shared" si="182"/>
        <v>0.1</v>
      </c>
      <c r="F1687">
        <f t="shared" si="183"/>
        <v>308.91735</v>
      </c>
      <c r="G1687" s="2">
        <v>45513</v>
      </c>
      <c r="H1687" s="2">
        <v>45513</v>
      </c>
      <c r="I1687" t="s">
        <v>28</v>
      </c>
      <c r="J1687" t="s">
        <v>37</v>
      </c>
      <c r="K1687" t="str">
        <f t="shared" si="184"/>
        <v>Medium Risk</v>
      </c>
      <c r="L1687" t="s">
        <v>38</v>
      </c>
      <c r="M1687" t="s">
        <v>39</v>
      </c>
      <c r="N1687" t="s">
        <v>22</v>
      </c>
      <c r="O1687" t="s">
        <v>32</v>
      </c>
      <c r="P1687" t="s">
        <v>68</v>
      </c>
      <c r="Q1687" t="s">
        <v>69</v>
      </c>
      <c r="R1687">
        <v>4</v>
      </c>
      <c r="S1687" t="str">
        <f t="shared" si="185"/>
        <v>August</v>
      </c>
      <c r="T1687">
        <f t="shared" si="186"/>
        <v>2024</v>
      </c>
      <c r="U1687" s="3">
        <f t="shared" si="187"/>
        <v>0.315</v>
      </c>
      <c r="V1687" s="3" t="str">
        <f t="shared" si="188"/>
        <v>Low Discount</v>
      </c>
      <c r="W1687" s="3">
        <f>AVERAGE(Table1[Gross Margin %])</f>
        <v>0.29963500000000659</v>
      </c>
      <c r="X1687" s="3"/>
    </row>
    <row r="1688" spans="1:24" x14ac:dyDescent="0.35">
      <c r="A1688" t="s">
        <v>3289</v>
      </c>
      <c r="B1688" t="s">
        <v>3290</v>
      </c>
      <c r="C1688">
        <v>963.03</v>
      </c>
      <c r="D1688" t="s">
        <v>3874</v>
      </c>
      <c r="E1688">
        <f t="shared" si="182"/>
        <v>0.1</v>
      </c>
      <c r="F1688">
        <f t="shared" si="183"/>
        <v>303.35444999999999</v>
      </c>
      <c r="G1688" s="2">
        <v>45526</v>
      </c>
      <c r="H1688" s="2">
        <v>45526</v>
      </c>
      <c r="I1688" t="s">
        <v>48</v>
      </c>
      <c r="J1688" t="s">
        <v>19</v>
      </c>
      <c r="K1688" t="str">
        <f t="shared" si="184"/>
        <v>High Risk</v>
      </c>
      <c r="L1688" t="s">
        <v>20</v>
      </c>
      <c r="M1688" t="s">
        <v>30</v>
      </c>
      <c r="N1688" t="s">
        <v>22</v>
      </c>
      <c r="O1688" t="s">
        <v>32</v>
      </c>
      <c r="P1688" t="s">
        <v>33</v>
      </c>
      <c r="Q1688" t="s">
        <v>34</v>
      </c>
      <c r="R1688">
        <v>2</v>
      </c>
      <c r="S1688" t="str">
        <f t="shared" si="185"/>
        <v>August</v>
      </c>
      <c r="T1688">
        <f t="shared" si="186"/>
        <v>2024</v>
      </c>
      <c r="U1688" s="3">
        <f t="shared" si="187"/>
        <v>0.315</v>
      </c>
      <c r="V1688" s="3" t="str">
        <f t="shared" si="188"/>
        <v>Low Discount</v>
      </c>
      <c r="W1688" s="3">
        <f>AVERAGE(Table1[Gross Margin %])</f>
        <v>0.29963500000000659</v>
      </c>
      <c r="X1688" s="3"/>
    </row>
    <row r="1689" spans="1:24" x14ac:dyDescent="0.35">
      <c r="A1689" t="s">
        <v>3291</v>
      </c>
      <c r="B1689" t="s">
        <v>3292</v>
      </c>
      <c r="C1689">
        <v>680.32</v>
      </c>
      <c r="D1689" t="s">
        <v>3874</v>
      </c>
      <c r="E1689">
        <f t="shared" si="182"/>
        <v>0.1</v>
      </c>
      <c r="F1689">
        <f t="shared" si="183"/>
        <v>214.30079999999998</v>
      </c>
      <c r="G1689" s="2">
        <v>45773</v>
      </c>
      <c r="H1689" s="2">
        <v>45773</v>
      </c>
      <c r="I1689" t="s">
        <v>48</v>
      </c>
      <c r="J1689" t="s">
        <v>19</v>
      </c>
      <c r="K1689" t="str">
        <f t="shared" si="184"/>
        <v>High Risk</v>
      </c>
      <c r="L1689" t="s">
        <v>20</v>
      </c>
      <c r="M1689" t="s">
        <v>55</v>
      </c>
      <c r="N1689" t="s">
        <v>31</v>
      </c>
      <c r="O1689" t="s">
        <v>32</v>
      </c>
      <c r="P1689" t="s">
        <v>80</v>
      </c>
      <c r="Q1689" t="s">
        <v>81</v>
      </c>
      <c r="R1689">
        <v>5</v>
      </c>
      <c r="S1689" t="str">
        <f t="shared" si="185"/>
        <v>April</v>
      </c>
      <c r="T1689">
        <f t="shared" si="186"/>
        <v>2025</v>
      </c>
      <c r="U1689" s="3">
        <f t="shared" si="187"/>
        <v>0.31499999999999995</v>
      </c>
      <c r="V1689" s="3" t="str">
        <f t="shared" si="188"/>
        <v>Low Discount</v>
      </c>
      <c r="W1689" s="3">
        <f>AVERAGE(Table1[Gross Margin %])</f>
        <v>0.29963500000000659</v>
      </c>
      <c r="X1689" s="3"/>
    </row>
    <row r="1690" spans="1:24" x14ac:dyDescent="0.35">
      <c r="A1690" t="s">
        <v>3293</v>
      </c>
      <c r="B1690" t="s">
        <v>3294</v>
      </c>
      <c r="C1690">
        <v>940.03</v>
      </c>
      <c r="D1690" t="s">
        <v>3874</v>
      </c>
      <c r="E1690">
        <f t="shared" si="182"/>
        <v>0.1</v>
      </c>
      <c r="F1690">
        <f t="shared" si="183"/>
        <v>296.10944999999998</v>
      </c>
      <c r="G1690" s="2">
        <v>45712</v>
      </c>
      <c r="H1690" s="2">
        <v>45712</v>
      </c>
      <c r="I1690" t="s">
        <v>42</v>
      </c>
      <c r="J1690" t="s">
        <v>49</v>
      </c>
      <c r="K1690" t="str">
        <f t="shared" si="184"/>
        <v>Low Risk</v>
      </c>
      <c r="L1690" t="s">
        <v>43</v>
      </c>
      <c r="M1690" t="s">
        <v>55</v>
      </c>
      <c r="N1690" t="s">
        <v>31</v>
      </c>
      <c r="O1690" t="s">
        <v>32</v>
      </c>
      <c r="P1690" t="s">
        <v>80</v>
      </c>
      <c r="Q1690" t="s">
        <v>81</v>
      </c>
      <c r="R1690">
        <v>9</v>
      </c>
      <c r="S1690" t="str">
        <f t="shared" si="185"/>
        <v>February</v>
      </c>
      <c r="T1690">
        <f t="shared" si="186"/>
        <v>2025</v>
      </c>
      <c r="U1690" s="3">
        <f t="shared" si="187"/>
        <v>0.315</v>
      </c>
      <c r="V1690" s="3" t="str">
        <f t="shared" si="188"/>
        <v>Low Discount</v>
      </c>
      <c r="W1690" s="3">
        <f>AVERAGE(Table1[Gross Margin %])</f>
        <v>0.29963500000000659</v>
      </c>
      <c r="X1690" s="3"/>
    </row>
    <row r="1691" spans="1:24" x14ac:dyDescent="0.35">
      <c r="A1691" t="s">
        <v>3295</v>
      </c>
      <c r="B1691" t="s">
        <v>3296</v>
      </c>
      <c r="C1691">
        <v>313.52</v>
      </c>
      <c r="D1691" t="s">
        <v>3873</v>
      </c>
      <c r="E1691">
        <f t="shared" si="182"/>
        <v>0.15</v>
      </c>
      <c r="F1691">
        <f t="shared" si="183"/>
        <v>93.272199999999984</v>
      </c>
      <c r="G1691" s="2">
        <v>45793</v>
      </c>
      <c r="H1691" s="2">
        <v>45793</v>
      </c>
      <c r="I1691" t="s">
        <v>42</v>
      </c>
      <c r="J1691" t="s">
        <v>37</v>
      </c>
      <c r="K1691" t="str">
        <f t="shared" si="184"/>
        <v>Low Risk</v>
      </c>
      <c r="L1691" t="s">
        <v>38</v>
      </c>
      <c r="M1691" t="s">
        <v>44</v>
      </c>
      <c r="N1691" t="s">
        <v>22</v>
      </c>
      <c r="O1691" t="s">
        <v>23</v>
      </c>
      <c r="P1691" t="s">
        <v>24</v>
      </c>
      <c r="Q1691" t="s">
        <v>25</v>
      </c>
      <c r="R1691">
        <v>9</v>
      </c>
      <c r="S1691" t="str">
        <f t="shared" si="185"/>
        <v>May</v>
      </c>
      <c r="T1691">
        <f t="shared" si="186"/>
        <v>2025</v>
      </c>
      <c r="U1691" s="3">
        <f t="shared" si="187"/>
        <v>0.29749999999999999</v>
      </c>
      <c r="V1691" s="3" t="str">
        <f t="shared" si="188"/>
        <v>High Discount</v>
      </c>
      <c r="W1691" s="3">
        <f>AVERAGE(Table1[Gross Margin %])</f>
        <v>0.29963500000000659</v>
      </c>
      <c r="X1691" s="3"/>
    </row>
    <row r="1692" spans="1:24" x14ac:dyDescent="0.35">
      <c r="A1692" t="s">
        <v>3297</v>
      </c>
      <c r="B1692" t="s">
        <v>3298</v>
      </c>
      <c r="C1692">
        <v>238.36</v>
      </c>
      <c r="D1692" t="s">
        <v>3873</v>
      </c>
      <c r="E1692">
        <f t="shared" si="182"/>
        <v>0.1</v>
      </c>
      <c r="F1692">
        <f t="shared" si="183"/>
        <v>75.083399999999997</v>
      </c>
      <c r="G1692" s="2">
        <v>45619</v>
      </c>
      <c r="H1692" s="2">
        <v>45619</v>
      </c>
      <c r="I1692" t="s">
        <v>18</v>
      </c>
      <c r="J1692" t="s">
        <v>37</v>
      </c>
      <c r="K1692" t="str">
        <f t="shared" si="184"/>
        <v>Low Risk</v>
      </c>
      <c r="L1692" t="s">
        <v>60</v>
      </c>
      <c r="M1692" t="s">
        <v>44</v>
      </c>
      <c r="N1692" t="s">
        <v>45</v>
      </c>
      <c r="O1692" t="s">
        <v>32</v>
      </c>
      <c r="P1692" t="s">
        <v>68</v>
      </c>
      <c r="Q1692" t="s">
        <v>69</v>
      </c>
      <c r="R1692">
        <v>3</v>
      </c>
      <c r="S1692" t="str">
        <f t="shared" si="185"/>
        <v>November</v>
      </c>
      <c r="T1692">
        <f t="shared" si="186"/>
        <v>2024</v>
      </c>
      <c r="U1692" s="3">
        <f t="shared" si="187"/>
        <v>0.31499999999999995</v>
      </c>
      <c r="V1692" s="3" t="str">
        <f t="shared" si="188"/>
        <v>Low Discount</v>
      </c>
      <c r="W1692" s="3">
        <f>AVERAGE(Table1[Gross Margin %])</f>
        <v>0.29963500000000659</v>
      </c>
      <c r="X1692" s="3"/>
    </row>
    <row r="1693" spans="1:24" x14ac:dyDescent="0.35">
      <c r="A1693" t="s">
        <v>3299</v>
      </c>
      <c r="B1693" t="s">
        <v>3300</v>
      </c>
      <c r="C1693">
        <v>110.13</v>
      </c>
      <c r="D1693" t="s">
        <v>3873</v>
      </c>
      <c r="E1693">
        <f t="shared" si="182"/>
        <v>0.1</v>
      </c>
      <c r="F1693">
        <f t="shared" si="183"/>
        <v>34.690949999999994</v>
      </c>
      <c r="G1693" s="2">
        <v>45675</v>
      </c>
      <c r="H1693" s="2">
        <v>45675</v>
      </c>
      <c r="I1693" t="s">
        <v>28</v>
      </c>
      <c r="J1693" t="s">
        <v>37</v>
      </c>
      <c r="K1693" t="str">
        <f t="shared" si="184"/>
        <v>Low Risk</v>
      </c>
      <c r="L1693" t="s">
        <v>43</v>
      </c>
      <c r="M1693" t="s">
        <v>30</v>
      </c>
      <c r="N1693" t="s">
        <v>31</v>
      </c>
      <c r="O1693" t="s">
        <v>32</v>
      </c>
      <c r="P1693" t="s">
        <v>80</v>
      </c>
      <c r="Q1693" t="s">
        <v>81</v>
      </c>
      <c r="R1693">
        <v>10</v>
      </c>
      <c r="S1693" t="str">
        <f t="shared" si="185"/>
        <v>January</v>
      </c>
      <c r="T1693">
        <f t="shared" si="186"/>
        <v>2025</v>
      </c>
      <c r="U1693" s="3">
        <f t="shared" si="187"/>
        <v>0.31499999999999995</v>
      </c>
      <c r="V1693" s="3" t="str">
        <f t="shared" si="188"/>
        <v>Low Discount</v>
      </c>
      <c r="W1693" s="3">
        <f>AVERAGE(Table1[Gross Margin %])</f>
        <v>0.29963500000000659</v>
      </c>
      <c r="X1693" s="3"/>
    </row>
    <row r="1694" spans="1:24" x14ac:dyDescent="0.35">
      <c r="A1694" t="s">
        <v>3301</v>
      </c>
      <c r="B1694" t="s">
        <v>3302</v>
      </c>
      <c r="C1694">
        <v>867.73</v>
      </c>
      <c r="D1694" t="s">
        <v>3874</v>
      </c>
      <c r="E1694">
        <f t="shared" si="182"/>
        <v>0.15</v>
      </c>
      <c r="F1694">
        <f t="shared" si="183"/>
        <v>258.149675</v>
      </c>
      <c r="G1694" s="2">
        <v>45673</v>
      </c>
      <c r="H1694" s="2">
        <v>45673</v>
      </c>
      <c r="I1694" t="s">
        <v>42</v>
      </c>
      <c r="J1694" t="s">
        <v>49</v>
      </c>
      <c r="K1694" t="str">
        <f t="shared" si="184"/>
        <v>Low Risk</v>
      </c>
      <c r="L1694" t="s">
        <v>60</v>
      </c>
      <c r="M1694" t="s">
        <v>50</v>
      </c>
      <c r="N1694" t="s">
        <v>31</v>
      </c>
      <c r="O1694" t="s">
        <v>23</v>
      </c>
      <c r="P1694" t="s">
        <v>51</v>
      </c>
      <c r="Q1694" t="s">
        <v>52</v>
      </c>
      <c r="R1694">
        <v>4</v>
      </c>
      <c r="S1694" t="str">
        <f t="shared" si="185"/>
        <v>January</v>
      </c>
      <c r="T1694">
        <f t="shared" si="186"/>
        <v>2025</v>
      </c>
      <c r="U1694" s="3">
        <f t="shared" si="187"/>
        <v>0.29749999999999999</v>
      </c>
      <c r="V1694" s="3" t="str">
        <f t="shared" si="188"/>
        <v>High Discount</v>
      </c>
      <c r="W1694" s="3">
        <f>AVERAGE(Table1[Gross Margin %])</f>
        <v>0.29963500000000659</v>
      </c>
      <c r="X1694" s="3"/>
    </row>
    <row r="1695" spans="1:24" x14ac:dyDescent="0.35">
      <c r="A1695" t="s">
        <v>3303</v>
      </c>
      <c r="B1695" t="s">
        <v>3304</v>
      </c>
      <c r="C1695">
        <v>969.26</v>
      </c>
      <c r="D1695" t="s">
        <v>3874</v>
      </c>
      <c r="E1695">
        <f t="shared" si="182"/>
        <v>0.1</v>
      </c>
      <c r="F1695">
        <f t="shared" si="183"/>
        <v>305.31689999999998</v>
      </c>
      <c r="G1695" s="2">
        <v>45456</v>
      </c>
      <c r="H1695" s="2">
        <v>45456</v>
      </c>
      <c r="I1695" t="s">
        <v>86</v>
      </c>
      <c r="J1695" t="s">
        <v>49</v>
      </c>
      <c r="K1695" t="str">
        <f t="shared" si="184"/>
        <v>Low Risk</v>
      </c>
      <c r="L1695" t="s">
        <v>60</v>
      </c>
      <c r="M1695" t="s">
        <v>44</v>
      </c>
      <c r="N1695" t="s">
        <v>45</v>
      </c>
      <c r="O1695" t="s">
        <v>32</v>
      </c>
      <c r="P1695" t="s">
        <v>33</v>
      </c>
      <c r="Q1695" t="s">
        <v>34</v>
      </c>
      <c r="R1695">
        <v>2</v>
      </c>
      <c r="S1695" t="str">
        <f t="shared" si="185"/>
        <v>June</v>
      </c>
      <c r="T1695">
        <f t="shared" si="186"/>
        <v>2024</v>
      </c>
      <c r="U1695" s="3">
        <f t="shared" si="187"/>
        <v>0.315</v>
      </c>
      <c r="V1695" s="3" t="str">
        <f t="shared" si="188"/>
        <v>Low Discount</v>
      </c>
      <c r="W1695" s="3">
        <f>AVERAGE(Table1[Gross Margin %])</f>
        <v>0.29963500000000659</v>
      </c>
      <c r="X1695" s="3"/>
    </row>
    <row r="1696" spans="1:24" x14ac:dyDescent="0.35">
      <c r="A1696" t="s">
        <v>3305</v>
      </c>
      <c r="B1696" t="s">
        <v>1924</v>
      </c>
      <c r="C1696">
        <v>380.73</v>
      </c>
      <c r="D1696" t="s">
        <v>3873</v>
      </c>
      <c r="E1696">
        <f t="shared" si="182"/>
        <v>0.1</v>
      </c>
      <c r="F1696">
        <f t="shared" si="183"/>
        <v>119.92995000000001</v>
      </c>
      <c r="G1696" s="2">
        <v>45755</v>
      </c>
      <c r="H1696" s="2">
        <v>45755</v>
      </c>
      <c r="I1696" t="s">
        <v>86</v>
      </c>
      <c r="J1696" t="s">
        <v>19</v>
      </c>
      <c r="K1696" t="str">
        <f t="shared" si="184"/>
        <v>Medium Risk</v>
      </c>
      <c r="L1696" t="s">
        <v>38</v>
      </c>
      <c r="M1696" t="s">
        <v>30</v>
      </c>
      <c r="N1696" t="s">
        <v>22</v>
      </c>
      <c r="O1696" t="s">
        <v>32</v>
      </c>
      <c r="P1696" t="s">
        <v>72</v>
      </c>
      <c r="Q1696" t="s">
        <v>73</v>
      </c>
      <c r="R1696">
        <v>3</v>
      </c>
      <c r="S1696" t="str">
        <f t="shared" si="185"/>
        <v>April</v>
      </c>
      <c r="T1696">
        <f t="shared" si="186"/>
        <v>2025</v>
      </c>
      <c r="U1696" s="3">
        <f t="shared" si="187"/>
        <v>0.315</v>
      </c>
      <c r="V1696" s="3" t="str">
        <f t="shared" si="188"/>
        <v>Low Discount</v>
      </c>
      <c r="W1696" s="3">
        <f>AVERAGE(Table1[Gross Margin %])</f>
        <v>0.29963500000000659</v>
      </c>
      <c r="X1696" s="3"/>
    </row>
    <row r="1697" spans="1:24" x14ac:dyDescent="0.35">
      <c r="A1697" t="s">
        <v>3306</v>
      </c>
      <c r="B1697" t="s">
        <v>2828</v>
      </c>
      <c r="C1697">
        <v>518.05999999999995</v>
      </c>
      <c r="D1697" t="s">
        <v>3874</v>
      </c>
      <c r="E1697">
        <f t="shared" si="182"/>
        <v>0.1</v>
      </c>
      <c r="F1697">
        <f t="shared" si="183"/>
        <v>163.18889999999999</v>
      </c>
      <c r="G1697" s="2">
        <v>45462</v>
      </c>
      <c r="H1697" s="2">
        <v>45462</v>
      </c>
      <c r="I1697" t="s">
        <v>42</v>
      </c>
      <c r="J1697" t="s">
        <v>19</v>
      </c>
      <c r="K1697" t="str">
        <f t="shared" si="184"/>
        <v>Low Risk</v>
      </c>
      <c r="L1697" t="s">
        <v>38</v>
      </c>
      <c r="M1697" t="s">
        <v>44</v>
      </c>
      <c r="N1697" t="s">
        <v>45</v>
      </c>
      <c r="O1697" t="s">
        <v>32</v>
      </c>
      <c r="P1697" t="s">
        <v>33</v>
      </c>
      <c r="Q1697" t="s">
        <v>34</v>
      </c>
      <c r="R1697">
        <v>6</v>
      </c>
      <c r="S1697" t="str">
        <f t="shared" si="185"/>
        <v>June</v>
      </c>
      <c r="T1697">
        <f t="shared" si="186"/>
        <v>2024</v>
      </c>
      <c r="U1697" s="3">
        <f t="shared" si="187"/>
        <v>0.315</v>
      </c>
      <c r="V1697" s="3" t="str">
        <f t="shared" si="188"/>
        <v>Low Discount</v>
      </c>
      <c r="W1697" s="3">
        <f>AVERAGE(Table1[Gross Margin %])</f>
        <v>0.29963500000000659</v>
      </c>
      <c r="X1697" s="3"/>
    </row>
    <row r="1698" spans="1:24" x14ac:dyDescent="0.35">
      <c r="A1698" t="s">
        <v>3307</v>
      </c>
      <c r="B1698" t="s">
        <v>3308</v>
      </c>
      <c r="C1698">
        <v>1121.72</v>
      </c>
      <c r="D1698" t="s">
        <v>3872</v>
      </c>
      <c r="E1698">
        <f t="shared" si="182"/>
        <v>0.1</v>
      </c>
      <c r="F1698">
        <f t="shared" si="183"/>
        <v>353.34179999999998</v>
      </c>
      <c r="G1698" s="2">
        <v>45524</v>
      </c>
      <c r="H1698" s="2">
        <v>45524</v>
      </c>
      <c r="I1698" t="s">
        <v>18</v>
      </c>
      <c r="J1698" t="s">
        <v>49</v>
      </c>
      <c r="K1698" t="str">
        <f t="shared" si="184"/>
        <v>High Risk</v>
      </c>
      <c r="L1698" t="s">
        <v>20</v>
      </c>
      <c r="M1698" t="s">
        <v>44</v>
      </c>
      <c r="N1698" t="s">
        <v>31</v>
      </c>
      <c r="O1698" t="s">
        <v>61</v>
      </c>
      <c r="P1698" t="s">
        <v>62</v>
      </c>
      <c r="Q1698" t="s">
        <v>63</v>
      </c>
      <c r="R1698">
        <v>7</v>
      </c>
      <c r="S1698" t="str">
        <f t="shared" si="185"/>
        <v>August</v>
      </c>
      <c r="T1698">
        <f t="shared" si="186"/>
        <v>2024</v>
      </c>
      <c r="U1698" s="3">
        <f t="shared" si="187"/>
        <v>0.31499999999999995</v>
      </c>
      <c r="V1698" s="3" t="str">
        <f t="shared" si="188"/>
        <v>Low Discount</v>
      </c>
      <c r="W1698" s="3">
        <f>AVERAGE(Table1[Gross Margin %])</f>
        <v>0.29963500000000659</v>
      </c>
      <c r="X1698" s="3"/>
    </row>
    <row r="1699" spans="1:24" x14ac:dyDescent="0.35">
      <c r="A1699" t="s">
        <v>3309</v>
      </c>
      <c r="B1699" t="s">
        <v>3310</v>
      </c>
      <c r="C1699">
        <v>1420.64</v>
      </c>
      <c r="D1699" t="s">
        <v>3872</v>
      </c>
      <c r="E1699">
        <f t="shared" si="182"/>
        <v>0.25</v>
      </c>
      <c r="F1699">
        <f t="shared" si="183"/>
        <v>372.91800000000001</v>
      </c>
      <c r="G1699" s="2">
        <v>45542</v>
      </c>
      <c r="H1699" s="2">
        <v>45542</v>
      </c>
      <c r="I1699" t="s">
        <v>42</v>
      </c>
      <c r="J1699" t="s">
        <v>49</v>
      </c>
      <c r="K1699" t="str">
        <f t="shared" si="184"/>
        <v>Low Risk</v>
      </c>
      <c r="L1699" t="s">
        <v>60</v>
      </c>
      <c r="M1699" t="s">
        <v>50</v>
      </c>
      <c r="N1699" t="s">
        <v>22</v>
      </c>
      <c r="O1699" t="s">
        <v>32</v>
      </c>
      <c r="P1699" t="s">
        <v>33</v>
      </c>
      <c r="Q1699" t="s">
        <v>34</v>
      </c>
      <c r="R1699">
        <v>5</v>
      </c>
      <c r="S1699" t="str">
        <f t="shared" si="185"/>
        <v>September</v>
      </c>
      <c r="T1699">
        <f t="shared" si="186"/>
        <v>2024</v>
      </c>
      <c r="U1699" s="3">
        <f t="shared" si="187"/>
        <v>0.26250000000000001</v>
      </c>
      <c r="V1699" s="3" t="str">
        <f t="shared" si="188"/>
        <v>High Discount</v>
      </c>
      <c r="W1699" s="3">
        <f>AVERAGE(Table1[Gross Margin %])</f>
        <v>0.29963500000000659</v>
      </c>
      <c r="X1699" s="3"/>
    </row>
    <row r="1700" spans="1:24" x14ac:dyDescent="0.35">
      <c r="A1700" t="s">
        <v>3311</v>
      </c>
      <c r="B1700" t="s">
        <v>3312</v>
      </c>
      <c r="C1700">
        <v>1423.31</v>
      </c>
      <c r="D1700" t="s">
        <v>3872</v>
      </c>
      <c r="E1700">
        <f t="shared" si="182"/>
        <v>0.25</v>
      </c>
      <c r="F1700">
        <f t="shared" si="183"/>
        <v>373.618875</v>
      </c>
      <c r="G1700" s="2">
        <v>45612</v>
      </c>
      <c r="H1700" s="2">
        <v>45612</v>
      </c>
      <c r="I1700" t="s">
        <v>18</v>
      </c>
      <c r="J1700" t="s">
        <v>29</v>
      </c>
      <c r="K1700" t="str">
        <f t="shared" si="184"/>
        <v>Low Risk</v>
      </c>
      <c r="L1700" t="s">
        <v>60</v>
      </c>
      <c r="M1700" t="s">
        <v>44</v>
      </c>
      <c r="N1700" t="s">
        <v>22</v>
      </c>
      <c r="O1700" t="s">
        <v>32</v>
      </c>
      <c r="P1700" t="s">
        <v>68</v>
      </c>
      <c r="Q1700" t="s">
        <v>69</v>
      </c>
      <c r="R1700">
        <v>10</v>
      </c>
      <c r="S1700" t="str">
        <f t="shared" si="185"/>
        <v>November</v>
      </c>
      <c r="T1700">
        <f t="shared" si="186"/>
        <v>2024</v>
      </c>
      <c r="U1700" s="3">
        <f t="shared" si="187"/>
        <v>0.26250000000000001</v>
      </c>
      <c r="V1700" s="3" t="str">
        <f t="shared" si="188"/>
        <v>High Discount</v>
      </c>
      <c r="W1700" s="3">
        <f>AVERAGE(Table1[Gross Margin %])</f>
        <v>0.29963500000000659</v>
      </c>
      <c r="X1700" s="3"/>
    </row>
    <row r="1701" spans="1:24" x14ac:dyDescent="0.35">
      <c r="A1701" t="s">
        <v>3313</v>
      </c>
      <c r="B1701" t="s">
        <v>3314</v>
      </c>
      <c r="C1701">
        <v>1239.3</v>
      </c>
      <c r="D1701" t="s">
        <v>3872</v>
      </c>
      <c r="E1701">
        <f t="shared" si="182"/>
        <v>0.15</v>
      </c>
      <c r="F1701">
        <f t="shared" si="183"/>
        <v>368.69174999999996</v>
      </c>
      <c r="G1701" s="2">
        <v>45484</v>
      </c>
      <c r="H1701" s="2">
        <v>45484</v>
      </c>
      <c r="I1701" t="s">
        <v>18</v>
      </c>
      <c r="J1701" t="s">
        <v>49</v>
      </c>
      <c r="K1701" t="str">
        <f t="shared" si="184"/>
        <v>High Risk</v>
      </c>
      <c r="L1701" t="s">
        <v>20</v>
      </c>
      <c r="M1701" t="s">
        <v>55</v>
      </c>
      <c r="N1701" t="s">
        <v>31</v>
      </c>
      <c r="O1701" t="s">
        <v>23</v>
      </c>
      <c r="P1701" t="s">
        <v>56</v>
      </c>
      <c r="Q1701" t="s">
        <v>57</v>
      </c>
      <c r="R1701">
        <v>3</v>
      </c>
      <c r="S1701" t="str">
        <f t="shared" si="185"/>
        <v>July</v>
      </c>
      <c r="T1701">
        <f t="shared" si="186"/>
        <v>2024</v>
      </c>
      <c r="U1701" s="3">
        <f t="shared" si="187"/>
        <v>0.29749999999999999</v>
      </c>
      <c r="V1701" s="3" t="str">
        <f t="shared" si="188"/>
        <v>High Discount</v>
      </c>
      <c r="W1701" s="3">
        <f>AVERAGE(Table1[Gross Margin %])</f>
        <v>0.29963500000000659</v>
      </c>
      <c r="X1701" s="3"/>
    </row>
    <row r="1702" spans="1:24" x14ac:dyDescent="0.35">
      <c r="A1702" t="s">
        <v>3315</v>
      </c>
      <c r="B1702" t="s">
        <v>3316</v>
      </c>
      <c r="C1702">
        <v>895.7</v>
      </c>
      <c r="D1702" t="s">
        <v>3874</v>
      </c>
      <c r="E1702">
        <f t="shared" si="182"/>
        <v>0.1</v>
      </c>
      <c r="F1702">
        <f t="shared" si="183"/>
        <v>282.14549999999997</v>
      </c>
      <c r="G1702" s="2">
        <v>45482</v>
      </c>
      <c r="H1702" s="2">
        <v>45482</v>
      </c>
      <c r="I1702" t="s">
        <v>42</v>
      </c>
      <c r="J1702" t="s">
        <v>29</v>
      </c>
      <c r="K1702" t="str">
        <f t="shared" si="184"/>
        <v>Low Risk</v>
      </c>
      <c r="L1702" t="s">
        <v>60</v>
      </c>
      <c r="M1702" t="s">
        <v>44</v>
      </c>
      <c r="N1702" t="s">
        <v>22</v>
      </c>
      <c r="O1702" t="s">
        <v>32</v>
      </c>
      <c r="P1702" t="s">
        <v>68</v>
      </c>
      <c r="Q1702" t="s">
        <v>69</v>
      </c>
      <c r="R1702">
        <v>10</v>
      </c>
      <c r="S1702" t="str">
        <f t="shared" si="185"/>
        <v>July</v>
      </c>
      <c r="T1702">
        <f t="shared" si="186"/>
        <v>2024</v>
      </c>
      <c r="U1702" s="3">
        <f t="shared" si="187"/>
        <v>0.31499999999999995</v>
      </c>
      <c r="V1702" s="3" t="str">
        <f t="shared" si="188"/>
        <v>Low Discount</v>
      </c>
      <c r="W1702" s="3">
        <f>AVERAGE(Table1[Gross Margin %])</f>
        <v>0.29963500000000659</v>
      </c>
      <c r="X1702" s="3"/>
    </row>
    <row r="1703" spans="1:24" x14ac:dyDescent="0.35">
      <c r="A1703" t="s">
        <v>3317</v>
      </c>
      <c r="B1703" t="s">
        <v>3318</v>
      </c>
      <c r="C1703">
        <v>1355.83</v>
      </c>
      <c r="D1703" t="s">
        <v>3872</v>
      </c>
      <c r="E1703">
        <f t="shared" si="182"/>
        <v>0.25</v>
      </c>
      <c r="F1703">
        <f t="shared" si="183"/>
        <v>355.90537499999994</v>
      </c>
      <c r="G1703" s="2">
        <v>45507</v>
      </c>
      <c r="H1703" s="2">
        <v>45507</v>
      </c>
      <c r="I1703" t="s">
        <v>48</v>
      </c>
      <c r="J1703" t="s">
        <v>19</v>
      </c>
      <c r="K1703" t="str">
        <f t="shared" si="184"/>
        <v>Low Risk</v>
      </c>
      <c r="L1703" t="s">
        <v>60</v>
      </c>
      <c r="M1703" t="s">
        <v>44</v>
      </c>
      <c r="N1703" t="s">
        <v>31</v>
      </c>
      <c r="O1703" t="s">
        <v>32</v>
      </c>
      <c r="P1703" t="s">
        <v>72</v>
      </c>
      <c r="Q1703" t="s">
        <v>73</v>
      </c>
      <c r="R1703">
        <v>8</v>
      </c>
      <c r="S1703" t="str">
        <f t="shared" si="185"/>
        <v>August</v>
      </c>
      <c r="T1703">
        <f t="shared" si="186"/>
        <v>2024</v>
      </c>
      <c r="U1703" s="3">
        <f t="shared" si="187"/>
        <v>0.26249999999999996</v>
      </c>
      <c r="V1703" s="3" t="str">
        <f t="shared" si="188"/>
        <v>High Discount</v>
      </c>
      <c r="W1703" s="3">
        <f>AVERAGE(Table1[Gross Margin %])</f>
        <v>0.29963500000000659</v>
      </c>
      <c r="X1703" s="3"/>
    </row>
    <row r="1704" spans="1:24" x14ac:dyDescent="0.35">
      <c r="A1704" t="s">
        <v>3319</v>
      </c>
      <c r="B1704" t="s">
        <v>3320</v>
      </c>
      <c r="C1704">
        <v>853.25</v>
      </c>
      <c r="D1704" t="s">
        <v>3874</v>
      </c>
      <c r="E1704">
        <f t="shared" si="182"/>
        <v>0.1</v>
      </c>
      <c r="F1704">
        <f t="shared" si="183"/>
        <v>268.77374999999995</v>
      </c>
      <c r="G1704" s="2">
        <v>45729</v>
      </c>
      <c r="H1704" s="2">
        <v>45729</v>
      </c>
      <c r="I1704" t="s">
        <v>86</v>
      </c>
      <c r="J1704" t="s">
        <v>49</v>
      </c>
      <c r="K1704" t="str">
        <f t="shared" si="184"/>
        <v>Low Risk</v>
      </c>
      <c r="L1704" t="s">
        <v>60</v>
      </c>
      <c r="M1704" t="s">
        <v>50</v>
      </c>
      <c r="N1704" t="s">
        <v>45</v>
      </c>
      <c r="O1704" t="s">
        <v>32</v>
      </c>
      <c r="P1704" t="s">
        <v>72</v>
      </c>
      <c r="Q1704" t="s">
        <v>73</v>
      </c>
      <c r="R1704">
        <v>6</v>
      </c>
      <c r="S1704" t="str">
        <f t="shared" si="185"/>
        <v>March</v>
      </c>
      <c r="T1704">
        <f t="shared" si="186"/>
        <v>2025</v>
      </c>
      <c r="U1704" s="3">
        <f t="shared" si="187"/>
        <v>0.31499999999999995</v>
      </c>
      <c r="V1704" s="3" t="str">
        <f t="shared" si="188"/>
        <v>Low Discount</v>
      </c>
      <c r="W1704" s="3">
        <f>AVERAGE(Table1[Gross Margin %])</f>
        <v>0.29963500000000659</v>
      </c>
      <c r="X1704" s="3"/>
    </row>
    <row r="1705" spans="1:24" x14ac:dyDescent="0.35">
      <c r="A1705" t="s">
        <v>3321</v>
      </c>
      <c r="B1705" t="s">
        <v>737</v>
      </c>
      <c r="C1705">
        <v>884.8</v>
      </c>
      <c r="D1705" t="s">
        <v>3874</v>
      </c>
      <c r="E1705">
        <f t="shared" si="182"/>
        <v>0.1</v>
      </c>
      <c r="F1705">
        <f t="shared" si="183"/>
        <v>278.71199999999993</v>
      </c>
      <c r="G1705" s="2">
        <v>45647</v>
      </c>
      <c r="H1705" s="2">
        <v>45647</v>
      </c>
      <c r="I1705" t="s">
        <v>86</v>
      </c>
      <c r="J1705" t="s">
        <v>49</v>
      </c>
      <c r="K1705" t="str">
        <f t="shared" si="184"/>
        <v>Medium Risk</v>
      </c>
      <c r="L1705" t="s">
        <v>38</v>
      </c>
      <c r="M1705" t="s">
        <v>30</v>
      </c>
      <c r="N1705" t="s">
        <v>31</v>
      </c>
      <c r="O1705" t="s">
        <v>32</v>
      </c>
      <c r="P1705" t="s">
        <v>33</v>
      </c>
      <c r="Q1705" t="s">
        <v>34</v>
      </c>
      <c r="R1705">
        <v>5</v>
      </c>
      <c r="S1705" t="str">
        <f t="shared" si="185"/>
        <v>December</v>
      </c>
      <c r="T1705">
        <f t="shared" si="186"/>
        <v>2024</v>
      </c>
      <c r="U1705" s="3">
        <f t="shared" si="187"/>
        <v>0.31499999999999995</v>
      </c>
      <c r="V1705" s="3" t="str">
        <f t="shared" si="188"/>
        <v>Low Discount</v>
      </c>
      <c r="W1705" s="3">
        <f>AVERAGE(Table1[Gross Margin %])</f>
        <v>0.29963500000000659</v>
      </c>
      <c r="X1705" s="3"/>
    </row>
    <row r="1706" spans="1:24" x14ac:dyDescent="0.35">
      <c r="A1706" t="s">
        <v>3322</v>
      </c>
      <c r="B1706" t="s">
        <v>3323</v>
      </c>
      <c r="C1706">
        <v>1171.19</v>
      </c>
      <c r="D1706" t="s">
        <v>3872</v>
      </c>
      <c r="E1706">
        <f t="shared" si="182"/>
        <v>0.1</v>
      </c>
      <c r="F1706">
        <f t="shared" si="183"/>
        <v>368.92485000000005</v>
      </c>
      <c r="G1706" s="2">
        <v>45582</v>
      </c>
      <c r="H1706" s="2">
        <v>45582</v>
      </c>
      <c r="I1706" t="s">
        <v>86</v>
      </c>
      <c r="J1706" t="s">
        <v>19</v>
      </c>
      <c r="K1706" t="str">
        <f t="shared" si="184"/>
        <v>Medium Risk</v>
      </c>
      <c r="L1706" t="s">
        <v>38</v>
      </c>
      <c r="M1706" t="s">
        <v>30</v>
      </c>
      <c r="N1706" t="s">
        <v>22</v>
      </c>
      <c r="O1706" t="s">
        <v>61</v>
      </c>
      <c r="P1706" t="s">
        <v>62</v>
      </c>
      <c r="Q1706" t="s">
        <v>63</v>
      </c>
      <c r="R1706">
        <v>4</v>
      </c>
      <c r="S1706" t="str">
        <f t="shared" si="185"/>
        <v>October</v>
      </c>
      <c r="T1706">
        <f t="shared" si="186"/>
        <v>2024</v>
      </c>
      <c r="U1706" s="3">
        <f t="shared" si="187"/>
        <v>0.315</v>
      </c>
      <c r="V1706" s="3" t="str">
        <f t="shared" si="188"/>
        <v>Low Discount</v>
      </c>
      <c r="W1706" s="3">
        <f>AVERAGE(Table1[Gross Margin %])</f>
        <v>0.29963500000000659</v>
      </c>
      <c r="X1706" s="3"/>
    </row>
    <row r="1707" spans="1:24" x14ac:dyDescent="0.35">
      <c r="A1707" t="s">
        <v>3324</v>
      </c>
      <c r="B1707" t="s">
        <v>3325</v>
      </c>
      <c r="C1707">
        <v>1242.6199999999999</v>
      </c>
      <c r="D1707" t="s">
        <v>3872</v>
      </c>
      <c r="E1707">
        <f t="shared" si="182"/>
        <v>0.25</v>
      </c>
      <c r="F1707">
        <f t="shared" si="183"/>
        <v>326.18774999999994</v>
      </c>
      <c r="G1707" s="2">
        <v>45489</v>
      </c>
      <c r="H1707" s="2">
        <v>45489</v>
      </c>
      <c r="I1707" t="s">
        <v>28</v>
      </c>
      <c r="J1707" t="s">
        <v>19</v>
      </c>
      <c r="K1707" t="str">
        <f t="shared" si="184"/>
        <v>Low Risk</v>
      </c>
      <c r="L1707" t="s">
        <v>43</v>
      </c>
      <c r="M1707" t="s">
        <v>55</v>
      </c>
      <c r="N1707" t="s">
        <v>45</v>
      </c>
      <c r="O1707" t="s">
        <v>32</v>
      </c>
      <c r="P1707" t="s">
        <v>72</v>
      </c>
      <c r="Q1707" t="s">
        <v>73</v>
      </c>
      <c r="R1707">
        <v>8</v>
      </c>
      <c r="S1707" t="str">
        <f t="shared" si="185"/>
        <v>July</v>
      </c>
      <c r="T1707">
        <f t="shared" si="186"/>
        <v>2024</v>
      </c>
      <c r="U1707" s="3">
        <f t="shared" si="187"/>
        <v>0.26249999999999996</v>
      </c>
      <c r="V1707" s="3" t="str">
        <f t="shared" si="188"/>
        <v>High Discount</v>
      </c>
      <c r="W1707" s="3">
        <f>AVERAGE(Table1[Gross Margin %])</f>
        <v>0.29963500000000659</v>
      </c>
      <c r="X1707" s="3"/>
    </row>
    <row r="1708" spans="1:24" x14ac:dyDescent="0.35">
      <c r="A1708" t="s">
        <v>3326</v>
      </c>
      <c r="B1708" t="s">
        <v>641</v>
      </c>
      <c r="C1708">
        <v>534.37</v>
      </c>
      <c r="D1708" t="s">
        <v>3874</v>
      </c>
      <c r="E1708">
        <f t="shared" si="182"/>
        <v>0.1</v>
      </c>
      <c r="F1708">
        <f t="shared" si="183"/>
        <v>168.32655</v>
      </c>
      <c r="G1708" s="2">
        <v>45572</v>
      </c>
      <c r="H1708" s="2">
        <v>45572</v>
      </c>
      <c r="I1708" t="s">
        <v>48</v>
      </c>
      <c r="J1708" t="s">
        <v>29</v>
      </c>
      <c r="K1708" t="str">
        <f t="shared" si="184"/>
        <v>Medium Risk</v>
      </c>
      <c r="L1708" t="s">
        <v>38</v>
      </c>
      <c r="M1708" t="s">
        <v>44</v>
      </c>
      <c r="N1708" t="s">
        <v>31</v>
      </c>
      <c r="O1708" t="s">
        <v>61</v>
      </c>
      <c r="P1708" t="s">
        <v>62</v>
      </c>
      <c r="Q1708" t="s">
        <v>63</v>
      </c>
      <c r="R1708">
        <v>2</v>
      </c>
      <c r="S1708" t="str">
        <f t="shared" si="185"/>
        <v>October</v>
      </c>
      <c r="T1708">
        <f t="shared" si="186"/>
        <v>2024</v>
      </c>
      <c r="U1708" s="3">
        <f t="shared" si="187"/>
        <v>0.315</v>
      </c>
      <c r="V1708" s="3" t="str">
        <f t="shared" si="188"/>
        <v>Low Discount</v>
      </c>
      <c r="W1708" s="3">
        <f>AVERAGE(Table1[Gross Margin %])</f>
        <v>0.29963500000000659</v>
      </c>
      <c r="X1708" s="3"/>
    </row>
    <row r="1709" spans="1:24" x14ac:dyDescent="0.35">
      <c r="A1709" t="s">
        <v>3327</v>
      </c>
      <c r="B1709" t="s">
        <v>2113</v>
      </c>
      <c r="C1709">
        <v>1349.15</v>
      </c>
      <c r="D1709" t="s">
        <v>3872</v>
      </c>
      <c r="E1709">
        <f t="shared" si="182"/>
        <v>0.15</v>
      </c>
      <c r="F1709">
        <f t="shared" si="183"/>
        <v>401.37212500000004</v>
      </c>
      <c r="G1709" s="2">
        <v>45794</v>
      </c>
      <c r="H1709" s="2">
        <v>45794</v>
      </c>
      <c r="I1709" t="s">
        <v>42</v>
      </c>
      <c r="J1709" t="s">
        <v>49</v>
      </c>
      <c r="K1709" t="str">
        <f t="shared" si="184"/>
        <v>Low Risk</v>
      </c>
      <c r="L1709" t="s">
        <v>38</v>
      </c>
      <c r="M1709" t="s">
        <v>21</v>
      </c>
      <c r="N1709" t="s">
        <v>31</v>
      </c>
      <c r="O1709" t="s">
        <v>23</v>
      </c>
      <c r="P1709" t="s">
        <v>24</v>
      </c>
      <c r="Q1709" t="s">
        <v>25</v>
      </c>
      <c r="R1709">
        <v>7</v>
      </c>
      <c r="S1709" t="str">
        <f t="shared" si="185"/>
        <v>May</v>
      </c>
      <c r="T1709">
        <f t="shared" si="186"/>
        <v>2025</v>
      </c>
      <c r="U1709" s="3">
        <f t="shared" si="187"/>
        <v>0.29749999999999999</v>
      </c>
      <c r="V1709" s="3" t="str">
        <f t="shared" si="188"/>
        <v>High Discount</v>
      </c>
      <c r="W1709" s="3">
        <f>AVERAGE(Table1[Gross Margin %])</f>
        <v>0.29963500000000659</v>
      </c>
      <c r="X1709" s="3"/>
    </row>
    <row r="1710" spans="1:24" x14ac:dyDescent="0.35">
      <c r="A1710" t="s">
        <v>3328</v>
      </c>
      <c r="B1710" t="s">
        <v>3329</v>
      </c>
      <c r="C1710">
        <v>796.63</v>
      </c>
      <c r="D1710" t="s">
        <v>3874</v>
      </c>
      <c r="E1710">
        <f t="shared" si="182"/>
        <v>0.1</v>
      </c>
      <c r="F1710">
        <f t="shared" si="183"/>
        <v>250.93844999999999</v>
      </c>
      <c r="G1710" s="2">
        <v>45457</v>
      </c>
      <c r="H1710" s="2">
        <v>45457</v>
      </c>
      <c r="I1710" t="s">
        <v>48</v>
      </c>
      <c r="J1710" t="s">
        <v>49</v>
      </c>
      <c r="K1710" t="str">
        <f t="shared" si="184"/>
        <v>Low Risk</v>
      </c>
      <c r="L1710" t="s">
        <v>43</v>
      </c>
      <c r="M1710" t="s">
        <v>30</v>
      </c>
      <c r="N1710" t="s">
        <v>31</v>
      </c>
      <c r="O1710" t="s">
        <v>32</v>
      </c>
      <c r="P1710" t="s">
        <v>33</v>
      </c>
      <c r="Q1710" t="s">
        <v>34</v>
      </c>
      <c r="R1710">
        <v>10</v>
      </c>
      <c r="S1710" t="str">
        <f t="shared" si="185"/>
        <v>June</v>
      </c>
      <c r="T1710">
        <f t="shared" si="186"/>
        <v>2024</v>
      </c>
      <c r="U1710" s="3">
        <f t="shared" si="187"/>
        <v>0.315</v>
      </c>
      <c r="V1710" s="3" t="str">
        <f t="shared" si="188"/>
        <v>Low Discount</v>
      </c>
      <c r="W1710" s="3">
        <f>AVERAGE(Table1[Gross Margin %])</f>
        <v>0.29963500000000659</v>
      </c>
      <c r="X1710" s="3"/>
    </row>
    <row r="1711" spans="1:24" x14ac:dyDescent="0.35">
      <c r="A1711" t="s">
        <v>3330</v>
      </c>
      <c r="B1711" t="s">
        <v>1696</v>
      </c>
      <c r="C1711">
        <v>553.47</v>
      </c>
      <c r="D1711" t="s">
        <v>3874</v>
      </c>
      <c r="E1711">
        <f t="shared" si="182"/>
        <v>0.15</v>
      </c>
      <c r="F1711">
        <f t="shared" si="183"/>
        <v>164.65732500000001</v>
      </c>
      <c r="G1711" s="2">
        <v>45768</v>
      </c>
      <c r="H1711" s="2">
        <v>45768</v>
      </c>
      <c r="I1711" t="s">
        <v>48</v>
      </c>
      <c r="J1711" t="s">
        <v>37</v>
      </c>
      <c r="K1711" t="str">
        <f t="shared" si="184"/>
        <v>Medium Risk</v>
      </c>
      <c r="L1711" t="s">
        <v>38</v>
      </c>
      <c r="M1711" t="s">
        <v>39</v>
      </c>
      <c r="N1711" t="s">
        <v>31</v>
      </c>
      <c r="O1711" t="s">
        <v>23</v>
      </c>
      <c r="P1711" t="s">
        <v>56</v>
      </c>
      <c r="Q1711" t="s">
        <v>57</v>
      </c>
      <c r="R1711">
        <v>5</v>
      </c>
      <c r="S1711" t="str">
        <f t="shared" si="185"/>
        <v>April</v>
      </c>
      <c r="T1711">
        <f t="shared" si="186"/>
        <v>2025</v>
      </c>
      <c r="U1711" s="3">
        <f t="shared" si="187"/>
        <v>0.29749999999999999</v>
      </c>
      <c r="V1711" s="3" t="str">
        <f t="shared" si="188"/>
        <v>High Discount</v>
      </c>
      <c r="W1711" s="3">
        <f>AVERAGE(Table1[Gross Margin %])</f>
        <v>0.29963500000000659</v>
      </c>
      <c r="X1711" s="3"/>
    </row>
    <row r="1712" spans="1:24" x14ac:dyDescent="0.35">
      <c r="A1712" t="s">
        <v>3331</v>
      </c>
      <c r="B1712" t="s">
        <v>3332</v>
      </c>
      <c r="C1712">
        <v>552.32000000000005</v>
      </c>
      <c r="D1712" t="s">
        <v>3874</v>
      </c>
      <c r="E1712">
        <f t="shared" si="182"/>
        <v>0.15</v>
      </c>
      <c r="F1712">
        <f t="shared" si="183"/>
        <v>164.3152</v>
      </c>
      <c r="G1712" s="2">
        <v>45487</v>
      </c>
      <c r="H1712" s="2">
        <v>45487</v>
      </c>
      <c r="I1712" t="s">
        <v>48</v>
      </c>
      <c r="J1712" t="s">
        <v>49</v>
      </c>
      <c r="K1712" t="str">
        <f t="shared" si="184"/>
        <v>Low Risk</v>
      </c>
      <c r="L1712" t="s">
        <v>43</v>
      </c>
      <c r="M1712" t="s">
        <v>50</v>
      </c>
      <c r="N1712" t="s">
        <v>45</v>
      </c>
      <c r="O1712" t="s">
        <v>23</v>
      </c>
      <c r="P1712" t="s">
        <v>24</v>
      </c>
      <c r="Q1712" t="s">
        <v>25</v>
      </c>
      <c r="R1712">
        <v>6</v>
      </c>
      <c r="S1712" t="str">
        <f t="shared" si="185"/>
        <v>July</v>
      </c>
      <c r="T1712">
        <f t="shared" si="186"/>
        <v>2024</v>
      </c>
      <c r="U1712" s="3">
        <f t="shared" si="187"/>
        <v>0.29749999999999999</v>
      </c>
      <c r="V1712" s="3" t="str">
        <f t="shared" si="188"/>
        <v>High Discount</v>
      </c>
      <c r="W1712" s="3">
        <f>AVERAGE(Table1[Gross Margin %])</f>
        <v>0.29963500000000659</v>
      </c>
      <c r="X1712" s="3"/>
    </row>
    <row r="1713" spans="1:24" x14ac:dyDescent="0.35">
      <c r="A1713" t="s">
        <v>3333</v>
      </c>
      <c r="B1713" t="s">
        <v>3334</v>
      </c>
      <c r="C1713">
        <v>829.38</v>
      </c>
      <c r="D1713" t="s">
        <v>3874</v>
      </c>
      <c r="E1713">
        <f t="shared" si="182"/>
        <v>0.1</v>
      </c>
      <c r="F1713">
        <f t="shared" si="183"/>
        <v>261.25470000000001</v>
      </c>
      <c r="G1713" s="2">
        <v>45791</v>
      </c>
      <c r="H1713" s="2">
        <v>45791</v>
      </c>
      <c r="I1713" t="s">
        <v>48</v>
      </c>
      <c r="J1713" t="s">
        <v>37</v>
      </c>
      <c r="K1713" t="str">
        <f t="shared" si="184"/>
        <v>Medium Risk</v>
      </c>
      <c r="L1713" t="s">
        <v>38</v>
      </c>
      <c r="M1713" t="s">
        <v>39</v>
      </c>
      <c r="N1713" t="s">
        <v>22</v>
      </c>
      <c r="O1713" t="s">
        <v>32</v>
      </c>
      <c r="P1713" t="s">
        <v>68</v>
      </c>
      <c r="Q1713" t="s">
        <v>69</v>
      </c>
      <c r="R1713">
        <v>10</v>
      </c>
      <c r="S1713" t="str">
        <f t="shared" si="185"/>
        <v>May</v>
      </c>
      <c r="T1713">
        <f t="shared" si="186"/>
        <v>2025</v>
      </c>
      <c r="U1713" s="3">
        <f t="shared" si="187"/>
        <v>0.315</v>
      </c>
      <c r="V1713" s="3" t="str">
        <f t="shared" si="188"/>
        <v>Low Discount</v>
      </c>
      <c r="W1713" s="3">
        <f>AVERAGE(Table1[Gross Margin %])</f>
        <v>0.29963500000000659</v>
      </c>
      <c r="X1713" s="3"/>
    </row>
    <row r="1714" spans="1:24" x14ac:dyDescent="0.35">
      <c r="A1714" t="s">
        <v>3335</v>
      </c>
      <c r="B1714" t="s">
        <v>3336</v>
      </c>
      <c r="C1714">
        <v>963.24</v>
      </c>
      <c r="D1714" t="s">
        <v>3874</v>
      </c>
      <c r="E1714">
        <f t="shared" si="182"/>
        <v>0.15</v>
      </c>
      <c r="F1714">
        <f t="shared" si="183"/>
        <v>286.56389999999999</v>
      </c>
      <c r="G1714" s="2">
        <v>45513</v>
      </c>
      <c r="H1714" s="2">
        <v>45513</v>
      </c>
      <c r="I1714" t="s">
        <v>42</v>
      </c>
      <c r="J1714" t="s">
        <v>29</v>
      </c>
      <c r="K1714" t="str">
        <f t="shared" si="184"/>
        <v>Low Risk</v>
      </c>
      <c r="L1714" t="s">
        <v>43</v>
      </c>
      <c r="M1714" t="s">
        <v>21</v>
      </c>
      <c r="N1714" t="s">
        <v>22</v>
      </c>
      <c r="O1714" t="s">
        <v>23</v>
      </c>
      <c r="P1714" t="s">
        <v>24</v>
      </c>
      <c r="Q1714" t="s">
        <v>25</v>
      </c>
      <c r="R1714">
        <v>3</v>
      </c>
      <c r="S1714" t="str">
        <f t="shared" si="185"/>
        <v>August</v>
      </c>
      <c r="T1714">
        <f t="shared" si="186"/>
        <v>2024</v>
      </c>
      <c r="U1714" s="3">
        <f t="shared" si="187"/>
        <v>0.29749999999999999</v>
      </c>
      <c r="V1714" s="3" t="str">
        <f t="shared" si="188"/>
        <v>High Discount</v>
      </c>
      <c r="W1714" s="3">
        <f>AVERAGE(Table1[Gross Margin %])</f>
        <v>0.29963500000000659</v>
      </c>
      <c r="X1714" s="3"/>
    </row>
    <row r="1715" spans="1:24" x14ac:dyDescent="0.35">
      <c r="A1715" t="s">
        <v>3337</v>
      </c>
      <c r="B1715" t="s">
        <v>3338</v>
      </c>
      <c r="C1715">
        <v>371.38</v>
      </c>
      <c r="D1715" t="s">
        <v>3873</v>
      </c>
      <c r="E1715">
        <f t="shared" si="182"/>
        <v>0.15</v>
      </c>
      <c r="F1715">
        <f t="shared" si="183"/>
        <v>110.48554999999999</v>
      </c>
      <c r="G1715" s="2">
        <v>45477</v>
      </c>
      <c r="H1715" s="2">
        <v>45477</v>
      </c>
      <c r="I1715" t="s">
        <v>42</v>
      </c>
      <c r="J1715" t="s">
        <v>37</v>
      </c>
      <c r="K1715" t="str">
        <f t="shared" si="184"/>
        <v>Low Risk</v>
      </c>
      <c r="L1715" t="s">
        <v>38</v>
      </c>
      <c r="M1715" t="s">
        <v>55</v>
      </c>
      <c r="N1715" t="s">
        <v>31</v>
      </c>
      <c r="O1715" t="s">
        <v>23</v>
      </c>
      <c r="P1715" t="s">
        <v>56</v>
      </c>
      <c r="Q1715" t="s">
        <v>57</v>
      </c>
      <c r="R1715">
        <v>6</v>
      </c>
      <c r="S1715" t="str">
        <f t="shared" si="185"/>
        <v>July</v>
      </c>
      <c r="T1715">
        <f t="shared" si="186"/>
        <v>2024</v>
      </c>
      <c r="U1715" s="3">
        <f t="shared" si="187"/>
        <v>0.29749999999999999</v>
      </c>
      <c r="V1715" s="3" t="str">
        <f t="shared" si="188"/>
        <v>High Discount</v>
      </c>
      <c r="W1715" s="3">
        <f>AVERAGE(Table1[Gross Margin %])</f>
        <v>0.29963500000000659</v>
      </c>
      <c r="X1715" s="3"/>
    </row>
    <row r="1716" spans="1:24" x14ac:dyDescent="0.35">
      <c r="A1716" t="s">
        <v>3339</v>
      </c>
      <c r="B1716" t="s">
        <v>3340</v>
      </c>
      <c r="C1716">
        <v>515.08000000000004</v>
      </c>
      <c r="D1716" t="s">
        <v>3874</v>
      </c>
      <c r="E1716">
        <f t="shared" si="182"/>
        <v>0.1</v>
      </c>
      <c r="F1716">
        <f t="shared" si="183"/>
        <v>162.25019999999998</v>
      </c>
      <c r="G1716" s="2">
        <v>45626</v>
      </c>
      <c r="H1716" s="2">
        <v>45626</v>
      </c>
      <c r="I1716" t="s">
        <v>28</v>
      </c>
      <c r="J1716" t="s">
        <v>37</v>
      </c>
      <c r="K1716" t="str">
        <f t="shared" si="184"/>
        <v>High Risk</v>
      </c>
      <c r="L1716" t="s">
        <v>20</v>
      </c>
      <c r="M1716" t="s">
        <v>30</v>
      </c>
      <c r="N1716" t="s">
        <v>31</v>
      </c>
      <c r="O1716" t="s">
        <v>32</v>
      </c>
      <c r="P1716" t="s">
        <v>68</v>
      </c>
      <c r="Q1716" t="s">
        <v>69</v>
      </c>
      <c r="R1716">
        <v>2</v>
      </c>
      <c r="S1716" t="str">
        <f t="shared" si="185"/>
        <v>November</v>
      </c>
      <c r="T1716">
        <f t="shared" si="186"/>
        <v>2024</v>
      </c>
      <c r="U1716" s="3">
        <f t="shared" si="187"/>
        <v>0.31499999999999995</v>
      </c>
      <c r="V1716" s="3" t="str">
        <f t="shared" si="188"/>
        <v>Low Discount</v>
      </c>
      <c r="W1716" s="3">
        <f>AVERAGE(Table1[Gross Margin %])</f>
        <v>0.29963500000000659</v>
      </c>
      <c r="X1716" s="3"/>
    </row>
    <row r="1717" spans="1:24" x14ac:dyDescent="0.35">
      <c r="A1717" t="s">
        <v>3341</v>
      </c>
      <c r="B1717" t="s">
        <v>3342</v>
      </c>
      <c r="C1717">
        <v>81.78</v>
      </c>
      <c r="D1717" t="s">
        <v>3873</v>
      </c>
      <c r="E1717">
        <f t="shared" si="182"/>
        <v>0.15</v>
      </c>
      <c r="F1717">
        <f t="shared" si="183"/>
        <v>24.329550000000001</v>
      </c>
      <c r="G1717" s="2">
        <v>45689</v>
      </c>
      <c r="H1717" s="2">
        <v>45689</v>
      </c>
      <c r="I1717" t="s">
        <v>28</v>
      </c>
      <c r="J1717" t="s">
        <v>19</v>
      </c>
      <c r="K1717" t="str">
        <f t="shared" si="184"/>
        <v>Low Risk</v>
      </c>
      <c r="L1717" t="s">
        <v>43</v>
      </c>
      <c r="M1717" t="s">
        <v>55</v>
      </c>
      <c r="N1717" t="s">
        <v>22</v>
      </c>
      <c r="O1717" t="s">
        <v>23</v>
      </c>
      <c r="P1717" t="s">
        <v>24</v>
      </c>
      <c r="Q1717" t="s">
        <v>25</v>
      </c>
      <c r="R1717">
        <v>5</v>
      </c>
      <c r="S1717" t="str">
        <f t="shared" si="185"/>
        <v>February</v>
      </c>
      <c r="T1717">
        <f t="shared" si="186"/>
        <v>2025</v>
      </c>
      <c r="U1717" s="3">
        <f t="shared" si="187"/>
        <v>0.29749999999999999</v>
      </c>
      <c r="V1717" s="3" t="str">
        <f t="shared" si="188"/>
        <v>High Discount</v>
      </c>
      <c r="W1717" s="3">
        <f>AVERAGE(Table1[Gross Margin %])</f>
        <v>0.29963500000000659</v>
      </c>
      <c r="X1717" s="3"/>
    </row>
    <row r="1718" spans="1:24" x14ac:dyDescent="0.35">
      <c r="A1718" t="s">
        <v>3343</v>
      </c>
      <c r="B1718" t="s">
        <v>3344</v>
      </c>
      <c r="C1718">
        <v>1343.11</v>
      </c>
      <c r="D1718" t="s">
        <v>3872</v>
      </c>
      <c r="E1718">
        <f t="shared" si="182"/>
        <v>0.15</v>
      </c>
      <c r="F1718">
        <f t="shared" si="183"/>
        <v>399.57522499999993</v>
      </c>
      <c r="G1718" s="2">
        <v>45682</v>
      </c>
      <c r="H1718" s="2">
        <v>45682</v>
      </c>
      <c r="I1718" t="s">
        <v>42</v>
      </c>
      <c r="J1718" t="s">
        <v>49</v>
      </c>
      <c r="K1718" t="str">
        <f t="shared" si="184"/>
        <v>High Risk</v>
      </c>
      <c r="L1718" t="s">
        <v>20</v>
      </c>
      <c r="M1718" t="s">
        <v>21</v>
      </c>
      <c r="N1718" t="s">
        <v>22</v>
      </c>
      <c r="O1718" t="s">
        <v>23</v>
      </c>
      <c r="P1718" t="s">
        <v>51</v>
      </c>
      <c r="Q1718" t="s">
        <v>52</v>
      </c>
      <c r="R1718">
        <v>10</v>
      </c>
      <c r="S1718" t="str">
        <f t="shared" si="185"/>
        <v>January</v>
      </c>
      <c r="T1718">
        <f t="shared" si="186"/>
        <v>2025</v>
      </c>
      <c r="U1718" s="3">
        <f t="shared" si="187"/>
        <v>0.29749999999999999</v>
      </c>
      <c r="V1718" s="3" t="str">
        <f t="shared" si="188"/>
        <v>High Discount</v>
      </c>
      <c r="W1718" s="3">
        <f>AVERAGE(Table1[Gross Margin %])</f>
        <v>0.29963500000000659</v>
      </c>
      <c r="X1718" s="3"/>
    </row>
    <row r="1719" spans="1:24" x14ac:dyDescent="0.35">
      <c r="A1719" t="s">
        <v>3345</v>
      </c>
      <c r="B1719" t="s">
        <v>3346</v>
      </c>
      <c r="C1719">
        <v>1273.69</v>
      </c>
      <c r="D1719" t="s">
        <v>3872</v>
      </c>
      <c r="E1719">
        <f t="shared" si="182"/>
        <v>0.25</v>
      </c>
      <c r="F1719">
        <f t="shared" si="183"/>
        <v>334.34362499999997</v>
      </c>
      <c r="G1719" s="2">
        <v>45469</v>
      </c>
      <c r="H1719" s="2">
        <v>45469</v>
      </c>
      <c r="I1719" t="s">
        <v>86</v>
      </c>
      <c r="J1719" t="s">
        <v>19</v>
      </c>
      <c r="K1719" t="str">
        <f t="shared" si="184"/>
        <v>Low Risk</v>
      </c>
      <c r="L1719" t="s">
        <v>43</v>
      </c>
      <c r="M1719" t="s">
        <v>50</v>
      </c>
      <c r="N1719" t="s">
        <v>45</v>
      </c>
      <c r="O1719" t="s">
        <v>32</v>
      </c>
      <c r="P1719" t="s">
        <v>80</v>
      </c>
      <c r="Q1719" t="s">
        <v>81</v>
      </c>
      <c r="R1719">
        <v>8</v>
      </c>
      <c r="S1719" t="str">
        <f t="shared" si="185"/>
        <v>June</v>
      </c>
      <c r="T1719">
        <f t="shared" si="186"/>
        <v>2024</v>
      </c>
      <c r="U1719" s="3">
        <f t="shared" si="187"/>
        <v>0.26249999999999996</v>
      </c>
      <c r="V1719" s="3" t="str">
        <f t="shared" si="188"/>
        <v>High Discount</v>
      </c>
      <c r="W1719" s="3">
        <f>AVERAGE(Table1[Gross Margin %])</f>
        <v>0.29963500000000659</v>
      </c>
      <c r="X1719" s="3"/>
    </row>
    <row r="1720" spans="1:24" x14ac:dyDescent="0.35">
      <c r="A1720" t="s">
        <v>3347</v>
      </c>
      <c r="B1720" t="s">
        <v>2667</v>
      </c>
      <c r="C1720">
        <v>54.59</v>
      </c>
      <c r="D1720" t="s">
        <v>3873</v>
      </c>
      <c r="E1720">
        <f t="shared" si="182"/>
        <v>0.15</v>
      </c>
      <c r="F1720">
        <f t="shared" si="183"/>
        <v>16.240525000000002</v>
      </c>
      <c r="G1720" s="2">
        <v>45542</v>
      </c>
      <c r="H1720" s="2">
        <v>45542</v>
      </c>
      <c r="I1720" t="s">
        <v>18</v>
      </c>
      <c r="J1720" t="s">
        <v>29</v>
      </c>
      <c r="K1720" t="str">
        <f t="shared" si="184"/>
        <v>Low Risk</v>
      </c>
      <c r="L1720" t="s">
        <v>43</v>
      </c>
      <c r="M1720" t="s">
        <v>44</v>
      </c>
      <c r="N1720" t="s">
        <v>45</v>
      </c>
      <c r="O1720" t="s">
        <v>23</v>
      </c>
      <c r="P1720" t="s">
        <v>24</v>
      </c>
      <c r="Q1720" t="s">
        <v>25</v>
      </c>
      <c r="R1720">
        <v>10</v>
      </c>
      <c r="S1720" t="str">
        <f t="shared" si="185"/>
        <v>September</v>
      </c>
      <c r="T1720">
        <f t="shared" si="186"/>
        <v>2024</v>
      </c>
      <c r="U1720" s="3">
        <f t="shared" si="187"/>
        <v>0.29749999999999999</v>
      </c>
      <c r="V1720" s="3" t="str">
        <f t="shared" si="188"/>
        <v>High Discount</v>
      </c>
      <c r="W1720" s="3">
        <f>AVERAGE(Table1[Gross Margin %])</f>
        <v>0.29963500000000659</v>
      </c>
      <c r="X1720" s="3"/>
    </row>
    <row r="1721" spans="1:24" x14ac:dyDescent="0.35">
      <c r="A1721" t="s">
        <v>3348</v>
      </c>
      <c r="B1721" t="s">
        <v>3349</v>
      </c>
      <c r="C1721">
        <v>1261.5999999999999</v>
      </c>
      <c r="D1721" t="s">
        <v>3872</v>
      </c>
      <c r="E1721">
        <f t="shared" si="182"/>
        <v>0.25</v>
      </c>
      <c r="F1721">
        <f t="shared" si="183"/>
        <v>331.16999999999996</v>
      </c>
      <c r="G1721" s="2">
        <v>45555</v>
      </c>
      <c r="H1721" s="2">
        <v>45555</v>
      </c>
      <c r="I1721" t="s">
        <v>42</v>
      </c>
      <c r="J1721" t="s">
        <v>37</v>
      </c>
      <c r="K1721" t="str">
        <f t="shared" si="184"/>
        <v>Low Risk</v>
      </c>
      <c r="L1721" t="s">
        <v>38</v>
      </c>
      <c r="M1721" t="s">
        <v>55</v>
      </c>
      <c r="N1721" t="s">
        <v>45</v>
      </c>
      <c r="O1721" t="s">
        <v>32</v>
      </c>
      <c r="P1721" t="s">
        <v>72</v>
      </c>
      <c r="Q1721" t="s">
        <v>73</v>
      </c>
      <c r="R1721">
        <v>10</v>
      </c>
      <c r="S1721" t="str">
        <f t="shared" si="185"/>
        <v>September</v>
      </c>
      <c r="T1721">
        <f t="shared" si="186"/>
        <v>2024</v>
      </c>
      <c r="U1721" s="3">
        <f t="shared" si="187"/>
        <v>0.26250000000000001</v>
      </c>
      <c r="V1721" s="3" t="str">
        <f t="shared" si="188"/>
        <v>High Discount</v>
      </c>
      <c r="W1721" s="3">
        <f>AVERAGE(Table1[Gross Margin %])</f>
        <v>0.29963500000000659</v>
      </c>
      <c r="X1721" s="3"/>
    </row>
    <row r="1722" spans="1:24" x14ac:dyDescent="0.35">
      <c r="A1722" t="s">
        <v>3350</v>
      </c>
      <c r="B1722" t="s">
        <v>3351</v>
      </c>
      <c r="C1722">
        <v>882.95</v>
      </c>
      <c r="D1722" t="s">
        <v>3874</v>
      </c>
      <c r="E1722">
        <f t="shared" si="182"/>
        <v>0.1</v>
      </c>
      <c r="F1722">
        <f t="shared" si="183"/>
        <v>278.12924999999996</v>
      </c>
      <c r="G1722" s="2">
        <v>45646</v>
      </c>
      <c r="H1722" s="2">
        <v>45646</v>
      </c>
      <c r="I1722" t="s">
        <v>28</v>
      </c>
      <c r="J1722" t="s">
        <v>29</v>
      </c>
      <c r="K1722" t="str">
        <f t="shared" si="184"/>
        <v>Low Risk</v>
      </c>
      <c r="L1722" t="s">
        <v>60</v>
      </c>
      <c r="M1722" t="s">
        <v>21</v>
      </c>
      <c r="N1722" t="s">
        <v>31</v>
      </c>
      <c r="O1722" t="s">
        <v>32</v>
      </c>
      <c r="P1722" t="s">
        <v>72</v>
      </c>
      <c r="Q1722" t="s">
        <v>73</v>
      </c>
      <c r="R1722">
        <v>6</v>
      </c>
      <c r="S1722" t="str">
        <f t="shared" si="185"/>
        <v>December</v>
      </c>
      <c r="T1722">
        <f t="shared" si="186"/>
        <v>2024</v>
      </c>
      <c r="U1722" s="3">
        <f t="shared" si="187"/>
        <v>0.31499999999999995</v>
      </c>
      <c r="V1722" s="3" t="str">
        <f t="shared" si="188"/>
        <v>Low Discount</v>
      </c>
      <c r="W1722" s="3">
        <f>AVERAGE(Table1[Gross Margin %])</f>
        <v>0.29963500000000659</v>
      </c>
      <c r="X1722" s="3"/>
    </row>
    <row r="1723" spans="1:24" x14ac:dyDescent="0.35">
      <c r="A1723" t="s">
        <v>3352</v>
      </c>
      <c r="B1723" t="s">
        <v>3353</v>
      </c>
      <c r="C1723">
        <v>781.61</v>
      </c>
      <c r="D1723" t="s">
        <v>3874</v>
      </c>
      <c r="E1723">
        <f t="shared" si="182"/>
        <v>0.15</v>
      </c>
      <c r="F1723">
        <f t="shared" si="183"/>
        <v>232.528975</v>
      </c>
      <c r="G1723" s="2">
        <v>45726</v>
      </c>
      <c r="H1723" s="2">
        <v>45726</v>
      </c>
      <c r="I1723" t="s">
        <v>28</v>
      </c>
      <c r="J1723" t="s">
        <v>37</v>
      </c>
      <c r="K1723" t="str">
        <f t="shared" si="184"/>
        <v>Medium Risk</v>
      </c>
      <c r="L1723" t="s">
        <v>38</v>
      </c>
      <c r="M1723" t="s">
        <v>50</v>
      </c>
      <c r="N1723" t="s">
        <v>45</v>
      </c>
      <c r="O1723" t="s">
        <v>23</v>
      </c>
      <c r="P1723" t="s">
        <v>56</v>
      </c>
      <c r="Q1723" t="s">
        <v>57</v>
      </c>
      <c r="R1723">
        <v>8</v>
      </c>
      <c r="S1723" t="str">
        <f t="shared" si="185"/>
        <v>March</v>
      </c>
      <c r="T1723">
        <f t="shared" si="186"/>
        <v>2025</v>
      </c>
      <c r="U1723" s="3">
        <f t="shared" si="187"/>
        <v>0.29749999999999999</v>
      </c>
      <c r="V1723" s="3" t="str">
        <f t="shared" si="188"/>
        <v>High Discount</v>
      </c>
      <c r="W1723" s="3">
        <f>AVERAGE(Table1[Gross Margin %])</f>
        <v>0.29963500000000659</v>
      </c>
      <c r="X1723" s="3"/>
    </row>
    <row r="1724" spans="1:24" x14ac:dyDescent="0.35">
      <c r="A1724" t="s">
        <v>3354</v>
      </c>
      <c r="B1724" t="s">
        <v>3355</v>
      </c>
      <c r="C1724">
        <v>1125.5999999999999</v>
      </c>
      <c r="D1724" t="s">
        <v>3872</v>
      </c>
      <c r="E1724">
        <f t="shared" si="182"/>
        <v>0.15</v>
      </c>
      <c r="F1724">
        <f t="shared" si="183"/>
        <v>334.86599999999999</v>
      </c>
      <c r="G1724" s="2">
        <v>45741</v>
      </c>
      <c r="H1724" s="2">
        <v>45741</v>
      </c>
      <c r="I1724" t="s">
        <v>86</v>
      </c>
      <c r="J1724" t="s">
        <v>29</v>
      </c>
      <c r="K1724" t="str">
        <f t="shared" si="184"/>
        <v>Medium Risk</v>
      </c>
      <c r="L1724" t="s">
        <v>38</v>
      </c>
      <c r="M1724" t="s">
        <v>30</v>
      </c>
      <c r="N1724" t="s">
        <v>22</v>
      </c>
      <c r="O1724" t="s">
        <v>23</v>
      </c>
      <c r="P1724" t="s">
        <v>51</v>
      </c>
      <c r="Q1724" t="s">
        <v>52</v>
      </c>
      <c r="R1724">
        <v>5</v>
      </c>
      <c r="S1724" t="str">
        <f t="shared" si="185"/>
        <v>March</v>
      </c>
      <c r="T1724">
        <f t="shared" si="186"/>
        <v>2025</v>
      </c>
      <c r="U1724" s="3">
        <f t="shared" si="187"/>
        <v>0.29749999999999999</v>
      </c>
      <c r="V1724" s="3" t="str">
        <f t="shared" si="188"/>
        <v>High Discount</v>
      </c>
      <c r="W1724" s="3">
        <f>AVERAGE(Table1[Gross Margin %])</f>
        <v>0.29963500000000659</v>
      </c>
      <c r="X1724" s="3"/>
    </row>
    <row r="1725" spans="1:24" x14ac:dyDescent="0.35">
      <c r="A1725" t="s">
        <v>3356</v>
      </c>
      <c r="B1725" t="s">
        <v>3357</v>
      </c>
      <c r="C1725">
        <v>37.67</v>
      </c>
      <c r="D1725" t="s">
        <v>3873</v>
      </c>
      <c r="E1725">
        <f t="shared" si="182"/>
        <v>0.1</v>
      </c>
      <c r="F1725">
        <f t="shared" si="183"/>
        <v>11.86605</v>
      </c>
      <c r="G1725" s="2">
        <v>45650</v>
      </c>
      <c r="H1725" s="2">
        <v>45650</v>
      </c>
      <c r="I1725" t="s">
        <v>18</v>
      </c>
      <c r="J1725" t="s">
        <v>19</v>
      </c>
      <c r="K1725" t="str">
        <f t="shared" si="184"/>
        <v>Low Risk</v>
      </c>
      <c r="L1725" t="s">
        <v>43</v>
      </c>
      <c r="M1725" t="s">
        <v>39</v>
      </c>
      <c r="N1725" t="s">
        <v>31</v>
      </c>
      <c r="O1725" t="s">
        <v>32</v>
      </c>
      <c r="P1725" t="s">
        <v>72</v>
      </c>
      <c r="Q1725" t="s">
        <v>73</v>
      </c>
      <c r="R1725">
        <v>10</v>
      </c>
      <c r="S1725" t="str">
        <f t="shared" si="185"/>
        <v>December</v>
      </c>
      <c r="T1725">
        <f t="shared" si="186"/>
        <v>2024</v>
      </c>
      <c r="U1725" s="3">
        <f t="shared" si="187"/>
        <v>0.31499999999999995</v>
      </c>
      <c r="V1725" s="3" t="str">
        <f t="shared" si="188"/>
        <v>Low Discount</v>
      </c>
      <c r="W1725" s="3">
        <f>AVERAGE(Table1[Gross Margin %])</f>
        <v>0.29963500000000659</v>
      </c>
      <c r="X1725" s="3"/>
    </row>
    <row r="1726" spans="1:24" x14ac:dyDescent="0.35">
      <c r="A1726" t="s">
        <v>3358</v>
      </c>
      <c r="B1726" t="s">
        <v>3359</v>
      </c>
      <c r="C1726">
        <v>1406.62</v>
      </c>
      <c r="D1726" t="s">
        <v>3872</v>
      </c>
      <c r="E1726">
        <f t="shared" si="182"/>
        <v>0.15</v>
      </c>
      <c r="F1726">
        <f t="shared" si="183"/>
        <v>418.46944999999994</v>
      </c>
      <c r="G1726" s="2">
        <v>45655</v>
      </c>
      <c r="H1726" s="2">
        <v>45655</v>
      </c>
      <c r="I1726" t="s">
        <v>86</v>
      </c>
      <c r="J1726" t="s">
        <v>49</v>
      </c>
      <c r="K1726" t="str">
        <f t="shared" si="184"/>
        <v>Low Risk</v>
      </c>
      <c r="L1726" t="s">
        <v>43</v>
      </c>
      <c r="M1726" t="s">
        <v>44</v>
      </c>
      <c r="N1726" t="s">
        <v>22</v>
      </c>
      <c r="O1726" t="s">
        <v>23</v>
      </c>
      <c r="P1726" t="s">
        <v>56</v>
      </c>
      <c r="Q1726" t="s">
        <v>57</v>
      </c>
      <c r="R1726">
        <v>8</v>
      </c>
      <c r="S1726" t="str">
        <f t="shared" si="185"/>
        <v>December</v>
      </c>
      <c r="T1726">
        <f t="shared" si="186"/>
        <v>2024</v>
      </c>
      <c r="U1726" s="3">
        <f t="shared" si="187"/>
        <v>0.29749999999999999</v>
      </c>
      <c r="V1726" s="3" t="str">
        <f t="shared" si="188"/>
        <v>High Discount</v>
      </c>
      <c r="W1726" s="3">
        <f>AVERAGE(Table1[Gross Margin %])</f>
        <v>0.29963500000000659</v>
      </c>
      <c r="X1726" s="3"/>
    </row>
    <row r="1727" spans="1:24" x14ac:dyDescent="0.35">
      <c r="A1727" t="s">
        <v>3360</v>
      </c>
      <c r="B1727" t="s">
        <v>3361</v>
      </c>
      <c r="C1727">
        <v>167.18</v>
      </c>
      <c r="D1727" t="s">
        <v>3873</v>
      </c>
      <c r="E1727">
        <f t="shared" si="182"/>
        <v>0.15</v>
      </c>
      <c r="F1727">
        <f t="shared" si="183"/>
        <v>49.736049999999999</v>
      </c>
      <c r="G1727" s="2">
        <v>45627</v>
      </c>
      <c r="H1727" s="2">
        <v>45627</v>
      </c>
      <c r="I1727" t="s">
        <v>48</v>
      </c>
      <c r="J1727" t="s">
        <v>37</v>
      </c>
      <c r="K1727" t="str">
        <f t="shared" si="184"/>
        <v>Low Risk</v>
      </c>
      <c r="L1727" t="s">
        <v>60</v>
      </c>
      <c r="M1727" t="s">
        <v>39</v>
      </c>
      <c r="N1727" t="s">
        <v>31</v>
      </c>
      <c r="O1727" t="s">
        <v>23</v>
      </c>
      <c r="P1727" t="s">
        <v>51</v>
      </c>
      <c r="Q1727" t="s">
        <v>52</v>
      </c>
      <c r="R1727">
        <v>7</v>
      </c>
      <c r="S1727" t="str">
        <f t="shared" si="185"/>
        <v>December</v>
      </c>
      <c r="T1727">
        <f t="shared" si="186"/>
        <v>2024</v>
      </c>
      <c r="U1727" s="3">
        <f t="shared" si="187"/>
        <v>0.29749999999999999</v>
      </c>
      <c r="V1727" s="3" t="str">
        <f t="shared" si="188"/>
        <v>High Discount</v>
      </c>
      <c r="W1727" s="3">
        <f>AVERAGE(Table1[Gross Margin %])</f>
        <v>0.29963500000000659</v>
      </c>
      <c r="X1727" s="3"/>
    </row>
    <row r="1728" spans="1:24" x14ac:dyDescent="0.35">
      <c r="A1728" t="s">
        <v>3362</v>
      </c>
      <c r="B1728" t="s">
        <v>3363</v>
      </c>
      <c r="C1728">
        <v>228.42</v>
      </c>
      <c r="D1728" t="s">
        <v>3873</v>
      </c>
      <c r="E1728">
        <f t="shared" si="182"/>
        <v>0.1</v>
      </c>
      <c r="F1728">
        <f t="shared" si="183"/>
        <v>71.95229999999998</v>
      </c>
      <c r="G1728" s="2">
        <v>45620</v>
      </c>
      <c r="H1728" s="2">
        <v>45620</v>
      </c>
      <c r="I1728" t="s">
        <v>42</v>
      </c>
      <c r="J1728" t="s">
        <v>29</v>
      </c>
      <c r="K1728" t="str">
        <f t="shared" si="184"/>
        <v>Low Risk</v>
      </c>
      <c r="L1728" t="s">
        <v>43</v>
      </c>
      <c r="M1728" t="s">
        <v>44</v>
      </c>
      <c r="N1728" t="s">
        <v>45</v>
      </c>
      <c r="O1728" t="s">
        <v>32</v>
      </c>
      <c r="P1728" t="s">
        <v>72</v>
      </c>
      <c r="Q1728" t="s">
        <v>73</v>
      </c>
      <c r="R1728">
        <v>2</v>
      </c>
      <c r="S1728" t="str">
        <f t="shared" si="185"/>
        <v>November</v>
      </c>
      <c r="T1728">
        <f t="shared" si="186"/>
        <v>2024</v>
      </c>
      <c r="U1728" s="3">
        <f t="shared" si="187"/>
        <v>0.31499999999999995</v>
      </c>
      <c r="V1728" s="3" t="str">
        <f t="shared" si="188"/>
        <v>Low Discount</v>
      </c>
      <c r="W1728" s="3">
        <f>AVERAGE(Table1[Gross Margin %])</f>
        <v>0.29963500000000659</v>
      </c>
      <c r="X1728" s="3"/>
    </row>
    <row r="1729" spans="1:24" x14ac:dyDescent="0.35">
      <c r="A1729" t="s">
        <v>3364</v>
      </c>
      <c r="B1729" t="s">
        <v>3365</v>
      </c>
      <c r="C1729">
        <v>342.2</v>
      </c>
      <c r="D1729" t="s">
        <v>3873</v>
      </c>
      <c r="E1729">
        <f t="shared" si="182"/>
        <v>0.15</v>
      </c>
      <c r="F1729">
        <f t="shared" si="183"/>
        <v>101.80449999999999</v>
      </c>
      <c r="G1729" s="2">
        <v>45779</v>
      </c>
      <c r="H1729" s="2">
        <v>45779</v>
      </c>
      <c r="I1729" t="s">
        <v>28</v>
      </c>
      <c r="J1729" t="s">
        <v>49</v>
      </c>
      <c r="K1729" t="str">
        <f t="shared" si="184"/>
        <v>High Risk</v>
      </c>
      <c r="L1729" t="s">
        <v>20</v>
      </c>
      <c r="M1729" t="s">
        <v>30</v>
      </c>
      <c r="N1729" t="s">
        <v>31</v>
      </c>
      <c r="O1729" t="s">
        <v>23</v>
      </c>
      <c r="P1729" t="s">
        <v>24</v>
      </c>
      <c r="Q1729" t="s">
        <v>25</v>
      </c>
      <c r="R1729">
        <v>7</v>
      </c>
      <c r="S1729" t="str">
        <f t="shared" si="185"/>
        <v>May</v>
      </c>
      <c r="T1729">
        <f t="shared" si="186"/>
        <v>2025</v>
      </c>
      <c r="U1729" s="3">
        <f t="shared" si="187"/>
        <v>0.29749999999999999</v>
      </c>
      <c r="V1729" s="3" t="str">
        <f t="shared" si="188"/>
        <v>High Discount</v>
      </c>
      <c r="W1729" s="3">
        <f>AVERAGE(Table1[Gross Margin %])</f>
        <v>0.29963500000000659</v>
      </c>
      <c r="X1729" s="3"/>
    </row>
    <row r="1730" spans="1:24" x14ac:dyDescent="0.35">
      <c r="A1730" t="s">
        <v>3366</v>
      </c>
      <c r="B1730" t="s">
        <v>3367</v>
      </c>
      <c r="C1730">
        <v>517.58000000000004</v>
      </c>
      <c r="D1730" t="s">
        <v>3874</v>
      </c>
      <c r="E1730">
        <f t="shared" si="182"/>
        <v>0.1</v>
      </c>
      <c r="F1730">
        <f t="shared" si="183"/>
        <v>163.0377</v>
      </c>
      <c r="G1730" s="2">
        <v>45567</v>
      </c>
      <c r="H1730" s="2">
        <v>45567</v>
      </c>
      <c r="I1730" t="s">
        <v>18</v>
      </c>
      <c r="J1730" t="s">
        <v>49</v>
      </c>
      <c r="K1730" t="str">
        <f t="shared" si="184"/>
        <v>High Risk</v>
      </c>
      <c r="L1730" t="s">
        <v>20</v>
      </c>
      <c r="M1730" t="s">
        <v>55</v>
      </c>
      <c r="N1730" t="s">
        <v>31</v>
      </c>
      <c r="O1730" t="s">
        <v>32</v>
      </c>
      <c r="P1730" t="s">
        <v>72</v>
      </c>
      <c r="Q1730" t="s">
        <v>73</v>
      </c>
      <c r="R1730">
        <v>8</v>
      </c>
      <c r="S1730" t="str">
        <f t="shared" si="185"/>
        <v>October</v>
      </c>
      <c r="T1730">
        <f t="shared" si="186"/>
        <v>2024</v>
      </c>
      <c r="U1730" s="3">
        <f t="shared" si="187"/>
        <v>0.315</v>
      </c>
      <c r="V1730" s="3" t="str">
        <f t="shared" si="188"/>
        <v>Low Discount</v>
      </c>
      <c r="W1730" s="3">
        <f>AVERAGE(Table1[Gross Margin %])</f>
        <v>0.29963500000000659</v>
      </c>
      <c r="X1730" s="3"/>
    </row>
    <row r="1731" spans="1:24" x14ac:dyDescent="0.35">
      <c r="A1731" t="s">
        <v>3368</v>
      </c>
      <c r="B1731" t="s">
        <v>3369</v>
      </c>
      <c r="C1731">
        <v>1412.28</v>
      </c>
      <c r="D1731" t="s">
        <v>3872</v>
      </c>
      <c r="E1731">
        <f t="shared" ref="E1731:E1794" si="189">IF(AND(O1731="Technology", C1731&gt;1000), 0.25, IF(O1731="Furniture", 0.15, 0.1))</f>
        <v>0.25</v>
      </c>
      <c r="F1731">
        <f t="shared" ref="F1731:F1794" si="190">(C1731 - (C1731 * E1731)) * 0.35</f>
        <v>370.7235</v>
      </c>
      <c r="G1731" s="2">
        <v>45448</v>
      </c>
      <c r="H1731" s="2">
        <v>45448</v>
      </c>
      <c r="I1731" t="s">
        <v>18</v>
      </c>
      <c r="J1731" t="s">
        <v>29</v>
      </c>
      <c r="K1731" t="str">
        <f t="shared" ref="K1731:K1794" si="191">IF(L1731="Cancelled", "High Risk", IF(AND(L1731="In Transit", I1731&lt;&gt;"Jumia Express"), "Medium Risk", "Low Risk"))</f>
        <v>Low Risk</v>
      </c>
      <c r="L1731" t="s">
        <v>43</v>
      </c>
      <c r="M1731" t="s">
        <v>55</v>
      </c>
      <c r="N1731" t="s">
        <v>45</v>
      </c>
      <c r="O1731" t="s">
        <v>32</v>
      </c>
      <c r="P1731" t="s">
        <v>80</v>
      </c>
      <c r="Q1731" t="s">
        <v>81</v>
      </c>
      <c r="R1731">
        <v>7</v>
      </c>
      <c r="S1731" t="str">
        <f t="shared" ref="S1731:S1794" si="192">TEXT(G1731, "mmmm")</f>
        <v>June</v>
      </c>
      <c r="T1731">
        <f t="shared" ref="T1731:T1794" si="193">YEAR(G1731)</f>
        <v>2024</v>
      </c>
      <c r="U1731" s="3">
        <f t="shared" ref="U1731:U1794" si="194">F1731/C1731</f>
        <v>0.26250000000000001</v>
      </c>
      <c r="V1731" s="3" t="str">
        <f t="shared" ref="V1731:V1794" si="195">IF(E1731=0, "No Discount", IF(E1731&lt;=0.1, "Low Discount", "High Discount"))</f>
        <v>High Discount</v>
      </c>
      <c r="W1731" s="3">
        <f>AVERAGE(Table1[Gross Margin %])</f>
        <v>0.29963500000000659</v>
      </c>
      <c r="X1731" s="3"/>
    </row>
    <row r="1732" spans="1:24" x14ac:dyDescent="0.35">
      <c r="A1732" t="s">
        <v>3370</v>
      </c>
      <c r="B1732" t="s">
        <v>2759</v>
      </c>
      <c r="C1732">
        <v>183.5</v>
      </c>
      <c r="D1732" t="s">
        <v>3873</v>
      </c>
      <c r="E1732">
        <f t="shared" si="189"/>
        <v>0.1</v>
      </c>
      <c r="F1732">
        <f t="shared" si="190"/>
        <v>57.802499999999995</v>
      </c>
      <c r="G1732" s="2">
        <v>45625</v>
      </c>
      <c r="H1732" s="2">
        <v>45625</v>
      </c>
      <c r="I1732" t="s">
        <v>28</v>
      </c>
      <c r="J1732" t="s">
        <v>37</v>
      </c>
      <c r="K1732" t="str">
        <f t="shared" si="191"/>
        <v>Low Risk</v>
      </c>
      <c r="L1732" t="s">
        <v>60</v>
      </c>
      <c r="M1732" t="s">
        <v>55</v>
      </c>
      <c r="N1732" t="s">
        <v>45</v>
      </c>
      <c r="O1732" t="s">
        <v>32</v>
      </c>
      <c r="P1732" t="s">
        <v>72</v>
      </c>
      <c r="Q1732" t="s">
        <v>73</v>
      </c>
      <c r="R1732">
        <v>6</v>
      </c>
      <c r="S1732" t="str">
        <f t="shared" si="192"/>
        <v>November</v>
      </c>
      <c r="T1732">
        <f t="shared" si="193"/>
        <v>2024</v>
      </c>
      <c r="U1732" s="3">
        <f t="shared" si="194"/>
        <v>0.31499999999999995</v>
      </c>
      <c r="V1732" s="3" t="str">
        <f t="shared" si="195"/>
        <v>Low Discount</v>
      </c>
      <c r="W1732" s="3">
        <f>AVERAGE(Table1[Gross Margin %])</f>
        <v>0.29963500000000659</v>
      </c>
      <c r="X1732" s="3"/>
    </row>
    <row r="1733" spans="1:24" x14ac:dyDescent="0.35">
      <c r="A1733" t="s">
        <v>3371</v>
      </c>
      <c r="B1733" t="s">
        <v>3372</v>
      </c>
      <c r="C1733">
        <v>1289.75</v>
      </c>
      <c r="D1733" t="s">
        <v>3872</v>
      </c>
      <c r="E1733">
        <f t="shared" si="189"/>
        <v>0.1</v>
      </c>
      <c r="F1733">
        <f t="shared" si="190"/>
        <v>406.27125000000001</v>
      </c>
      <c r="G1733" s="2">
        <v>45537</v>
      </c>
      <c r="H1733" s="2">
        <v>45537</v>
      </c>
      <c r="I1733" t="s">
        <v>28</v>
      </c>
      <c r="J1733" t="s">
        <v>29</v>
      </c>
      <c r="K1733" t="str">
        <f t="shared" si="191"/>
        <v>Low Risk</v>
      </c>
      <c r="L1733" t="s">
        <v>60</v>
      </c>
      <c r="M1733" t="s">
        <v>21</v>
      </c>
      <c r="N1733" t="s">
        <v>22</v>
      </c>
      <c r="O1733" t="s">
        <v>61</v>
      </c>
      <c r="P1733" t="s">
        <v>62</v>
      </c>
      <c r="Q1733" t="s">
        <v>63</v>
      </c>
      <c r="R1733">
        <v>3</v>
      </c>
      <c r="S1733" t="str">
        <f t="shared" si="192"/>
        <v>September</v>
      </c>
      <c r="T1733">
        <f t="shared" si="193"/>
        <v>2024</v>
      </c>
      <c r="U1733" s="3">
        <f t="shared" si="194"/>
        <v>0.315</v>
      </c>
      <c r="V1733" s="3" t="str">
        <f t="shared" si="195"/>
        <v>Low Discount</v>
      </c>
      <c r="W1733" s="3">
        <f>AVERAGE(Table1[Gross Margin %])</f>
        <v>0.29963500000000659</v>
      </c>
      <c r="X1733" s="3"/>
    </row>
    <row r="1734" spans="1:24" x14ac:dyDescent="0.35">
      <c r="A1734" t="s">
        <v>3373</v>
      </c>
      <c r="B1734" t="s">
        <v>3374</v>
      </c>
      <c r="C1734">
        <v>137.87</v>
      </c>
      <c r="D1734" t="s">
        <v>3873</v>
      </c>
      <c r="E1734">
        <f t="shared" si="189"/>
        <v>0.1</v>
      </c>
      <c r="F1734">
        <f t="shared" si="190"/>
        <v>43.429049999999997</v>
      </c>
      <c r="G1734" s="2">
        <v>45791</v>
      </c>
      <c r="H1734" s="2">
        <v>45791</v>
      </c>
      <c r="I1734" t="s">
        <v>86</v>
      </c>
      <c r="J1734" t="s">
        <v>29</v>
      </c>
      <c r="K1734" t="str">
        <f t="shared" si="191"/>
        <v>Medium Risk</v>
      </c>
      <c r="L1734" t="s">
        <v>38</v>
      </c>
      <c r="M1734" t="s">
        <v>55</v>
      </c>
      <c r="N1734" t="s">
        <v>31</v>
      </c>
      <c r="O1734" t="s">
        <v>61</v>
      </c>
      <c r="P1734" t="s">
        <v>62</v>
      </c>
      <c r="Q1734" t="s">
        <v>63</v>
      </c>
      <c r="R1734">
        <v>10</v>
      </c>
      <c r="S1734" t="str">
        <f t="shared" si="192"/>
        <v>May</v>
      </c>
      <c r="T1734">
        <f t="shared" si="193"/>
        <v>2025</v>
      </c>
      <c r="U1734" s="3">
        <f t="shared" si="194"/>
        <v>0.31499999999999995</v>
      </c>
      <c r="V1734" s="3" t="str">
        <f t="shared" si="195"/>
        <v>Low Discount</v>
      </c>
      <c r="W1734" s="3">
        <f>AVERAGE(Table1[Gross Margin %])</f>
        <v>0.29963500000000659</v>
      </c>
      <c r="X1734" s="3"/>
    </row>
    <row r="1735" spans="1:24" x14ac:dyDescent="0.35">
      <c r="A1735" t="s">
        <v>3375</v>
      </c>
      <c r="B1735" t="s">
        <v>3376</v>
      </c>
      <c r="C1735">
        <v>1022.99</v>
      </c>
      <c r="D1735" t="s">
        <v>3872</v>
      </c>
      <c r="E1735">
        <f t="shared" si="189"/>
        <v>0.1</v>
      </c>
      <c r="F1735">
        <f t="shared" si="190"/>
        <v>322.24185</v>
      </c>
      <c r="G1735" s="2">
        <v>45754</v>
      </c>
      <c r="H1735" s="2">
        <v>45754</v>
      </c>
      <c r="I1735" t="s">
        <v>18</v>
      </c>
      <c r="J1735" t="s">
        <v>37</v>
      </c>
      <c r="K1735" t="str">
        <f t="shared" si="191"/>
        <v>Low Risk</v>
      </c>
      <c r="L1735" t="s">
        <v>60</v>
      </c>
      <c r="M1735" t="s">
        <v>30</v>
      </c>
      <c r="N1735" t="s">
        <v>45</v>
      </c>
      <c r="O1735" t="s">
        <v>61</v>
      </c>
      <c r="P1735" t="s">
        <v>62</v>
      </c>
      <c r="Q1735" t="s">
        <v>63</v>
      </c>
      <c r="R1735">
        <v>10</v>
      </c>
      <c r="S1735" t="str">
        <f t="shared" si="192"/>
        <v>April</v>
      </c>
      <c r="T1735">
        <f t="shared" si="193"/>
        <v>2025</v>
      </c>
      <c r="U1735" s="3">
        <f t="shared" si="194"/>
        <v>0.315</v>
      </c>
      <c r="V1735" s="3" t="str">
        <f t="shared" si="195"/>
        <v>Low Discount</v>
      </c>
      <c r="W1735" s="3">
        <f>AVERAGE(Table1[Gross Margin %])</f>
        <v>0.29963500000000659</v>
      </c>
      <c r="X1735" s="3"/>
    </row>
    <row r="1736" spans="1:24" x14ac:dyDescent="0.35">
      <c r="A1736" t="s">
        <v>3377</v>
      </c>
      <c r="B1736" t="s">
        <v>3378</v>
      </c>
      <c r="C1736">
        <v>268.95</v>
      </c>
      <c r="D1736" t="s">
        <v>3873</v>
      </c>
      <c r="E1736">
        <f t="shared" si="189"/>
        <v>0.15</v>
      </c>
      <c r="F1736">
        <f t="shared" si="190"/>
        <v>80.012624999999986</v>
      </c>
      <c r="G1736" s="2">
        <v>45471</v>
      </c>
      <c r="H1736" s="2">
        <v>45471</v>
      </c>
      <c r="I1736" t="s">
        <v>86</v>
      </c>
      <c r="J1736" t="s">
        <v>29</v>
      </c>
      <c r="K1736" t="str">
        <f t="shared" si="191"/>
        <v>High Risk</v>
      </c>
      <c r="L1736" t="s">
        <v>20</v>
      </c>
      <c r="M1736" t="s">
        <v>50</v>
      </c>
      <c r="N1736" t="s">
        <v>31</v>
      </c>
      <c r="O1736" t="s">
        <v>23</v>
      </c>
      <c r="P1736" t="s">
        <v>56</v>
      </c>
      <c r="Q1736" t="s">
        <v>57</v>
      </c>
      <c r="R1736">
        <v>5</v>
      </c>
      <c r="S1736" t="str">
        <f t="shared" si="192"/>
        <v>June</v>
      </c>
      <c r="T1736">
        <f t="shared" si="193"/>
        <v>2024</v>
      </c>
      <c r="U1736" s="3">
        <f t="shared" si="194"/>
        <v>0.29749999999999999</v>
      </c>
      <c r="V1736" s="3" t="str">
        <f t="shared" si="195"/>
        <v>High Discount</v>
      </c>
      <c r="W1736" s="3">
        <f>AVERAGE(Table1[Gross Margin %])</f>
        <v>0.29963500000000659</v>
      </c>
      <c r="X1736" s="3"/>
    </row>
    <row r="1737" spans="1:24" x14ac:dyDescent="0.35">
      <c r="A1737" t="s">
        <v>3379</v>
      </c>
      <c r="B1737" t="s">
        <v>3380</v>
      </c>
      <c r="C1737">
        <v>1347.68</v>
      </c>
      <c r="D1737" t="s">
        <v>3872</v>
      </c>
      <c r="E1737">
        <f t="shared" si="189"/>
        <v>0.25</v>
      </c>
      <c r="F1737">
        <f t="shared" si="190"/>
        <v>353.76599999999996</v>
      </c>
      <c r="G1737" s="2">
        <v>45429</v>
      </c>
      <c r="H1737" s="2">
        <v>45429</v>
      </c>
      <c r="I1737" t="s">
        <v>18</v>
      </c>
      <c r="J1737" t="s">
        <v>49</v>
      </c>
      <c r="K1737" t="str">
        <f t="shared" si="191"/>
        <v>Low Risk</v>
      </c>
      <c r="L1737" t="s">
        <v>60</v>
      </c>
      <c r="M1737" t="s">
        <v>30</v>
      </c>
      <c r="N1737" t="s">
        <v>31</v>
      </c>
      <c r="O1737" t="s">
        <v>32</v>
      </c>
      <c r="P1737" t="s">
        <v>33</v>
      </c>
      <c r="Q1737" t="s">
        <v>34</v>
      </c>
      <c r="R1737">
        <v>6</v>
      </c>
      <c r="S1737" t="str">
        <f t="shared" si="192"/>
        <v>May</v>
      </c>
      <c r="T1737">
        <f t="shared" si="193"/>
        <v>2024</v>
      </c>
      <c r="U1737" s="3">
        <f t="shared" si="194"/>
        <v>0.26249999999999996</v>
      </c>
      <c r="V1737" s="3" t="str">
        <f t="shared" si="195"/>
        <v>High Discount</v>
      </c>
      <c r="W1737" s="3">
        <f>AVERAGE(Table1[Gross Margin %])</f>
        <v>0.29963500000000659</v>
      </c>
      <c r="X1737" s="3"/>
    </row>
    <row r="1738" spans="1:24" x14ac:dyDescent="0.35">
      <c r="A1738" t="s">
        <v>3381</v>
      </c>
      <c r="B1738" t="s">
        <v>3382</v>
      </c>
      <c r="C1738">
        <v>1041.1199999999999</v>
      </c>
      <c r="D1738" t="s">
        <v>3872</v>
      </c>
      <c r="E1738">
        <f t="shared" si="189"/>
        <v>0.25</v>
      </c>
      <c r="F1738">
        <f t="shared" si="190"/>
        <v>273.29399999999993</v>
      </c>
      <c r="G1738" s="2">
        <v>45702</v>
      </c>
      <c r="H1738" s="2">
        <v>45702</v>
      </c>
      <c r="I1738" t="s">
        <v>42</v>
      </c>
      <c r="J1738" t="s">
        <v>37</v>
      </c>
      <c r="K1738" t="str">
        <f t="shared" si="191"/>
        <v>Low Risk</v>
      </c>
      <c r="L1738" t="s">
        <v>60</v>
      </c>
      <c r="M1738" t="s">
        <v>21</v>
      </c>
      <c r="N1738" t="s">
        <v>45</v>
      </c>
      <c r="O1738" t="s">
        <v>32</v>
      </c>
      <c r="P1738" t="s">
        <v>80</v>
      </c>
      <c r="Q1738" t="s">
        <v>81</v>
      </c>
      <c r="R1738">
        <v>2</v>
      </c>
      <c r="S1738" t="str">
        <f t="shared" si="192"/>
        <v>February</v>
      </c>
      <c r="T1738">
        <f t="shared" si="193"/>
        <v>2025</v>
      </c>
      <c r="U1738" s="3">
        <f t="shared" si="194"/>
        <v>0.26249999999999996</v>
      </c>
      <c r="V1738" s="3" t="str">
        <f t="shared" si="195"/>
        <v>High Discount</v>
      </c>
      <c r="W1738" s="3">
        <f>AVERAGE(Table1[Gross Margin %])</f>
        <v>0.29963500000000659</v>
      </c>
      <c r="X1738" s="3"/>
    </row>
    <row r="1739" spans="1:24" x14ac:dyDescent="0.35">
      <c r="A1739" t="s">
        <v>3383</v>
      </c>
      <c r="B1739" t="s">
        <v>3384</v>
      </c>
      <c r="C1739">
        <v>213.52</v>
      </c>
      <c r="D1739" t="s">
        <v>3873</v>
      </c>
      <c r="E1739">
        <f t="shared" si="189"/>
        <v>0.1</v>
      </c>
      <c r="F1739">
        <f t="shared" si="190"/>
        <v>67.258799999999994</v>
      </c>
      <c r="G1739" s="2">
        <v>45585</v>
      </c>
      <c r="H1739" s="2">
        <v>45585</v>
      </c>
      <c r="I1739" t="s">
        <v>86</v>
      </c>
      <c r="J1739" t="s">
        <v>19</v>
      </c>
      <c r="K1739" t="str">
        <f t="shared" si="191"/>
        <v>Low Risk</v>
      </c>
      <c r="L1739" t="s">
        <v>43</v>
      </c>
      <c r="M1739" t="s">
        <v>30</v>
      </c>
      <c r="N1739" t="s">
        <v>31</v>
      </c>
      <c r="O1739" t="s">
        <v>32</v>
      </c>
      <c r="P1739" t="s">
        <v>33</v>
      </c>
      <c r="Q1739" t="s">
        <v>34</v>
      </c>
      <c r="R1739">
        <v>9</v>
      </c>
      <c r="S1739" t="str">
        <f t="shared" si="192"/>
        <v>October</v>
      </c>
      <c r="T1739">
        <f t="shared" si="193"/>
        <v>2024</v>
      </c>
      <c r="U1739" s="3">
        <f t="shared" si="194"/>
        <v>0.31499999999999995</v>
      </c>
      <c r="V1739" s="3" t="str">
        <f t="shared" si="195"/>
        <v>Low Discount</v>
      </c>
      <c r="W1739" s="3">
        <f>AVERAGE(Table1[Gross Margin %])</f>
        <v>0.29963500000000659</v>
      </c>
      <c r="X1739" s="3"/>
    </row>
    <row r="1740" spans="1:24" x14ac:dyDescent="0.35">
      <c r="A1740" t="s">
        <v>3385</v>
      </c>
      <c r="B1740" t="s">
        <v>3386</v>
      </c>
      <c r="C1740">
        <v>1252.1600000000001</v>
      </c>
      <c r="D1740" t="s">
        <v>3872</v>
      </c>
      <c r="E1740">
        <f t="shared" si="189"/>
        <v>0.25</v>
      </c>
      <c r="F1740">
        <f t="shared" si="190"/>
        <v>328.69200000000001</v>
      </c>
      <c r="G1740" s="2">
        <v>45482</v>
      </c>
      <c r="H1740" s="2">
        <v>45482</v>
      </c>
      <c r="I1740" t="s">
        <v>48</v>
      </c>
      <c r="J1740" t="s">
        <v>29</v>
      </c>
      <c r="K1740" t="str">
        <f t="shared" si="191"/>
        <v>Medium Risk</v>
      </c>
      <c r="L1740" t="s">
        <v>38</v>
      </c>
      <c r="M1740" t="s">
        <v>50</v>
      </c>
      <c r="N1740" t="s">
        <v>31</v>
      </c>
      <c r="O1740" t="s">
        <v>32</v>
      </c>
      <c r="P1740" t="s">
        <v>80</v>
      </c>
      <c r="Q1740" t="s">
        <v>81</v>
      </c>
      <c r="R1740">
        <v>10</v>
      </c>
      <c r="S1740" t="str">
        <f t="shared" si="192"/>
        <v>July</v>
      </c>
      <c r="T1740">
        <f t="shared" si="193"/>
        <v>2024</v>
      </c>
      <c r="U1740" s="3">
        <f t="shared" si="194"/>
        <v>0.26250000000000001</v>
      </c>
      <c r="V1740" s="3" t="str">
        <f t="shared" si="195"/>
        <v>High Discount</v>
      </c>
      <c r="W1740" s="3">
        <f>AVERAGE(Table1[Gross Margin %])</f>
        <v>0.29963500000000659</v>
      </c>
      <c r="X1740" s="3"/>
    </row>
    <row r="1741" spans="1:24" x14ac:dyDescent="0.35">
      <c r="A1741" t="s">
        <v>3387</v>
      </c>
      <c r="B1741" t="s">
        <v>3388</v>
      </c>
      <c r="C1741">
        <v>1170.67</v>
      </c>
      <c r="D1741" t="s">
        <v>3872</v>
      </c>
      <c r="E1741">
        <f t="shared" si="189"/>
        <v>0.25</v>
      </c>
      <c r="F1741">
        <f t="shared" si="190"/>
        <v>307.30087500000002</v>
      </c>
      <c r="G1741" s="2">
        <v>45582</v>
      </c>
      <c r="H1741" s="2">
        <v>45582</v>
      </c>
      <c r="I1741" t="s">
        <v>48</v>
      </c>
      <c r="J1741" t="s">
        <v>49</v>
      </c>
      <c r="K1741" t="str">
        <f t="shared" si="191"/>
        <v>Medium Risk</v>
      </c>
      <c r="L1741" t="s">
        <v>38</v>
      </c>
      <c r="M1741" t="s">
        <v>50</v>
      </c>
      <c r="N1741" t="s">
        <v>45</v>
      </c>
      <c r="O1741" t="s">
        <v>32</v>
      </c>
      <c r="P1741" t="s">
        <v>33</v>
      </c>
      <c r="Q1741" t="s">
        <v>34</v>
      </c>
      <c r="R1741">
        <v>9</v>
      </c>
      <c r="S1741" t="str">
        <f t="shared" si="192"/>
        <v>October</v>
      </c>
      <c r="T1741">
        <f t="shared" si="193"/>
        <v>2024</v>
      </c>
      <c r="U1741" s="3">
        <f t="shared" si="194"/>
        <v>0.26250000000000001</v>
      </c>
      <c r="V1741" s="3" t="str">
        <f t="shared" si="195"/>
        <v>High Discount</v>
      </c>
      <c r="W1741" s="3">
        <f>AVERAGE(Table1[Gross Margin %])</f>
        <v>0.29963500000000659</v>
      </c>
      <c r="X1741" s="3"/>
    </row>
    <row r="1742" spans="1:24" x14ac:dyDescent="0.35">
      <c r="A1742" t="s">
        <v>3389</v>
      </c>
      <c r="B1742" t="s">
        <v>3390</v>
      </c>
      <c r="C1742">
        <v>142.91</v>
      </c>
      <c r="D1742" t="s">
        <v>3873</v>
      </c>
      <c r="E1742">
        <f t="shared" si="189"/>
        <v>0.15</v>
      </c>
      <c r="F1742">
        <f t="shared" si="190"/>
        <v>42.515724999999996</v>
      </c>
      <c r="G1742" s="2">
        <v>45574</v>
      </c>
      <c r="H1742" s="2">
        <v>45574</v>
      </c>
      <c r="I1742" t="s">
        <v>18</v>
      </c>
      <c r="J1742" t="s">
        <v>29</v>
      </c>
      <c r="K1742" t="str">
        <f t="shared" si="191"/>
        <v>Medium Risk</v>
      </c>
      <c r="L1742" t="s">
        <v>38</v>
      </c>
      <c r="M1742" t="s">
        <v>44</v>
      </c>
      <c r="N1742" t="s">
        <v>22</v>
      </c>
      <c r="O1742" t="s">
        <v>23</v>
      </c>
      <c r="P1742" t="s">
        <v>51</v>
      </c>
      <c r="Q1742" t="s">
        <v>52</v>
      </c>
      <c r="R1742">
        <v>6</v>
      </c>
      <c r="S1742" t="str">
        <f t="shared" si="192"/>
        <v>October</v>
      </c>
      <c r="T1742">
        <f t="shared" si="193"/>
        <v>2024</v>
      </c>
      <c r="U1742" s="3">
        <f t="shared" si="194"/>
        <v>0.29749999999999999</v>
      </c>
      <c r="V1742" s="3" t="str">
        <f t="shared" si="195"/>
        <v>High Discount</v>
      </c>
      <c r="W1742" s="3">
        <f>AVERAGE(Table1[Gross Margin %])</f>
        <v>0.29963500000000659</v>
      </c>
      <c r="X1742" s="3"/>
    </row>
    <row r="1743" spans="1:24" x14ac:dyDescent="0.35">
      <c r="A1743" t="s">
        <v>3391</v>
      </c>
      <c r="B1743" t="s">
        <v>1397</v>
      </c>
      <c r="C1743">
        <v>418.62</v>
      </c>
      <c r="D1743" t="s">
        <v>3873</v>
      </c>
      <c r="E1743">
        <f t="shared" si="189"/>
        <v>0.15</v>
      </c>
      <c r="F1743">
        <f t="shared" si="190"/>
        <v>124.53944999999999</v>
      </c>
      <c r="G1743" s="2">
        <v>45733</v>
      </c>
      <c r="H1743" s="2">
        <v>45733</v>
      </c>
      <c r="I1743" t="s">
        <v>18</v>
      </c>
      <c r="J1743" t="s">
        <v>37</v>
      </c>
      <c r="K1743" t="str">
        <f t="shared" si="191"/>
        <v>Low Risk</v>
      </c>
      <c r="L1743" t="s">
        <v>43</v>
      </c>
      <c r="M1743" t="s">
        <v>55</v>
      </c>
      <c r="N1743" t="s">
        <v>22</v>
      </c>
      <c r="O1743" t="s">
        <v>23</v>
      </c>
      <c r="P1743" t="s">
        <v>24</v>
      </c>
      <c r="Q1743" t="s">
        <v>25</v>
      </c>
      <c r="R1743">
        <v>10</v>
      </c>
      <c r="S1743" t="str">
        <f t="shared" si="192"/>
        <v>March</v>
      </c>
      <c r="T1743">
        <f t="shared" si="193"/>
        <v>2025</v>
      </c>
      <c r="U1743" s="3">
        <f t="shared" si="194"/>
        <v>0.29749999999999999</v>
      </c>
      <c r="V1743" s="3" t="str">
        <f t="shared" si="195"/>
        <v>High Discount</v>
      </c>
      <c r="W1743" s="3">
        <f>AVERAGE(Table1[Gross Margin %])</f>
        <v>0.29963500000000659</v>
      </c>
      <c r="X1743" s="3"/>
    </row>
    <row r="1744" spans="1:24" x14ac:dyDescent="0.35">
      <c r="A1744" t="s">
        <v>3392</v>
      </c>
      <c r="B1744" t="s">
        <v>3393</v>
      </c>
      <c r="C1744">
        <v>1234.3699999999999</v>
      </c>
      <c r="D1744" t="s">
        <v>3872</v>
      </c>
      <c r="E1744">
        <f t="shared" si="189"/>
        <v>0.1</v>
      </c>
      <c r="F1744">
        <f t="shared" si="190"/>
        <v>388.82655</v>
      </c>
      <c r="G1744" s="2">
        <v>45743</v>
      </c>
      <c r="H1744" s="2">
        <v>45743</v>
      </c>
      <c r="I1744" t="s">
        <v>18</v>
      </c>
      <c r="J1744" t="s">
        <v>37</v>
      </c>
      <c r="K1744" t="str">
        <f t="shared" si="191"/>
        <v>Low Risk</v>
      </c>
      <c r="L1744" t="s">
        <v>43</v>
      </c>
      <c r="M1744" t="s">
        <v>39</v>
      </c>
      <c r="N1744" t="s">
        <v>45</v>
      </c>
      <c r="O1744" t="s">
        <v>61</v>
      </c>
      <c r="P1744" t="s">
        <v>62</v>
      </c>
      <c r="Q1744" t="s">
        <v>63</v>
      </c>
      <c r="R1744">
        <v>10</v>
      </c>
      <c r="S1744" t="str">
        <f t="shared" si="192"/>
        <v>March</v>
      </c>
      <c r="T1744">
        <f t="shared" si="193"/>
        <v>2025</v>
      </c>
      <c r="U1744" s="3">
        <f t="shared" si="194"/>
        <v>0.315</v>
      </c>
      <c r="V1744" s="3" t="str">
        <f t="shared" si="195"/>
        <v>Low Discount</v>
      </c>
      <c r="W1744" s="3">
        <f>AVERAGE(Table1[Gross Margin %])</f>
        <v>0.29963500000000659</v>
      </c>
      <c r="X1744" s="3"/>
    </row>
    <row r="1745" spans="1:24" x14ac:dyDescent="0.35">
      <c r="A1745" t="s">
        <v>3394</v>
      </c>
      <c r="B1745" t="s">
        <v>3395</v>
      </c>
      <c r="C1745">
        <v>1438.34</v>
      </c>
      <c r="D1745" t="s">
        <v>3872</v>
      </c>
      <c r="E1745">
        <f t="shared" si="189"/>
        <v>0.15</v>
      </c>
      <c r="F1745">
        <f t="shared" si="190"/>
        <v>427.90614999999997</v>
      </c>
      <c r="G1745" s="2">
        <v>45727</v>
      </c>
      <c r="H1745" s="2">
        <v>45727</v>
      </c>
      <c r="I1745" t="s">
        <v>42</v>
      </c>
      <c r="J1745" t="s">
        <v>19</v>
      </c>
      <c r="K1745" t="str">
        <f t="shared" si="191"/>
        <v>Low Risk</v>
      </c>
      <c r="L1745" t="s">
        <v>38</v>
      </c>
      <c r="M1745" t="s">
        <v>30</v>
      </c>
      <c r="N1745" t="s">
        <v>22</v>
      </c>
      <c r="O1745" t="s">
        <v>23</v>
      </c>
      <c r="P1745" t="s">
        <v>56</v>
      </c>
      <c r="Q1745" t="s">
        <v>57</v>
      </c>
      <c r="R1745">
        <v>8</v>
      </c>
      <c r="S1745" t="str">
        <f t="shared" si="192"/>
        <v>March</v>
      </c>
      <c r="T1745">
        <f t="shared" si="193"/>
        <v>2025</v>
      </c>
      <c r="U1745" s="3">
        <f t="shared" si="194"/>
        <v>0.29749999999999999</v>
      </c>
      <c r="V1745" s="3" t="str">
        <f t="shared" si="195"/>
        <v>High Discount</v>
      </c>
      <c r="W1745" s="3">
        <f>AVERAGE(Table1[Gross Margin %])</f>
        <v>0.29963500000000659</v>
      </c>
      <c r="X1745" s="3"/>
    </row>
    <row r="1746" spans="1:24" x14ac:dyDescent="0.35">
      <c r="A1746" t="s">
        <v>3396</v>
      </c>
      <c r="B1746" t="s">
        <v>3397</v>
      </c>
      <c r="C1746">
        <v>1166.83</v>
      </c>
      <c r="D1746" t="s">
        <v>3872</v>
      </c>
      <c r="E1746">
        <f t="shared" si="189"/>
        <v>0.25</v>
      </c>
      <c r="F1746">
        <f t="shared" si="190"/>
        <v>306.29287499999998</v>
      </c>
      <c r="G1746" s="2">
        <v>45460</v>
      </c>
      <c r="H1746" s="2">
        <v>45460</v>
      </c>
      <c r="I1746" t="s">
        <v>28</v>
      </c>
      <c r="J1746" t="s">
        <v>19</v>
      </c>
      <c r="K1746" t="str">
        <f t="shared" si="191"/>
        <v>Low Risk</v>
      </c>
      <c r="L1746" t="s">
        <v>43</v>
      </c>
      <c r="M1746" t="s">
        <v>44</v>
      </c>
      <c r="N1746" t="s">
        <v>22</v>
      </c>
      <c r="O1746" t="s">
        <v>32</v>
      </c>
      <c r="P1746" t="s">
        <v>80</v>
      </c>
      <c r="Q1746" t="s">
        <v>81</v>
      </c>
      <c r="R1746">
        <v>4</v>
      </c>
      <c r="S1746" t="str">
        <f t="shared" si="192"/>
        <v>June</v>
      </c>
      <c r="T1746">
        <f t="shared" si="193"/>
        <v>2024</v>
      </c>
      <c r="U1746" s="3">
        <f t="shared" si="194"/>
        <v>0.26250000000000001</v>
      </c>
      <c r="V1746" s="3" t="str">
        <f t="shared" si="195"/>
        <v>High Discount</v>
      </c>
      <c r="W1746" s="3">
        <f>AVERAGE(Table1[Gross Margin %])</f>
        <v>0.29963500000000659</v>
      </c>
      <c r="X1746" s="3"/>
    </row>
    <row r="1747" spans="1:24" x14ac:dyDescent="0.35">
      <c r="A1747" t="s">
        <v>3398</v>
      </c>
      <c r="B1747" t="s">
        <v>3399</v>
      </c>
      <c r="C1747">
        <v>168.4</v>
      </c>
      <c r="D1747" t="s">
        <v>3873</v>
      </c>
      <c r="E1747">
        <f t="shared" si="189"/>
        <v>0.1</v>
      </c>
      <c r="F1747">
        <f t="shared" si="190"/>
        <v>53.045999999999999</v>
      </c>
      <c r="G1747" s="2">
        <v>45788</v>
      </c>
      <c r="H1747" s="2">
        <v>45788</v>
      </c>
      <c r="I1747" t="s">
        <v>42</v>
      </c>
      <c r="J1747" t="s">
        <v>49</v>
      </c>
      <c r="K1747" t="str">
        <f t="shared" si="191"/>
        <v>Low Risk</v>
      </c>
      <c r="L1747" t="s">
        <v>60</v>
      </c>
      <c r="M1747" t="s">
        <v>21</v>
      </c>
      <c r="N1747" t="s">
        <v>31</v>
      </c>
      <c r="O1747" t="s">
        <v>32</v>
      </c>
      <c r="P1747" t="s">
        <v>33</v>
      </c>
      <c r="Q1747" t="s">
        <v>34</v>
      </c>
      <c r="R1747">
        <v>4</v>
      </c>
      <c r="S1747" t="str">
        <f t="shared" si="192"/>
        <v>May</v>
      </c>
      <c r="T1747">
        <f t="shared" si="193"/>
        <v>2025</v>
      </c>
      <c r="U1747" s="3">
        <f t="shared" si="194"/>
        <v>0.315</v>
      </c>
      <c r="V1747" s="3" t="str">
        <f t="shared" si="195"/>
        <v>Low Discount</v>
      </c>
      <c r="W1747" s="3">
        <f>AVERAGE(Table1[Gross Margin %])</f>
        <v>0.29963500000000659</v>
      </c>
      <c r="X1747" s="3"/>
    </row>
    <row r="1748" spans="1:24" x14ac:dyDescent="0.35">
      <c r="A1748" t="s">
        <v>3400</v>
      </c>
      <c r="B1748" t="s">
        <v>3401</v>
      </c>
      <c r="C1748">
        <v>1355.97</v>
      </c>
      <c r="D1748" t="s">
        <v>3872</v>
      </c>
      <c r="E1748">
        <f t="shared" si="189"/>
        <v>0.15</v>
      </c>
      <c r="F1748">
        <f t="shared" si="190"/>
        <v>403.40107499999993</v>
      </c>
      <c r="G1748" s="2">
        <v>45700</v>
      </c>
      <c r="H1748" s="2">
        <v>45700</v>
      </c>
      <c r="I1748" t="s">
        <v>18</v>
      </c>
      <c r="J1748" t="s">
        <v>19</v>
      </c>
      <c r="K1748" t="str">
        <f t="shared" si="191"/>
        <v>Low Risk</v>
      </c>
      <c r="L1748" t="s">
        <v>43</v>
      </c>
      <c r="M1748" t="s">
        <v>39</v>
      </c>
      <c r="N1748" t="s">
        <v>45</v>
      </c>
      <c r="O1748" t="s">
        <v>23</v>
      </c>
      <c r="P1748" t="s">
        <v>56</v>
      </c>
      <c r="Q1748" t="s">
        <v>57</v>
      </c>
      <c r="R1748">
        <v>8</v>
      </c>
      <c r="S1748" t="str">
        <f t="shared" si="192"/>
        <v>February</v>
      </c>
      <c r="T1748">
        <f t="shared" si="193"/>
        <v>2025</v>
      </c>
      <c r="U1748" s="3">
        <f t="shared" si="194"/>
        <v>0.29749999999999993</v>
      </c>
      <c r="V1748" s="3" t="str">
        <f t="shared" si="195"/>
        <v>High Discount</v>
      </c>
      <c r="W1748" s="3">
        <f>AVERAGE(Table1[Gross Margin %])</f>
        <v>0.29963500000000659</v>
      </c>
      <c r="X1748" s="3"/>
    </row>
    <row r="1749" spans="1:24" x14ac:dyDescent="0.35">
      <c r="A1749" t="s">
        <v>3402</v>
      </c>
      <c r="B1749" t="s">
        <v>3403</v>
      </c>
      <c r="C1749">
        <v>32.58</v>
      </c>
      <c r="D1749" t="s">
        <v>3873</v>
      </c>
      <c r="E1749">
        <f t="shared" si="189"/>
        <v>0.1</v>
      </c>
      <c r="F1749">
        <f t="shared" si="190"/>
        <v>10.262699999999999</v>
      </c>
      <c r="G1749" s="2">
        <v>45672</v>
      </c>
      <c r="H1749" s="2">
        <v>45672</v>
      </c>
      <c r="I1749" t="s">
        <v>86</v>
      </c>
      <c r="J1749" t="s">
        <v>37</v>
      </c>
      <c r="K1749" t="str">
        <f t="shared" si="191"/>
        <v>Low Risk</v>
      </c>
      <c r="L1749" t="s">
        <v>43</v>
      </c>
      <c r="M1749" t="s">
        <v>55</v>
      </c>
      <c r="N1749" t="s">
        <v>45</v>
      </c>
      <c r="O1749" t="s">
        <v>32</v>
      </c>
      <c r="P1749" t="s">
        <v>33</v>
      </c>
      <c r="Q1749" t="s">
        <v>34</v>
      </c>
      <c r="R1749">
        <v>6</v>
      </c>
      <c r="S1749" t="str">
        <f t="shared" si="192"/>
        <v>January</v>
      </c>
      <c r="T1749">
        <f t="shared" si="193"/>
        <v>2025</v>
      </c>
      <c r="U1749" s="3">
        <f t="shared" si="194"/>
        <v>0.315</v>
      </c>
      <c r="V1749" s="3" t="str">
        <f t="shared" si="195"/>
        <v>Low Discount</v>
      </c>
      <c r="W1749" s="3">
        <f>AVERAGE(Table1[Gross Margin %])</f>
        <v>0.29963500000000659</v>
      </c>
      <c r="X1749" s="3"/>
    </row>
    <row r="1750" spans="1:24" x14ac:dyDescent="0.35">
      <c r="A1750" t="s">
        <v>3404</v>
      </c>
      <c r="B1750" t="s">
        <v>3405</v>
      </c>
      <c r="C1750">
        <v>326.01</v>
      </c>
      <c r="D1750" t="s">
        <v>3873</v>
      </c>
      <c r="E1750">
        <f t="shared" si="189"/>
        <v>0.1</v>
      </c>
      <c r="F1750">
        <f t="shared" si="190"/>
        <v>102.69314999999999</v>
      </c>
      <c r="G1750" s="2">
        <v>45494</v>
      </c>
      <c r="H1750" s="2">
        <v>45494</v>
      </c>
      <c r="I1750" t="s">
        <v>48</v>
      </c>
      <c r="J1750" t="s">
        <v>37</v>
      </c>
      <c r="K1750" t="str">
        <f t="shared" si="191"/>
        <v>Low Risk</v>
      </c>
      <c r="L1750" t="s">
        <v>43</v>
      </c>
      <c r="M1750" t="s">
        <v>50</v>
      </c>
      <c r="N1750" t="s">
        <v>22</v>
      </c>
      <c r="O1750" t="s">
        <v>32</v>
      </c>
      <c r="P1750" t="s">
        <v>68</v>
      </c>
      <c r="Q1750" t="s">
        <v>69</v>
      </c>
      <c r="R1750">
        <v>4</v>
      </c>
      <c r="S1750" t="str">
        <f t="shared" si="192"/>
        <v>July</v>
      </c>
      <c r="T1750">
        <f t="shared" si="193"/>
        <v>2024</v>
      </c>
      <c r="U1750" s="3">
        <f t="shared" si="194"/>
        <v>0.31499999999999995</v>
      </c>
      <c r="V1750" s="3" t="str">
        <f t="shared" si="195"/>
        <v>Low Discount</v>
      </c>
      <c r="W1750" s="3">
        <f>AVERAGE(Table1[Gross Margin %])</f>
        <v>0.29963500000000659</v>
      </c>
      <c r="X1750" s="3"/>
    </row>
    <row r="1751" spans="1:24" x14ac:dyDescent="0.35">
      <c r="A1751" t="s">
        <v>3406</v>
      </c>
      <c r="B1751" t="s">
        <v>3137</v>
      </c>
      <c r="C1751">
        <v>93.6</v>
      </c>
      <c r="D1751" t="s">
        <v>3873</v>
      </c>
      <c r="E1751">
        <f t="shared" si="189"/>
        <v>0.1</v>
      </c>
      <c r="F1751">
        <f t="shared" si="190"/>
        <v>29.483999999999995</v>
      </c>
      <c r="G1751" s="2">
        <v>45707</v>
      </c>
      <c r="H1751" s="2">
        <v>45707</v>
      </c>
      <c r="I1751" t="s">
        <v>28</v>
      </c>
      <c r="J1751" t="s">
        <v>49</v>
      </c>
      <c r="K1751" t="str">
        <f t="shared" si="191"/>
        <v>Medium Risk</v>
      </c>
      <c r="L1751" t="s">
        <v>38</v>
      </c>
      <c r="M1751" t="s">
        <v>30</v>
      </c>
      <c r="N1751" t="s">
        <v>45</v>
      </c>
      <c r="O1751" t="s">
        <v>32</v>
      </c>
      <c r="P1751" t="s">
        <v>72</v>
      </c>
      <c r="Q1751" t="s">
        <v>73</v>
      </c>
      <c r="R1751">
        <v>9</v>
      </c>
      <c r="S1751" t="str">
        <f t="shared" si="192"/>
        <v>February</v>
      </c>
      <c r="T1751">
        <f t="shared" si="193"/>
        <v>2025</v>
      </c>
      <c r="U1751" s="3">
        <f t="shared" si="194"/>
        <v>0.31499999999999995</v>
      </c>
      <c r="V1751" s="3" t="str">
        <f t="shared" si="195"/>
        <v>Low Discount</v>
      </c>
      <c r="W1751" s="3">
        <f>AVERAGE(Table1[Gross Margin %])</f>
        <v>0.29963500000000659</v>
      </c>
      <c r="X1751" s="3"/>
    </row>
    <row r="1752" spans="1:24" x14ac:dyDescent="0.35">
      <c r="A1752" t="s">
        <v>3407</v>
      </c>
      <c r="B1752" t="s">
        <v>3408</v>
      </c>
      <c r="C1752">
        <v>769.33</v>
      </c>
      <c r="D1752" t="s">
        <v>3874</v>
      </c>
      <c r="E1752">
        <f t="shared" si="189"/>
        <v>0.1</v>
      </c>
      <c r="F1752">
        <f t="shared" si="190"/>
        <v>242.33895000000001</v>
      </c>
      <c r="G1752" s="2">
        <v>45609</v>
      </c>
      <c r="H1752" s="2">
        <v>45609</v>
      </c>
      <c r="I1752" t="s">
        <v>18</v>
      </c>
      <c r="J1752" t="s">
        <v>37</v>
      </c>
      <c r="K1752" t="str">
        <f t="shared" si="191"/>
        <v>Medium Risk</v>
      </c>
      <c r="L1752" t="s">
        <v>38</v>
      </c>
      <c r="M1752" t="s">
        <v>44</v>
      </c>
      <c r="N1752" t="s">
        <v>45</v>
      </c>
      <c r="O1752" t="s">
        <v>61</v>
      </c>
      <c r="P1752" t="s">
        <v>62</v>
      </c>
      <c r="Q1752" t="s">
        <v>63</v>
      </c>
      <c r="R1752">
        <v>8</v>
      </c>
      <c r="S1752" t="str">
        <f t="shared" si="192"/>
        <v>November</v>
      </c>
      <c r="T1752">
        <f t="shared" si="193"/>
        <v>2024</v>
      </c>
      <c r="U1752" s="3">
        <f t="shared" si="194"/>
        <v>0.315</v>
      </c>
      <c r="V1752" s="3" t="str">
        <f t="shared" si="195"/>
        <v>Low Discount</v>
      </c>
      <c r="W1752" s="3">
        <f>AVERAGE(Table1[Gross Margin %])</f>
        <v>0.29963500000000659</v>
      </c>
      <c r="X1752" s="3"/>
    </row>
    <row r="1753" spans="1:24" x14ac:dyDescent="0.35">
      <c r="A1753" t="s">
        <v>3409</v>
      </c>
      <c r="B1753" t="s">
        <v>3410</v>
      </c>
      <c r="C1753">
        <v>296.89</v>
      </c>
      <c r="D1753" t="s">
        <v>3873</v>
      </c>
      <c r="E1753">
        <f t="shared" si="189"/>
        <v>0.1</v>
      </c>
      <c r="F1753">
        <f t="shared" si="190"/>
        <v>93.520349999999979</v>
      </c>
      <c r="G1753" s="2">
        <v>45558</v>
      </c>
      <c r="H1753" s="2">
        <v>45558</v>
      </c>
      <c r="I1753" t="s">
        <v>28</v>
      </c>
      <c r="J1753" t="s">
        <v>19</v>
      </c>
      <c r="K1753" t="str">
        <f t="shared" si="191"/>
        <v>Medium Risk</v>
      </c>
      <c r="L1753" t="s">
        <v>38</v>
      </c>
      <c r="M1753" t="s">
        <v>55</v>
      </c>
      <c r="N1753" t="s">
        <v>31</v>
      </c>
      <c r="O1753" t="s">
        <v>32</v>
      </c>
      <c r="P1753" t="s">
        <v>33</v>
      </c>
      <c r="Q1753" t="s">
        <v>34</v>
      </c>
      <c r="R1753">
        <v>5</v>
      </c>
      <c r="S1753" t="str">
        <f t="shared" si="192"/>
        <v>September</v>
      </c>
      <c r="T1753">
        <f t="shared" si="193"/>
        <v>2024</v>
      </c>
      <c r="U1753" s="3">
        <f t="shared" si="194"/>
        <v>0.31499999999999995</v>
      </c>
      <c r="V1753" s="3" t="str">
        <f t="shared" si="195"/>
        <v>Low Discount</v>
      </c>
      <c r="W1753" s="3">
        <f>AVERAGE(Table1[Gross Margin %])</f>
        <v>0.29963500000000659</v>
      </c>
      <c r="X1753" s="3"/>
    </row>
    <row r="1754" spans="1:24" x14ac:dyDescent="0.35">
      <c r="A1754" t="s">
        <v>3411</v>
      </c>
      <c r="B1754" t="s">
        <v>3412</v>
      </c>
      <c r="C1754">
        <v>1318.64</v>
      </c>
      <c r="D1754" t="s">
        <v>3872</v>
      </c>
      <c r="E1754">
        <f t="shared" si="189"/>
        <v>0.25</v>
      </c>
      <c r="F1754">
        <f t="shared" si="190"/>
        <v>346.14299999999997</v>
      </c>
      <c r="G1754" s="2">
        <v>45546</v>
      </c>
      <c r="H1754" s="2">
        <v>45546</v>
      </c>
      <c r="I1754" t="s">
        <v>28</v>
      </c>
      <c r="J1754" t="s">
        <v>19</v>
      </c>
      <c r="K1754" t="str">
        <f t="shared" si="191"/>
        <v>Medium Risk</v>
      </c>
      <c r="L1754" t="s">
        <v>38</v>
      </c>
      <c r="M1754" t="s">
        <v>44</v>
      </c>
      <c r="N1754" t="s">
        <v>22</v>
      </c>
      <c r="O1754" t="s">
        <v>32</v>
      </c>
      <c r="P1754" t="s">
        <v>72</v>
      </c>
      <c r="Q1754" t="s">
        <v>73</v>
      </c>
      <c r="R1754">
        <v>7</v>
      </c>
      <c r="S1754" t="str">
        <f t="shared" si="192"/>
        <v>September</v>
      </c>
      <c r="T1754">
        <f t="shared" si="193"/>
        <v>2024</v>
      </c>
      <c r="U1754" s="3">
        <f t="shared" si="194"/>
        <v>0.26249999999999996</v>
      </c>
      <c r="V1754" s="3" t="str">
        <f t="shared" si="195"/>
        <v>High Discount</v>
      </c>
      <c r="W1754" s="3">
        <f>AVERAGE(Table1[Gross Margin %])</f>
        <v>0.29963500000000659</v>
      </c>
      <c r="X1754" s="3"/>
    </row>
    <row r="1755" spans="1:24" x14ac:dyDescent="0.35">
      <c r="A1755" t="s">
        <v>3413</v>
      </c>
      <c r="B1755" t="s">
        <v>110</v>
      </c>
      <c r="C1755">
        <v>49.06</v>
      </c>
      <c r="D1755" t="s">
        <v>3873</v>
      </c>
      <c r="E1755">
        <f t="shared" si="189"/>
        <v>0.15</v>
      </c>
      <c r="F1755">
        <f t="shared" si="190"/>
        <v>14.59535</v>
      </c>
      <c r="G1755" s="2">
        <v>45687</v>
      </c>
      <c r="H1755" s="2">
        <v>45687</v>
      </c>
      <c r="I1755" t="s">
        <v>42</v>
      </c>
      <c r="J1755" t="s">
        <v>49</v>
      </c>
      <c r="K1755" t="str">
        <f t="shared" si="191"/>
        <v>High Risk</v>
      </c>
      <c r="L1755" t="s">
        <v>20</v>
      </c>
      <c r="M1755" t="s">
        <v>39</v>
      </c>
      <c r="N1755" t="s">
        <v>22</v>
      </c>
      <c r="O1755" t="s">
        <v>23</v>
      </c>
      <c r="P1755" t="s">
        <v>56</v>
      </c>
      <c r="Q1755" t="s">
        <v>57</v>
      </c>
      <c r="R1755">
        <v>10</v>
      </c>
      <c r="S1755" t="str">
        <f t="shared" si="192"/>
        <v>January</v>
      </c>
      <c r="T1755">
        <f t="shared" si="193"/>
        <v>2025</v>
      </c>
      <c r="U1755" s="3">
        <f t="shared" si="194"/>
        <v>0.29749999999999999</v>
      </c>
      <c r="V1755" s="3" t="str">
        <f t="shared" si="195"/>
        <v>High Discount</v>
      </c>
      <c r="W1755" s="3">
        <f>AVERAGE(Table1[Gross Margin %])</f>
        <v>0.29963500000000659</v>
      </c>
      <c r="X1755" s="3"/>
    </row>
    <row r="1756" spans="1:24" x14ac:dyDescent="0.35">
      <c r="A1756" t="s">
        <v>3414</v>
      </c>
      <c r="B1756" t="s">
        <v>3415</v>
      </c>
      <c r="C1756">
        <v>692.92</v>
      </c>
      <c r="D1756" t="s">
        <v>3874</v>
      </c>
      <c r="E1756">
        <f t="shared" si="189"/>
        <v>0.15</v>
      </c>
      <c r="F1756">
        <f t="shared" si="190"/>
        <v>206.14369999999997</v>
      </c>
      <c r="G1756" s="2">
        <v>45712</v>
      </c>
      <c r="H1756" s="2">
        <v>45712</v>
      </c>
      <c r="I1756" t="s">
        <v>42</v>
      </c>
      <c r="J1756" t="s">
        <v>49</v>
      </c>
      <c r="K1756" t="str">
        <f t="shared" si="191"/>
        <v>High Risk</v>
      </c>
      <c r="L1756" t="s">
        <v>20</v>
      </c>
      <c r="M1756" t="s">
        <v>44</v>
      </c>
      <c r="N1756" t="s">
        <v>45</v>
      </c>
      <c r="O1756" t="s">
        <v>23</v>
      </c>
      <c r="P1756" t="s">
        <v>24</v>
      </c>
      <c r="Q1756" t="s">
        <v>25</v>
      </c>
      <c r="R1756">
        <v>10</v>
      </c>
      <c r="S1756" t="str">
        <f t="shared" si="192"/>
        <v>February</v>
      </c>
      <c r="T1756">
        <f t="shared" si="193"/>
        <v>2025</v>
      </c>
      <c r="U1756" s="3">
        <f t="shared" si="194"/>
        <v>0.29749999999999999</v>
      </c>
      <c r="V1756" s="3" t="str">
        <f t="shared" si="195"/>
        <v>High Discount</v>
      </c>
      <c r="W1756" s="3">
        <f>AVERAGE(Table1[Gross Margin %])</f>
        <v>0.29963500000000659</v>
      </c>
      <c r="X1756" s="3"/>
    </row>
    <row r="1757" spans="1:24" x14ac:dyDescent="0.35">
      <c r="A1757" t="s">
        <v>3416</v>
      </c>
      <c r="B1757" t="s">
        <v>2592</v>
      </c>
      <c r="C1757">
        <v>1442.6</v>
      </c>
      <c r="D1757" t="s">
        <v>3872</v>
      </c>
      <c r="E1757">
        <f t="shared" si="189"/>
        <v>0.15</v>
      </c>
      <c r="F1757">
        <f t="shared" si="190"/>
        <v>429.17349999999999</v>
      </c>
      <c r="G1757" s="2">
        <v>45458</v>
      </c>
      <c r="H1757" s="2">
        <v>45458</v>
      </c>
      <c r="I1757" t="s">
        <v>48</v>
      </c>
      <c r="J1757" t="s">
        <v>49</v>
      </c>
      <c r="K1757" t="str">
        <f t="shared" si="191"/>
        <v>High Risk</v>
      </c>
      <c r="L1757" t="s">
        <v>20</v>
      </c>
      <c r="M1757" t="s">
        <v>50</v>
      </c>
      <c r="N1757" t="s">
        <v>22</v>
      </c>
      <c r="O1757" t="s">
        <v>23</v>
      </c>
      <c r="P1757" t="s">
        <v>24</v>
      </c>
      <c r="Q1757" t="s">
        <v>25</v>
      </c>
      <c r="R1757">
        <v>3</v>
      </c>
      <c r="S1757" t="str">
        <f t="shared" si="192"/>
        <v>June</v>
      </c>
      <c r="T1757">
        <f t="shared" si="193"/>
        <v>2024</v>
      </c>
      <c r="U1757" s="3">
        <f t="shared" si="194"/>
        <v>0.29749999999999999</v>
      </c>
      <c r="V1757" s="3" t="str">
        <f t="shared" si="195"/>
        <v>High Discount</v>
      </c>
      <c r="W1757" s="3">
        <f>AVERAGE(Table1[Gross Margin %])</f>
        <v>0.29963500000000659</v>
      </c>
      <c r="X1757" s="3"/>
    </row>
    <row r="1758" spans="1:24" x14ac:dyDescent="0.35">
      <c r="A1758" t="s">
        <v>3417</v>
      </c>
      <c r="B1758" t="s">
        <v>3418</v>
      </c>
      <c r="C1758">
        <v>1215.19</v>
      </c>
      <c r="D1758" t="s">
        <v>3872</v>
      </c>
      <c r="E1758">
        <f t="shared" si="189"/>
        <v>0.15</v>
      </c>
      <c r="F1758">
        <f t="shared" si="190"/>
        <v>361.51902500000006</v>
      </c>
      <c r="G1758" s="2">
        <v>45735</v>
      </c>
      <c r="H1758" s="2">
        <v>45735</v>
      </c>
      <c r="I1758" t="s">
        <v>18</v>
      </c>
      <c r="J1758" t="s">
        <v>19</v>
      </c>
      <c r="K1758" t="str">
        <f t="shared" si="191"/>
        <v>Low Risk</v>
      </c>
      <c r="L1758" t="s">
        <v>60</v>
      </c>
      <c r="M1758" t="s">
        <v>21</v>
      </c>
      <c r="N1758" t="s">
        <v>45</v>
      </c>
      <c r="O1758" t="s">
        <v>23</v>
      </c>
      <c r="P1758" t="s">
        <v>24</v>
      </c>
      <c r="Q1758" t="s">
        <v>25</v>
      </c>
      <c r="R1758">
        <v>3</v>
      </c>
      <c r="S1758" t="str">
        <f t="shared" si="192"/>
        <v>March</v>
      </c>
      <c r="T1758">
        <f t="shared" si="193"/>
        <v>2025</v>
      </c>
      <c r="U1758" s="3">
        <f t="shared" si="194"/>
        <v>0.29750000000000004</v>
      </c>
      <c r="V1758" s="3" t="str">
        <f t="shared" si="195"/>
        <v>High Discount</v>
      </c>
      <c r="W1758" s="3">
        <f>AVERAGE(Table1[Gross Margin %])</f>
        <v>0.29963500000000659</v>
      </c>
      <c r="X1758" s="3"/>
    </row>
    <row r="1759" spans="1:24" x14ac:dyDescent="0.35">
      <c r="A1759" t="s">
        <v>3419</v>
      </c>
      <c r="B1759" t="s">
        <v>3420</v>
      </c>
      <c r="C1759">
        <v>570.21</v>
      </c>
      <c r="D1759" t="s">
        <v>3874</v>
      </c>
      <c r="E1759">
        <f t="shared" si="189"/>
        <v>0.15</v>
      </c>
      <c r="F1759">
        <f t="shared" si="190"/>
        <v>169.63747499999999</v>
      </c>
      <c r="G1759" s="2">
        <v>45656</v>
      </c>
      <c r="H1759" s="2">
        <v>45656</v>
      </c>
      <c r="I1759" t="s">
        <v>28</v>
      </c>
      <c r="J1759" t="s">
        <v>49</v>
      </c>
      <c r="K1759" t="str">
        <f t="shared" si="191"/>
        <v>Low Risk</v>
      </c>
      <c r="L1759" t="s">
        <v>43</v>
      </c>
      <c r="M1759" t="s">
        <v>30</v>
      </c>
      <c r="N1759" t="s">
        <v>31</v>
      </c>
      <c r="O1759" t="s">
        <v>23</v>
      </c>
      <c r="P1759" t="s">
        <v>56</v>
      </c>
      <c r="Q1759" t="s">
        <v>57</v>
      </c>
      <c r="R1759">
        <v>6</v>
      </c>
      <c r="S1759" t="str">
        <f t="shared" si="192"/>
        <v>December</v>
      </c>
      <c r="T1759">
        <f t="shared" si="193"/>
        <v>2024</v>
      </c>
      <c r="U1759" s="3">
        <f t="shared" si="194"/>
        <v>0.29749999999999999</v>
      </c>
      <c r="V1759" s="3" t="str">
        <f t="shared" si="195"/>
        <v>High Discount</v>
      </c>
      <c r="W1759" s="3">
        <f>AVERAGE(Table1[Gross Margin %])</f>
        <v>0.29963500000000659</v>
      </c>
      <c r="X1759" s="3"/>
    </row>
    <row r="1760" spans="1:24" x14ac:dyDescent="0.35">
      <c r="A1760" t="s">
        <v>3421</v>
      </c>
      <c r="B1760" t="s">
        <v>3422</v>
      </c>
      <c r="C1760">
        <v>1063.58</v>
      </c>
      <c r="D1760" t="s">
        <v>3872</v>
      </c>
      <c r="E1760">
        <f t="shared" si="189"/>
        <v>0.25</v>
      </c>
      <c r="F1760">
        <f t="shared" si="190"/>
        <v>279.18974999999995</v>
      </c>
      <c r="G1760" s="2">
        <v>45655</v>
      </c>
      <c r="H1760" s="2">
        <v>45655</v>
      </c>
      <c r="I1760" t="s">
        <v>18</v>
      </c>
      <c r="J1760" t="s">
        <v>49</v>
      </c>
      <c r="K1760" t="str">
        <f t="shared" si="191"/>
        <v>Medium Risk</v>
      </c>
      <c r="L1760" t="s">
        <v>38</v>
      </c>
      <c r="M1760" t="s">
        <v>21</v>
      </c>
      <c r="N1760" t="s">
        <v>31</v>
      </c>
      <c r="O1760" t="s">
        <v>32</v>
      </c>
      <c r="P1760" t="s">
        <v>80</v>
      </c>
      <c r="Q1760" t="s">
        <v>81</v>
      </c>
      <c r="R1760">
        <v>3</v>
      </c>
      <c r="S1760" t="str">
        <f t="shared" si="192"/>
        <v>December</v>
      </c>
      <c r="T1760">
        <f t="shared" si="193"/>
        <v>2024</v>
      </c>
      <c r="U1760" s="3">
        <f t="shared" si="194"/>
        <v>0.26249999999999996</v>
      </c>
      <c r="V1760" s="3" t="str">
        <f t="shared" si="195"/>
        <v>High Discount</v>
      </c>
      <c r="W1760" s="3">
        <f>AVERAGE(Table1[Gross Margin %])</f>
        <v>0.29963500000000659</v>
      </c>
      <c r="X1760" s="3"/>
    </row>
    <row r="1761" spans="1:24" x14ac:dyDescent="0.35">
      <c r="A1761" t="s">
        <v>3423</v>
      </c>
      <c r="B1761" t="s">
        <v>3424</v>
      </c>
      <c r="C1761">
        <v>437.97</v>
      </c>
      <c r="D1761" t="s">
        <v>3873</v>
      </c>
      <c r="E1761">
        <f t="shared" si="189"/>
        <v>0.1</v>
      </c>
      <c r="F1761">
        <f t="shared" si="190"/>
        <v>137.96054999999998</v>
      </c>
      <c r="G1761" s="2">
        <v>45557</v>
      </c>
      <c r="H1761" s="2">
        <v>45557</v>
      </c>
      <c r="I1761" t="s">
        <v>86</v>
      </c>
      <c r="J1761" t="s">
        <v>37</v>
      </c>
      <c r="K1761" t="str">
        <f t="shared" si="191"/>
        <v>Low Risk</v>
      </c>
      <c r="L1761" t="s">
        <v>43</v>
      </c>
      <c r="M1761" t="s">
        <v>55</v>
      </c>
      <c r="N1761" t="s">
        <v>45</v>
      </c>
      <c r="O1761" t="s">
        <v>61</v>
      </c>
      <c r="P1761" t="s">
        <v>62</v>
      </c>
      <c r="Q1761" t="s">
        <v>63</v>
      </c>
      <c r="R1761">
        <v>4</v>
      </c>
      <c r="S1761" t="str">
        <f t="shared" si="192"/>
        <v>September</v>
      </c>
      <c r="T1761">
        <f t="shared" si="193"/>
        <v>2024</v>
      </c>
      <c r="U1761" s="3">
        <f t="shared" si="194"/>
        <v>0.31499999999999995</v>
      </c>
      <c r="V1761" s="3" t="str">
        <f t="shared" si="195"/>
        <v>Low Discount</v>
      </c>
      <c r="W1761" s="3">
        <f>AVERAGE(Table1[Gross Margin %])</f>
        <v>0.29963500000000659</v>
      </c>
      <c r="X1761" s="3"/>
    </row>
    <row r="1762" spans="1:24" x14ac:dyDescent="0.35">
      <c r="A1762" t="s">
        <v>3425</v>
      </c>
      <c r="B1762" t="s">
        <v>3426</v>
      </c>
      <c r="C1762">
        <v>1494.08</v>
      </c>
      <c r="D1762" t="s">
        <v>3872</v>
      </c>
      <c r="E1762">
        <f t="shared" si="189"/>
        <v>0.25</v>
      </c>
      <c r="F1762">
        <f t="shared" si="190"/>
        <v>392.19599999999997</v>
      </c>
      <c r="G1762" s="2">
        <v>45560</v>
      </c>
      <c r="H1762" s="2">
        <v>45560</v>
      </c>
      <c r="I1762" t="s">
        <v>86</v>
      </c>
      <c r="J1762" t="s">
        <v>19</v>
      </c>
      <c r="K1762" t="str">
        <f t="shared" si="191"/>
        <v>High Risk</v>
      </c>
      <c r="L1762" t="s">
        <v>20</v>
      </c>
      <c r="M1762" t="s">
        <v>21</v>
      </c>
      <c r="N1762" t="s">
        <v>45</v>
      </c>
      <c r="O1762" t="s">
        <v>32</v>
      </c>
      <c r="P1762" t="s">
        <v>33</v>
      </c>
      <c r="Q1762" t="s">
        <v>34</v>
      </c>
      <c r="R1762">
        <v>5</v>
      </c>
      <c r="S1762" t="str">
        <f t="shared" si="192"/>
        <v>September</v>
      </c>
      <c r="T1762">
        <f t="shared" si="193"/>
        <v>2024</v>
      </c>
      <c r="U1762" s="3">
        <f t="shared" si="194"/>
        <v>0.26250000000000001</v>
      </c>
      <c r="V1762" s="3" t="str">
        <f t="shared" si="195"/>
        <v>High Discount</v>
      </c>
      <c r="W1762" s="3">
        <f>AVERAGE(Table1[Gross Margin %])</f>
        <v>0.29963500000000659</v>
      </c>
      <c r="X1762" s="3"/>
    </row>
    <row r="1763" spans="1:24" x14ac:dyDescent="0.35">
      <c r="A1763" t="s">
        <v>3427</v>
      </c>
      <c r="B1763" t="s">
        <v>3428</v>
      </c>
      <c r="C1763">
        <v>1148.93</v>
      </c>
      <c r="D1763" t="s">
        <v>3872</v>
      </c>
      <c r="E1763">
        <f t="shared" si="189"/>
        <v>0.15</v>
      </c>
      <c r="F1763">
        <f t="shared" si="190"/>
        <v>341.80667499999998</v>
      </c>
      <c r="G1763" s="2">
        <v>45589</v>
      </c>
      <c r="H1763" s="2">
        <v>45589</v>
      </c>
      <c r="I1763" t="s">
        <v>48</v>
      </c>
      <c r="J1763" t="s">
        <v>19</v>
      </c>
      <c r="K1763" t="str">
        <f t="shared" si="191"/>
        <v>Low Risk</v>
      </c>
      <c r="L1763" t="s">
        <v>43</v>
      </c>
      <c r="M1763" t="s">
        <v>30</v>
      </c>
      <c r="N1763" t="s">
        <v>45</v>
      </c>
      <c r="O1763" t="s">
        <v>23</v>
      </c>
      <c r="P1763" t="s">
        <v>24</v>
      </c>
      <c r="Q1763" t="s">
        <v>25</v>
      </c>
      <c r="R1763">
        <v>3</v>
      </c>
      <c r="S1763" t="str">
        <f t="shared" si="192"/>
        <v>October</v>
      </c>
      <c r="T1763">
        <f t="shared" si="193"/>
        <v>2024</v>
      </c>
      <c r="U1763" s="3">
        <f t="shared" si="194"/>
        <v>0.29749999999999999</v>
      </c>
      <c r="V1763" s="3" t="str">
        <f t="shared" si="195"/>
        <v>High Discount</v>
      </c>
      <c r="W1763" s="3">
        <f>AVERAGE(Table1[Gross Margin %])</f>
        <v>0.29963500000000659</v>
      </c>
      <c r="X1763" s="3"/>
    </row>
    <row r="1764" spans="1:24" x14ac:dyDescent="0.35">
      <c r="A1764" t="s">
        <v>3429</v>
      </c>
      <c r="B1764" t="s">
        <v>3430</v>
      </c>
      <c r="C1764">
        <v>236.51</v>
      </c>
      <c r="D1764" t="s">
        <v>3873</v>
      </c>
      <c r="E1764">
        <f t="shared" si="189"/>
        <v>0.1</v>
      </c>
      <c r="F1764">
        <f t="shared" si="190"/>
        <v>74.500649999999993</v>
      </c>
      <c r="G1764" s="2">
        <v>45714</v>
      </c>
      <c r="H1764" s="2">
        <v>45714</v>
      </c>
      <c r="I1764" t="s">
        <v>48</v>
      </c>
      <c r="J1764" t="s">
        <v>37</v>
      </c>
      <c r="K1764" t="str">
        <f t="shared" si="191"/>
        <v>Low Risk</v>
      </c>
      <c r="L1764" t="s">
        <v>60</v>
      </c>
      <c r="M1764" t="s">
        <v>50</v>
      </c>
      <c r="N1764" t="s">
        <v>45</v>
      </c>
      <c r="O1764" t="s">
        <v>61</v>
      </c>
      <c r="P1764" t="s">
        <v>62</v>
      </c>
      <c r="Q1764" t="s">
        <v>63</v>
      </c>
      <c r="R1764">
        <v>6</v>
      </c>
      <c r="S1764" t="str">
        <f t="shared" si="192"/>
        <v>February</v>
      </c>
      <c r="T1764">
        <f t="shared" si="193"/>
        <v>2025</v>
      </c>
      <c r="U1764" s="3">
        <f t="shared" si="194"/>
        <v>0.315</v>
      </c>
      <c r="V1764" s="3" t="str">
        <f t="shared" si="195"/>
        <v>Low Discount</v>
      </c>
      <c r="W1764" s="3">
        <f>AVERAGE(Table1[Gross Margin %])</f>
        <v>0.29963500000000659</v>
      </c>
      <c r="X1764" s="3"/>
    </row>
    <row r="1765" spans="1:24" x14ac:dyDescent="0.35">
      <c r="A1765" t="s">
        <v>3431</v>
      </c>
      <c r="B1765" t="s">
        <v>3432</v>
      </c>
      <c r="C1765">
        <v>178.02</v>
      </c>
      <c r="D1765" t="s">
        <v>3873</v>
      </c>
      <c r="E1765">
        <f t="shared" si="189"/>
        <v>0.1</v>
      </c>
      <c r="F1765">
        <f t="shared" si="190"/>
        <v>56.076300000000003</v>
      </c>
      <c r="G1765" s="2">
        <v>45593</v>
      </c>
      <c r="H1765" s="2">
        <v>45593</v>
      </c>
      <c r="I1765" t="s">
        <v>18</v>
      </c>
      <c r="J1765" t="s">
        <v>19</v>
      </c>
      <c r="K1765" t="str">
        <f t="shared" si="191"/>
        <v>Medium Risk</v>
      </c>
      <c r="L1765" t="s">
        <v>38</v>
      </c>
      <c r="M1765" t="s">
        <v>30</v>
      </c>
      <c r="N1765" t="s">
        <v>22</v>
      </c>
      <c r="O1765" t="s">
        <v>32</v>
      </c>
      <c r="P1765" t="s">
        <v>80</v>
      </c>
      <c r="Q1765" t="s">
        <v>81</v>
      </c>
      <c r="R1765">
        <v>9</v>
      </c>
      <c r="S1765" t="str">
        <f t="shared" si="192"/>
        <v>October</v>
      </c>
      <c r="T1765">
        <f t="shared" si="193"/>
        <v>2024</v>
      </c>
      <c r="U1765" s="3">
        <f t="shared" si="194"/>
        <v>0.315</v>
      </c>
      <c r="V1765" s="3" t="str">
        <f t="shared" si="195"/>
        <v>Low Discount</v>
      </c>
      <c r="W1765" s="3">
        <f>AVERAGE(Table1[Gross Margin %])</f>
        <v>0.29963500000000659</v>
      </c>
      <c r="X1765" s="3"/>
    </row>
    <row r="1766" spans="1:24" x14ac:dyDescent="0.35">
      <c r="A1766" t="s">
        <v>3433</v>
      </c>
      <c r="B1766" t="s">
        <v>3434</v>
      </c>
      <c r="C1766">
        <v>735.4</v>
      </c>
      <c r="D1766" t="s">
        <v>3874</v>
      </c>
      <c r="E1766">
        <f t="shared" si="189"/>
        <v>0.1</v>
      </c>
      <c r="F1766">
        <f t="shared" si="190"/>
        <v>231.65099999999998</v>
      </c>
      <c r="G1766" s="2">
        <v>45625</v>
      </c>
      <c r="H1766" s="2">
        <v>45625</v>
      </c>
      <c r="I1766" t="s">
        <v>86</v>
      </c>
      <c r="J1766" t="s">
        <v>29</v>
      </c>
      <c r="K1766" t="str">
        <f t="shared" si="191"/>
        <v>High Risk</v>
      </c>
      <c r="L1766" t="s">
        <v>20</v>
      </c>
      <c r="M1766" t="s">
        <v>55</v>
      </c>
      <c r="N1766" t="s">
        <v>45</v>
      </c>
      <c r="O1766" t="s">
        <v>32</v>
      </c>
      <c r="P1766" t="s">
        <v>80</v>
      </c>
      <c r="Q1766" t="s">
        <v>81</v>
      </c>
      <c r="R1766">
        <v>5</v>
      </c>
      <c r="S1766" t="str">
        <f t="shared" si="192"/>
        <v>November</v>
      </c>
      <c r="T1766">
        <f t="shared" si="193"/>
        <v>2024</v>
      </c>
      <c r="U1766" s="3">
        <f t="shared" si="194"/>
        <v>0.315</v>
      </c>
      <c r="V1766" s="3" t="str">
        <f t="shared" si="195"/>
        <v>Low Discount</v>
      </c>
      <c r="W1766" s="3">
        <f>AVERAGE(Table1[Gross Margin %])</f>
        <v>0.29963500000000659</v>
      </c>
      <c r="X1766" s="3"/>
    </row>
    <row r="1767" spans="1:24" x14ac:dyDescent="0.35">
      <c r="A1767" t="s">
        <v>3435</v>
      </c>
      <c r="B1767" t="s">
        <v>3436</v>
      </c>
      <c r="C1767">
        <v>946.83</v>
      </c>
      <c r="D1767" t="s">
        <v>3874</v>
      </c>
      <c r="E1767">
        <f t="shared" si="189"/>
        <v>0.1</v>
      </c>
      <c r="F1767">
        <f t="shared" si="190"/>
        <v>298.25144999999998</v>
      </c>
      <c r="G1767" s="2">
        <v>45785</v>
      </c>
      <c r="H1767" s="2">
        <v>45785</v>
      </c>
      <c r="I1767" t="s">
        <v>48</v>
      </c>
      <c r="J1767" t="s">
        <v>19</v>
      </c>
      <c r="K1767" t="str">
        <f t="shared" si="191"/>
        <v>Low Risk</v>
      </c>
      <c r="L1767" t="s">
        <v>60</v>
      </c>
      <c r="M1767" t="s">
        <v>30</v>
      </c>
      <c r="N1767" t="s">
        <v>31</v>
      </c>
      <c r="O1767" t="s">
        <v>32</v>
      </c>
      <c r="P1767" t="s">
        <v>33</v>
      </c>
      <c r="Q1767" t="s">
        <v>34</v>
      </c>
      <c r="R1767">
        <v>4</v>
      </c>
      <c r="S1767" t="str">
        <f t="shared" si="192"/>
        <v>May</v>
      </c>
      <c r="T1767">
        <f t="shared" si="193"/>
        <v>2025</v>
      </c>
      <c r="U1767" s="3">
        <f t="shared" si="194"/>
        <v>0.31499999999999995</v>
      </c>
      <c r="V1767" s="3" t="str">
        <f t="shared" si="195"/>
        <v>Low Discount</v>
      </c>
      <c r="W1767" s="3">
        <f>AVERAGE(Table1[Gross Margin %])</f>
        <v>0.29963500000000659</v>
      </c>
      <c r="X1767" s="3"/>
    </row>
    <row r="1768" spans="1:24" x14ac:dyDescent="0.35">
      <c r="A1768" t="s">
        <v>3437</v>
      </c>
      <c r="B1768" t="s">
        <v>3438</v>
      </c>
      <c r="C1768">
        <v>923.37</v>
      </c>
      <c r="D1768" t="s">
        <v>3874</v>
      </c>
      <c r="E1768">
        <f t="shared" si="189"/>
        <v>0.15</v>
      </c>
      <c r="F1768">
        <f t="shared" si="190"/>
        <v>274.70257499999997</v>
      </c>
      <c r="G1768" s="2">
        <v>45650</v>
      </c>
      <c r="H1768" s="2">
        <v>45650</v>
      </c>
      <c r="I1768" t="s">
        <v>86</v>
      </c>
      <c r="J1768" t="s">
        <v>29</v>
      </c>
      <c r="K1768" t="str">
        <f t="shared" si="191"/>
        <v>Low Risk</v>
      </c>
      <c r="L1768" t="s">
        <v>60</v>
      </c>
      <c r="M1768" t="s">
        <v>39</v>
      </c>
      <c r="N1768" t="s">
        <v>45</v>
      </c>
      <c r="O1768" t="s">
        <v>23</v>
      </c>
      <c r="P1768" t="s">
        <v>51</v>
      </c>
      <c r="Q1768" t="s">
        <v>52</v>
      </c>
      <c r="R1768">
        <v>4</v>
      </c>
      <c r="S1768" t="str">
        <f t="shared" si="192"/>
        <v>December</v>
      </c>
      <c r="T1768">
        <f t="shared" si="193"/>
        <v>2024</v>
      </c>
      <c r="U1768" s="3">
        <f t="shared" si="194"/>
        <v>0.29749999999999999</v>
      </c>
      <c r="V1768" s="3" t="str">
        <f t="shared" si="195"/>
        <v>High Discount</v>
      </c>
      <c r="W1768" s="3">
        <f>AVERAGE(Table1[Gross Margin %])</f>
        <v>0.29963500000000659</v>
      </c>
      <c r="X1768" s="3"/>
    </row>
    <row r="1769" spans="1:24" x14ac:dyDescent="0.35">
      <c r="A1769" t="s">
        <v>3439</v>
      </c>
      <c r="B1769" t="s">
        <v>3440</v>
      </c>
      <c r="C1769">
        <v>1153.55</v>
      </c>
      <c r="D1769" t="s">
        <v>3872</v>
      </c>
      <c r="E1769">
        <f t="shared" si="189"/>
        <v>0.15</v>
      </c>
      <c r="F1769">
        <f t="shared" si="190"/>
        <v>343.18112499999995</v>
      </c>
      <c r="G1769" s="2">
        <v>45435</v>
      </c>
      <c r="H1769" s="2">
        <v>45435</v>
      </c>
      <c r="I1769" t="s">
        <v>86</v>
      </c>
      <c r="J1769" t="s">
        <v>19</v>
      </c>
      <c r="K1769" t="str">
        <f t="shared" si="191"/>
        <v>Low Risk</v>
      </c>
      <c r="L1769" t="s">
        <v>43</v>
      </c>
      <c r="M1769" t="s">
        <v>50</v>
      </c>
      <c r="N1769" t="s">
        <v>45</v>
      </c>
      <c r="O1769" t="s">
        <v>23</v>
      </c>
      <c r="P1769" t="s">
        <v>56</v>
      </c>
      <c r="Q1769" t="s">
        <v>57</v>
      </c>
      <c r="R1769">
        <v>2</v>
      </c>
      <c r="S1769" t="str">
        <f t="shared" si="192"/>
        <v>May</v>
      </c>
      <c r="T1769">
        <f t="shared" si="193"/>
        <v>2024</v>
      </c>
      <c r="U1769" s="3">
        <f t="shared" si="194"/>
        <v>0.29749999999999999</v>
      </c>
      <c r="V1769" s="3" t="str">
        <f t="shared" si="195"/>
        <v>High Discount</v>
      </c>
      <c r="W1769" s="3">
        <f>AVERAGE(Table1[Gross Margin %])</f>
        <v>0.29963500000000659</v>
      </c>
      <c r="X1769" s="3"/>
    </row>
    <row r="1770" spans="1:24" x14ac:dyDescent="0.35">
      <c r="A1770" t="s">
        <v>3441</v>
      </c>
      <c r="B1770" t="s">
        <v>3442</v>
      </c>
      <c r="C1770">
        <v>354.81</v>
      </c>
      <c r="D1770" t="s">
        <v>3873</v>
      </c>
      <c r="E1770">
        <f t="shared" si="189"/>
        <v>0.15</v>
      </c>
      <c r="F1770">
        <f t="shared" si="190"/>
        <v>105.555975</v>
      </c>
      <c r="G1770" s="2">
        <v>45486</v>
      </c>
      <c r="H1770" s="2">
        <v>45486</v>
      </c>
      <c r="I1770" t="s">
        <v>86</v>
      </c>
      <c r="J1770" t="s">
        <v>29</v>
      </c>
      <c r="K1770" t="str">
        <f t="shared" si="191"/>
        <v>Low Risk</v>
      </c>
      <c r="L1770" t="s">
        <v>60</v>
      </c>
      <c r="M1770" t="s">
        <v>30</v>
      </c>
      <c r="N1770" t="s">
        <v>22</v>
      </c>
      <c r="O1770" t="s">
        <v>23</v>
      </c>
      <c r="P1770" t="s">
        <v>56</v>
      </c>
      <c r="Q1770" t="s">
        <v>57</v>
      </c>
      <c r="R1770">
        <v>1</v>
      </c>
      <c r="S1770" t="str">
        <f t="shared" si="192"/>
        <v>July</v>
      </c>
      <c r="T1770">
        <f t="shared" si="193"/>
        <v>2024</v>
      </c>
      <c r="U1770" s="3">
        <f t="shared" si="194"/>
        <v>0.29749999999999999</v>
      </c>
      <c r="V1770" s="3" t="str">
        <f t="shared" si="195"/>
        <v>High Discount</v>
      </c>
      <c r="W1770" s="3">
        <f>AVERAGE(Table1[Gross Margin %])</f>
        <v>0.29963500000000659</v>
      </c>
      <c r="X1770" s="3"/>
    </row>
    <row r="1771" spans="1:24" x14ac:dyDescent="0.35">
      <c r="A1771" t="s">
        <v>3443</v>
      </c>
      <c r="B1771" t="s">
        <v>3444</v>
      </c>
      <c r="C1771">
        <v>438.33</v>
      </c>
      <c r="D1771" t="s">
        <v>3873</v>
      </c>
      <c r="E1771">
        <f t="shared" si="189"/>
        <v>0.15</v>
      </c>
      <c r="F1771">
        <f t="shared" si="190"/>
        <v>130.40317499999998</v>
      </c>
      <c r="G1771" s="2">
        <v>45480</v>
      </c>
      <c r="H1771" s="2">
        <v>45480</v>
      </c>
      <c r="I1771" t="s">
        <v>18</v>
      </c>
      <c r="J1771" t="s">
        <v>37</v>
      </c>
      <c r="K1771" t="str">
        <f t="shared" si="191"/>
        <v>Low Risk</v>
      </c>
      <c r="L1771" t="s">
        <v>43</v>
      </c>
      <c r="M1771" t="s">
        <v>44</v>
      </c>
      <c r="N1771" t="s">
        <v>45</v>
      </c>
      <c r="O1771" t="s">
        <v>23</v>
      </c>
      <c r="P1771" t="s">
        <v>24</v>
      </c>
      <c r="Q1771" t="s">
        <v>25</v>
      </c>
      <c r="R1771">
        <v>7</v>
      </c>
      <c r="S1771" t="str">
        <f t="shared" si="192"/>
        <v>July</v>
      </c>
      <c r="T1771">
        <f t="shared" si="193"/>
        <v>2024</v>
      </c>
      <c r="U1771" s="3">
        <f t="shared" si="194"/>
        <v>0.29749999999999993</v>
      </c>
      <c r="V1771" s="3" t="str">
        <f t="shared" si="195"/>
        <v>High Discount</v>
      </c>
      <c r="W1771" s="3">
        <f>AVERAGE(Table1[Gross Margin %])</f>
        <v>0.29963500000000659</v>
      </c>
      <c r="X1771" s="3"/>
    </row>
    <row r="1772" spans="1:24" x14ac:dyDescent="0.35">
      <c r="A1772" t="s">
        <v>3445</v>
      </c>
      <c r="B1772" t="s">
        <v>3446</v>
      </c>
      <c r="C1772">
        <v>464.14</v>
      </c>
      <c r="D1772" t="s">
        <v>3873</v>
      </c>
      <c r="E1772">
        <f t="shared" si="189"/>
        <v>0.1</v>
      </c>
      <c r="F1772">
        <f t="shared" si="190"/>
        <v>146.20409999999998</v>
      </c>
      <c r="G1772" s="2">
        <v>45730</v>
      </c>
      <c r="H1772" s="2">
        <v>45730</v>
      </c>
      <c r="I1772" t="s">
        <v>42</v>
      </c>
      <c r="J1772" t="s">
        <v>49</v>
      </c>
      <c r="K1772" t="str">
        <f t="shared" si="191"/>
        <v>Low Risk</v>
      </c>
      <c r="L1772" t="s">
        <v>38</v>
      </c>
      <c r="M1772" t="s">
        <v>50</v>
      </c>
      <c r="N1772" t="s">
        <v>31</v>
      </c>
      <c r="O1772" t="s">
        <v>61</v>
      </c>
      <c r="P1772" t="s">
        <v>62</v>
      </c>
      <c r="Q1772" t="s">
        <v>63</v>
      </c>
      <c r="R1772">
        <v>1</v>
      </c>
      <c r="S1772" t="str">
        <f t="shared" si="192"/>
        <v>March</v>
      </c>
      <c r="T1772">
        <f t="shared" si="193"/>
        <v>2025</v>
      </c>
      <c r="U1772" s="3">
        <f t="shared" si="194"/>
        <v>0.31499999999999995</v>
      </c>
      <c r="V1772" s="3" t="str">
        <f t="shared" si="195"/>
        <v>Low Discount</v>
      </c>
      <c r="W1772" s="3">
        <f>AVERAGE(Table1[Gross Margin %])</f>
        <v>0.29963500000000659</v>
      </c>
      <c r="X1772" s="3"/>
    </row>
    <row r="1773" spans="1:24" x14ac:dyDescent="0.35">
      <c r="A1773" t="s">
        <v>3447</v>
      </c>
      <c r="B1773" t="s">
        <v>3448</v>
      </c>
      <c r="C1773">
        <v>933.19</v>
      </c>
      <c r="D1773" t="s">
        <v>3874</v>
      </c>
      <c r="E1773">
        <f t="shared" si="189"/>
        <v>0.1</v>
      </c>
      <c r="F1773">
        <f t="shared" si="190"/>
        <v>293.95485000000002</v>
      </c>
      <c r="G1773" s="2">
        <v>45475</v>
      </c>
      <c r="H1773" s="2">
        <v>45475</v>
      </c>
      <c r="I1773" t="s">
        <v>42</v>
      </c>
      <c r="J1773" t="s">
        <v>19</v>
      </c>
      <c r="K1773" t="str">
        <f t="shared" si="191"/>
        <v>Low Risk</v>
      </c>
      <c r="L1773" t="s">
        <v>38</v>
      </c>
      <c r="M1773" t="s">
        <v>50</v>
      </c>
      <c r="N1773" t="s">
        <v>31</v>
      </c>
      <c r="O1773" t="s">
        <v>61</v>
      </c>
      <c r="P1773" t="s">
        <v>62</v>
      </c>
      <c r="Q1773" t="s">
        <v>63</v>
      </c>
      <c r="R1773">
        <v>8</v>
      </c>
      <c r="S1773" t="str">
        <f t="shared" si="192"/>
        <v>July</v>
      </c>
      <c r="T1773">
        <f t="shared" si="193"/>
        <v>2024</v>
      </c>
      <c r="U1773" s="3">
        <f t="shared" si="194"/>
        <v>0.315</v>
      </c>
      <c r="V1773" s="3" t="str">
        <f t="shared" si="195"/>
        <v>Low Discount</v>
      </c>
      <c r="W1773" s="3">
        <f>AVERAGE(Table1[Gross Margin %])</f>
        <v>0.29963500000000659</v>
      </c>
      <c r="X1773" s="3"/>
    </row>
    <row r="1774" spans="1:24" x14ac:dyDescent="0.35">
      <c r="A1774" t="s">
        <v>3449</v>
      </c>
      <c r="B1774" t="s">
        <v>3450</v>
      </c>
      <c r="C1774">
        <v>30.52</v>
      </c>
      <c r="D1774" t="s">
        <v>3873</v>
      </c>
      <c r="E1774">
        <f t="shared" si="189"/>
        <v>0.15</v>
      </c>
      <c r="F1774">
        <f t="shared" si="190"/>
        <v>9.079699999999999</v>
      </c>
      <c r="G1774" s="2">
        <v>45441</v>
      </c>
      <c r="H1774" s="2">
        <v>45441</v>
      </c>
      <c r="I1774" t="s">
        <v>86</v>
      </c>
      <c r="J1774" t="s">
        <v>29</v>
      </c>
      <c r="K1774" t="str">
        <f t="shared" si="191"/>
        <v>Medium Risk</v>
      </c>
      <c r="L1774" t="s">
        <v>38</v>
      </c>
      <c r="M1774" t="s">
        <v>39</v>
      </c>
      <c r="N1774" t="s">
        <v>31</v>
      </c>
      <c r="O1774" t="s">
        <v>23</v>
      </c>
      <c r="P1774" t="s">
        <v>24</v>
      </c>
      <c r="Q1774" t="s">
        <v>25</v>
      </c>
      <c r="R1774">
        <v>4</v>
      </c>
      <c r="S1774" t="str">
        <f t="shared" si="192"/>
        <v>May</v>
      </c>
      <c r="T1774">
        <f t="shared" si="193"/>
        <v>2024</v>
      </c>
      <c r="U1774" s="3">
        <f t="shared" si="194"/>
        <v>0.29749999999999999</v>
      </c>
      <c r="V1774" s="3" t="str">
        <f t="shared" si="195"/>
        <v>High Discount</v>
      </c>
      <c r="W1774" s="3">
        <f>AVERAGE(Table1[Gross Margin %])</f>
        <v>0.29963500000000659</v>
      </c>
      <c r="X1774" s="3"/>
    </row>
    <row r="1775" spans="1:24" x14ac:dyDescent="0.35">
      <c r="A1775" t="s">
        <v>3451</v>
      </c>
      <c r="B1775" t="s">
        <v>3452</v>
      </c>
      <c r="C1775">
        <v>1066.1300000000001</v>
      </c>
      <c r="D1775" t="s">
        <v>3872</v>
      </c>
      <c r="E1775">
        <f t="shared" si="189"/>
        <v>0.25</v>
      </c>
      <c r="F1775">
        <f t="shared" si="190"/>
        <v>279.85912500000001</v>
      </c>
      <c r="G1775" s="2">
        <v>45521</v>
      </c>
      <c r="H1775" s="2">
        <v>45521</v>
      </c>
      <c r="I1775" t="s">
        <v>86</v>
      </c>
      <c r="J1775" t="s">
        <v>19</v>
      </c>
      <c r="K1775" t="str">
        <f t="shared" si="191"/>
        <v>High Risk</v>
      </c>
      <c r="L1775" t="s">
        <v>20</v>
      </c>
      <c r="M1775" t="s">
        <v>55</v>
      </c>
      <c r="N1775" t="s">
        <v>31</v>
      </c>
      <c r="O1775" t="s">
        <v>32</v>
      </c>
      <c r="P1775" t="s">
        <v>80</v>
      </c>
      <c r="Q1775" t="s">
        <v>81</v>
      </c>
      <c r="R1775">
        <v>8</v>
      </c>
      <c r="S1775" t="str">
        <f t="shared" si="192"/>
        <v>August</v>
      </c>
      <c r="T1775">
        <f t="shared" si="193"/>
        <v>2024</v>
      </c>
      <c r="U1775" s="3">
        <f t="shared" si="194"/>
        <v>0.26249999999999996</v>
      </c>
      <c r="V1775" s="3" t="str">
        <f t="shared" si="195"/>
        <v>High Discount</v>
      </c>
      <c r="W1775" s="3">
        <f>AVERAGE(Table1[Gross Margin %])</f>
        <v>0.29963500000000659</v>
      </c>
      <c r="X1775" s="3"/>
    </row>
    <row r="1776" spans="1:24" x14ac:dyDescent="0.35">
      <c r="A1776" t="s">
        <v>3453</v>
      </c>
      <c r="B1776" t="s">
        <v>3454</v>
      </c>
      <c r="C1776">
        <v>1087.43</v>
      </c>
      <c r="D1776" t="s">
        <v>3872</v>
      </c>
      <c r="E1776">
        <f t="shared" si="189"/>
        <v>0.25</v>
      </c>
      <c r="F1776">
        <f t="shared" si="190"/>
        <v>285.45037499999995</v>
      </c>
      <c r="G1776" s="2">
        <v>45664</v>
      </c>
      <c r="H1776" s="2">
        <v>45664</v>
      </c>
      <c r="I1776" t="s">
        <v>18</v>
      </c>
      <c r="J1776" t="s">
        <v>37</v>
      </c>
      <c r="K1776" t="str">
        <f t="shared" si="191"/>
        <v>Medium Risk</v>
      </c>
      <c r="L1776" t="s">
        <v>38</v>
      </c>
      <c r="M1776" t="s">
        <v>50</v>
      </c>
      <c r="N1776" t="s">
        <v>45</v>
      </c>
      <c r="O1776" t="s">
        <v>32</v>
      </c>
      <c r="P1776" t="s">
        <v>72</v>
      </c>
      <c r="Q1776" t="s">
        <v>73</v>
      </c>
      <c r="R1776">
        <v>6</v>
      </c>
      <c r="S1776" t="str">
        <f t="shared" si="192"/>
        <v>January</v>
      </c>
      <c r="T1776">
        <f t="shared" si="193"/>
        <v>2025</v>
      </c>
      <c r="U1776" s="3">
        <f t="shared" si="194"/>
        <v>0.26249999999999996</v>
      </c>
      <c r="V1776" s="3" t="str">
        <f t="shared" si="195"/>
        <v>High Discount</v>
      </c>
      <c r="W1776" s="3">
        <f>AVERAGE(Table1[Gross Margin %])</f>
        <v>0.29963500000000659</v>
      </c>
      <c r="X1776" s="3"/>
    </row>
    <row r="1777" spans="1:24" x14ac:dyDescent="0.35">
      <c r="A1777" t="s">
        <v>3455</v>
      </c>
      <c r="B1777" t="s">
        <v>3456</v>
      </c>
      <c r="C1777">
        <v>119.6</v>
      </c>
      <c r="D1777" t="s">
        <v>3873</v>
      </c>
      <c r="E1777">
        <f t="shared" si="189"/>
        <v>0.15</v>
      </c>
      <c r="F1777">
        <f t="shared" si="190"/>
        <v>35.580999999999996</v>
      </c>
      <c r="G1777" s="2">
        <v>45613</v>
      </c>
      <c r="H1777" s="2">
        <v>45613</v>
      </c>
      <c r="I1777" t="s">
        <v>48</v>
      </c>
      <c r="J1777" t="s">
        <v>49</v>
      </c>
      <c r="K1777" t="str">
        <f t="shared" si="191"/>
        <v>High Risk</v>
      </c>
      <c r="L1777" t="s">
        <v>20</v>
      </c>
      <c r="M1777" t="s">
        <v>44</v>
      </c>
      <c r="N1777" t="s">
        <v>22</v>
      </c>
      <c r="O1777" t="s">
        <v>23</v>
      </c>
      <c r="P1777" t="s">
        <v>51</v>
      </c>
      <c r="Q1777" t="s">
        <v>52</v>
      </c>
      <c r="R1777">
        <v>10</v>
      </c>
      <c r="S1777" t="str">
        <f t="shared" si="192"/>
        <v>November</v>
      </c>
      <c r="T1777">
        <f t="shared" si="193"/>
        <v>2024</v>
      </c>
      <c r="U1777" s="3">
        <f t="shared" si="194"/>
        <v>0.29749999999999999</v>
      </c>
      <c r="V1777" s="3" t="str">
        <f t="shared" si="195"/>
        <v>High Discount</v>
      </c>
      <c r="W1777" s="3">
        <f>AVERAGE(Table1[Gross Margin %])</f>
        <v>0.29963500000000659</v>
      </c>
      <c r="X1777" s="3"/>
    </row>
    <row r="1778" spans="1:24" x14ac:dyDescent="0.35">
      <c r="A1778" t="s">
        <v>3457</v>
      </c>
      <c r="B1778" t="s">
        <v>3458</v>
      </c>
      <c r="C1778">
        <v>186.42</v>
      </c>
      <c r="D1778" t="s">
        <v>3873</v>
      </c>
      <c r="E1778">
        <f t="shared" si="189"/>
        <v>0.1</v>
      </c>
      <c r="F1778">
        <f t="shared" si="190"/>
        <v>58.72229999999999</v>
      </c>
      <c r="G1778" s="2">
        <v>45601</v>
      </c>
      <c r="H1778" s="2">
        <v>45601</v>
      </c>
      <c r="I1778" t="s">
        <v>28</v>
      </c>
      <c r="J1778" t="s">
        <v>37</v>
      </c>
      <c r="K1778" t="str">
        <f t="shared" si="191"/>
        <v>Low Risk</v>
      </c>
      <c r="L1778" t="s">
        <v>60</v>
      </c>
      <c r="M1778" t="s">
        <v>55</v>
      </c>
      <c r="N1778" t="s">
        <v>22</v>
      </c>
      <c r="O1778" t="s">
        <v>61</v>
      </c>
      <c r="P1778" t="s">
        <v>62</v>
      </c>
      <c r="Q1778" t="s">
        <v>63</v>
      </c>
      <c r="R1778">
        <v>9</v>
      </c>
      <c r="S1778" t="str">
        <f t="shared" si="192"/>
        <v>November</v>
      </c>
      <c r="T1778">
        <f t="shared" si="193"/>
        <v>2024</v>
      </c>
      <c r="U1778" s="3">
        <f t="shared" si="194"/>
        <v>0.31499999999999995</v>
      </c>
      <c r="V1778" s="3" t="str">
        <f t="shared" si="195"/>
        <v>Low Discount</v>
      </c>
      <c r="W1778" s="3">
        <f>AVERAGE(Table1[Gross Margin %])</f>
        <v>0.29963500000000659</v>
      </c>
      <c r="X1778" s="3"/>
    </row>
    <row r="1779" spans="1:24" x14ac:dyDescent="0.35">
      <c r="A1779" t="s">
        <v>3459</v>
      </c>
      <c r="B1779" t="s">
        <v>3460</v>
      </c>
      <c r="C1779">
        <v>1411.53</v>
      </c>
      <c r="D1779" t="s">
        <v>3872</v>
      </c>
      <c r="E1779">
        <f t="shared" si="189"/>
        <v>0.25</v>
      </c>
      <c r="F1779">
        <f t="shared" si="190"/>
        <v>370.52662499999997</v>
      </c>
      <c r="G1779" s="2">
        <v>45689</v>
      </c>
      <c r="H1779" s="2">
        <v>45689</v>
      </c>
      <c r="I1779" t="s">
        <v>86</v>
      </c>
      <c r="J1779" t="s">
        <v>29</v>
      </c>
      <c r="K1779" t="str">
        <f t="shared" si="191"/>
        <v>High Risk</v>
      </c>
      <c r="L1779" t="s">
        <v>20</v>
      </c>
      <c r="M1779" t="s">
        <v>30</v>
      </c>
      <c r="N1779" t="s">
        <v>31</v>
      </c>
      <c r="O1779" t="s">
        <v>32</v>
      </c>
      <c r="P1779" t="s">
        <v>68</v>
      </c>
      <c r="Q1779" t="s">
        <v>69</v>
      </c>
      <c r="R1779">
        <v>9</v>
      </c>
      <c r="S1779" t="str">
        <f t="shared" si="192"/>
        <v>February</v>
      </c>
      <c r="T1779">
        <f t="shared" si="193"/>
        <v>2025</v>
      </c>
      <c r="U1779" s="3">
        <f t="shared" si="194"/>
        <v>0.26249999999999996</v>
      </c>
      <c r="V1779" s="3" t="str">
        <f t="shared" si="195"/>
        <v>High Discount</v>
      </c>
      <c r="W1779" s="3">
        <f>AVERAGE(Table1[Gross Margin %])</f>
        <v>0.29963500000000659</v>
      </c>
      <c r="X1779" s="3"/>
    </row>
    <row r="1780" spans="1:24" x14ac:dyDescent="0.35">
      <c r="A1780" t="s">
        <v>3461</v>
      </c>
      <c r="B1780" t="s">
        <v>3462</v>
      </c>
      <c r="C1780">
        <v>466.54</v>
      </c>
      <c r="D1780" t="s">
        <v>3873</v>
      </c>
      <c r="E1780">
        <f t="shared" si="189"/>
        <v>0.1</v>
      </c>
      <c r="F1780">
        <f t="shared" si="190"/>
        <v>146.96010000000001</v>
      </c>
      <c r="G1780" s="2">
        <v>45758</v>
      </c>
      <c r="H1780" s="2">
        <v>45758</v>
      </c>
      <c r="I1780" t="s">
        <v>86</v>
      </c>
      <c r="J1780" t="s">
        <v>37</v>
      </c>
      <c r="K1780" t="str">
        <f t="shared" si="191"/>
        <v>Low Risk</v>
      </c>
      <c r="L1780" t="s">
        <v>60</v>
      </c>
      <c r="M1780" t="s">
        <v>39</v>
      </c>
      <c r="N1780" t="s">
        <v>22</v>
      </c>
      <c r="O1780" t="s">
        <v>32</v>
      </c>
      <c r="P1780" t="s">
        <v>80</v>
      </c>
      <c r="Q1780" t="s">
        <v>81</v>
      </c>
      <c r="R1780">
        <v>1</v>
      </c>
      <c r="S1780" t="str">
        <f t="shared" si="192"/>
        <v>April</v>
      </c>
      <c r="T1780">
        <f t="shared" si="193"/>
        <v>2025</v>
      </c>
      <c r="U1780" s="3">
        <f t="shared" si="194"/>
        <v>0.315</v>
      </c>
      <c r="V1780" s="3" t="str">
        <f t="shared" si="195"/>
        <v>Low Discount</v>
      </c>
      <c r="W1780" s="3">
        <f>AVERAGE(Table1[Gross Margin %])</f>
        <v>0.29963500000000659</v>
      </c>
      <c r="X1780" s="3"/>
    </row>
    <row r="1781" spans="1:24" x14ac:dyDescent="0.35">
      <c r="A1781" t="s">
        <v>3463</v>
      </c>
      <c r="B1781" t="s">
        <v>1423</v>
      </c>
      <c r="C1781">
        <v>133.01</v>
      </c>
      <c r="D1781" t="s">
        <v>3873</v>
      </c>
      <c r="E1781">
        <f t="shared" si="189"/>
        <v>0.1</v>
      </c>
      <c r="F1781">
        <f t="shared" si="190"/>
        <v>41.898149999999994</v>
      </c>
      <c r="G1781" s="2">
        <v>45760</v>
      </c>
      <c r="H1781" s="2">
        <v>45760</v>
      </c>
      <c r="I1781" t="s">
        <v>18</v>
      </c>
      <c r="J1781" t="s">
        <v>37</v>
      </c>
      <c r="K1781" t="str">
        <f t="shared" si="191"/>
        <v>Low Risk</v>
      </c>
      <c r="L1781" t="s">
        <v>43</v>
      </c>
      <c r="M1781" t="s">
        <v>21</v>
      </c>
      <c r="N1781" t="s">
        <v>45</v>
      </c>
      <c r="O1781" t="s">
        <v>32</v>
      </c>
      <c r="P1781" t="s">
        <v>72</v>
      </c>
      <c r="Q1781" t="s">
        <v>73</v>
      </c>
      <c r="R1781">
        <v>9</v>
      </c>
      <c r="S1781" t="str">
        <f t="shared" si="192"/>
        <v>April</v>
      </c>
      <c r="T1781">
        <f t="shared" si="193"/>
        <v>2025</v>
      </c>
      <c r="U1781" s="3">
        <f t="shared" si="194"/>
        <v>0.315</v>
      </c>
      <c r="V1781" s="3" t="str">
        <f t="shared" si="195"/>
        <v>Low Discount</v>
      </c>
      <c r="W1781" s="3">
        <f>AVERAGE(Table1[Gross Margin %])</f>
        <v>0.29963500000000659</v>
      </c>
      <c r="X1781" s="3"/>
    </row>
    <row r="1782" spans="1:24" x14ac:dyDescent="0.35">
      <c r="A1782" t="s">
        <v>3464</v>
      </c>
      <c r="B1782" t="s">
        <v>3465</v>
      </c>
      <c r="C1782">
        <v>1478.87</v>
      </c>
      <c r="D1782" t="s">
        <v>3872</v>
      </c>
      <c r="E1782">
        <f t="shared" si="189"/>
        <v>0.25</v>
      </c>
      <c r="F1782">
        <f t="shared" si="190"/>
        <v>388.20337499999994</v>
      </c>
      <c r="G1782" s="2">
        <v>45699</v>
      </c>
      <c r="H1782" s="2">
        <v>45699</v>
      </c>
      <c r="I1782" t="s">
        <v>28</v>
      </c>
      <c r="J1782" t="s">
        <v>37</v>
      </c>
      <c r="K1782" t="str">
        <f t="shared" si="191"/>
        <v>Low Risk</v>
      </c>
      <c r="L1782" t="s">
        <v>43</v>
      </c>
      <c r="M1782" t="s">
        <v>30</v>
      </c>
      <c r="N1782" t="s">
        <v>31</v>
      </c>
      <c r="O1782" t="s">
        <v>32</v>
      </c>
      <c r="P1782" t="s">
        <v>72</v>
      </c>
      <c r="Q1782" t="s">
        <v>73</v>
      </c>
      <c r="R1782">
        <v>8</v>
      </c>
      <c r="S1782" t="str">
        <f t="shared" si="192"/>
        <v>February</v>
      </c>
      <c r="T1782">
        <f t="shared" si="193"/>
        <v>2025</v>
      </c>
      <c r="U1782" s="3">
        <f t="shared" si="194"/>
        <v>0.26249999999999996</v>
      </c>
      <c r="V1782" s="3" t="str">
        <f t="shared" si="195"/>
        <v>High Discount</v>
      </c>
      <c r="W1782" s="3">
        <f>AVERAGE(Table1[Gross Margin %])</f>
        <v>0.29963500000000659</v>
      </c>
      <c r="X1782" s="3"/>
    </row>
    <row r="1783" spans="1:24" x14ac:dyDescent="0.35">
      <c r="A1783" t="s">
        <v>3466</v>
      </c>
      <c r="B1783" t="s">
        <v>3467</v>
      </c>
      <c r="C1783">
        <v>1387.68</v>
      </c>
      <c r="D1783" t="s">
        <v>3872</v>
      </c>
      <c r="E1783">
        <f t="shared" si="189"/>
        <v>0.15</v>
      </c>
      <c r="F1783">
        <f t="shared" si="190"/>
        <v>412.83479999999997</v>
      </c>
      <c r="G1783" s="2">
        <v>45706</v>
      </c>
      <c r="H1783" s="2">
        <v>45706</v>
      </c>
      <c r="I1783" t="s">
        <v>86</v>
      </c>
      <c r="J1783" t="s">
        <v>29</v>
      </c>
      <c r="K1783" t="str">
        <f t="shared" si="191"/>
        <v>Low Risk</v>
      </c>
      <c r="L1783" t="s">
        <v>43</v>
      </c>
      <c r="M1783" t="s">
        <v>21</v>
      </c>
      <c r="N1783" t="s">
        <v>31</v>
      </c>
      <c r="O1783" t="s">
        <v>23</v>
      </c>
      <c r="P1783" t="s">
        <v>56</v>
      </c>
      <c r="Q1783" t="s">
        <v>57</v>
      </c>
      <c r="R1783">
        <v>9</v>
      </c>
      <c r="S1783" t="str">
        <f t="shared" si="192"/>
        <v>February</v>
      </c>
      <c r="T1783">
        <f t="shared" si="193"/>
        <v>2025</v>
      </c>
      <c r="U1783" s="3">
        <f t="shared" si="194"/>
        <v>0.29749999999999999</v>
      </c>
      <c r="V1783" s="3" t="str">
        <f t="shared" si="195"/>
        <v>High Discount</v>
      </c>
      <c r="W1783" s="3">
        <f>AVERAGE(Table1[Gross Margin %])</f>
        <v>0.29963500000000659</v>
      </c>
      <c r="X1783" s="3"/>
    </row>
    <row r="1784" spans="1:24" x14ac:dyDescent="0.35">
      <c r="A1784" t="s">
        <v>3468</v>
      </c>
      <c r="B1784" t="s">
        <v>3469</v>
      </c>
      <c r="C1784">
        <v>895.45</v>
      </c>
      <c r="D1784" t="s">
        <v>3874</v>
      </c>
      <c r="E1784">
        <f t="shared" si="189"/>
        <v>0.1</v>
      </c>
      <c r="F1784">
        <f t="shared" si="190"/>
        <v>282.06674999999996</v>
      </c>
      <c r="G1784" s="2">
        <v>45762</v>
      </c>
      <c r="H1784" s="2">
        <v>45762</v>
      </c>
      <c r="I1784" t="s">
        <v>28</v>
      </c>
      <c r="J1784" t="s">
        <v>19</v>
      </c>
      <c r="K1784" t="str">
        <f t="shared" si="191"/>
        <v>Low Risk</v>
      </c>
      <c r="L1784" t="s">
        <v>43</v>
      </c>
      <c r="M1784" t="s">
        <v>39</v>
      </c>
      <c r="N1784" t="s">
        <v>22</v>
      </c>
      <c r="O1784" t="s">
        <v>32</v>
      </c>
      <c r="P1784" t="s">
        <v>72</v>
      </c>
      <c r="Q1784" t="s">
        <v>73</v>
      </c>
      <c r="R1784">
        <v>2</v>
      </c>
      <c r="S1784" t="str">
        <f t="shared" si="192"/>
        <v>April</v>
      </c>
      <c r="T1784">
        <f t="shared" si="193"/>
        <v>2025</v>
      </c>
      <c r="U1784" s="3">
        <f t="shared" si="194"/>
        <v>0.31499999999999995</v>
      </c>
      <c r="V1784" s="3" t="str">
        <f t="shared" si="195"/>
        <v>Low Discount</v>
      </c>
      <c r="W1784" s="3">
        <f>AVERAGE(Table1[Gross Margin %])</f>
        <v>0.29963500000000659</v>
      </c>
      <c r="X1784" s="3"/>
    </row>
    <row r="1785" spans="1:24" x14ac:dyDescent="0.35">
      <c r="A1785" t="s">
        <v>3470</v>
      </c>
      <c r="B1785" t="s">
        <v>3471</v>
      </c>
      <c r="C1785">
        <v>1457.14</v>
      </c>
      <c r="D1785" t="s">
        <v>3872</v>
      </c>
      <c r="E1785">
        <f t="shared" si="189"/>
        <v>0.25</v>
      </c>
      <c r="F1785">
        <f t="shared" si="190"/>
        <v>382.49924999999996</v>
      </c>
      <c r="G1785" s="2">
        <v>45665</v>
      </c>
      <c r="H1785" s="2">
        <v>45665</v>
      </c>
      <c r="I1785" t="s">
        <v>48</v>
      </c>
      <c r="J1785" t="s">
        <v>19</v>
      </c>
      <c r="K1785" t="str">
        <f t="shared" si="191"/>
        <v>High Risk</v>
      </c>
      <c r="L1785" t="s">
        <v>20</v>
      </c>
      <c r="M1785" t="s">
        <v>39</v>
      </c>
      <c r="N1785" t="s">
        <v>45</v>
      </c>
      <c r="O1785" t="s">
        <v>32</v>
      </c>
      <c r="P1785" t="s">
        <v>68</v>
      </c>
      <c r="Q1785" t="s">
        <v>69</v>
      </c>
      <c r="R1785">
        <v>10</v>
      </c>
      <c r="S1785" t="str">
        <f t="shared" si="192"/>
        <v>January</v>
      </c>
      <c r="T1785">
        <f t="shared" si="193"/>
        <v>2025</v>
      </c>
      <c r="U1785" s="3">
        <f t="shared" si="194"/>
        <v>0.26249999999999996</v>
      </c>
      <c r="V1785" s="3" t="str">
        <f t="shared" si="195"/>
        <v>High Discount</v>
      </c>
      <c r="W1785" s="3">
        <f>AVERAGE(Table1[Gross Margin %])</f>
        <v>0.29963500000000659</v>
      </c>
      <c r="X1785" s="3"/>
    </row>
    <row r="1786" spans="1:24" x14ac:dyDescent="0.35">
      <c r="A1786" t="s">
        <v>3472</v>
      </c>
      <c r="B1786" t="s">
        <v>3473</v>
      </c>
      <c r="C1786">
        <v>1065.76</v>
      </c>
      <c r="D1786" t="s">
        <v>3872</v>
      </c>
      <c r="E1786">
        <f t="shared" si="189"/>
        <v>0.15</v>
      </c>
      <c r="F1786">
        <f t="shared" si="190"/>
        <v>317.06359999999995</v>
      </c>
      <c r="G1786" s="2">
        <v>45534</v>
      </c>
      <c r="H1786" s="2">
        <v>45534</v>
      </c>
      <c r="I1786" t="s">
        <v>42</v>
      </c>
      <c r="J1786" t="s">
        <v>29</v>
      </c>
      <c r="K1786" t="str">
        <f t="shared" si="191"/>
        <v>Low Risk</v>
      </c>
      <c r="L1786" t="s">
        <v>43</v>
      </c>
      <c r="M1786" t="s">
        <v>30</v>
      </c>
      <c r="N1786" t="s">
        <v>45</v>
      </c>
      <c r="O1786" t="s">
        <v>23</v>
      </c>
      <c r="P1786" t="s">
        <v>51</v>
      </c>
      <c r="Q1786" t="s">
        <v>52</v>
      </c>
      <c r="R1786">
        <v>6</v>
      </c>
      <c r="S1786" t="str">
        <f t="shared" si="192"/>
        <v>August</v>
      </c>
      <c r="T1786">
        <f t="shared" si="193"/>
        <v>2024</v>
      </c>
      <c r="U1786" s="3">
        <f t="shared" si="194"/>
        <v>0.29749999999999993</v>
      </c>
      <c r="V1786" s="3" t="str">
        <f t="shared" si="195"/>
        <v>High Discount</v>
      </c>
      <c r="W1786" s="3">
        <f>AVERAGE(Table1[Gross Margin %])</f>
        <v>0.29963500000000659</v>
      </c>
      <c r="X1786" s="3"/>
    </row>
    <row r="1787" spans="1:24" x14ac:dyDescent="0.35">
      <c r="A1787" t="s">
        <v>3474</v>
      </c>
      <c r="B1787" t="s">
        <v>3475</v>
      </c>
      <c r="C1787">
        <v>1055.99</v>
      </c>
      <c r="D1787" t="s">
        <v>3872</v>
      </c>
      <c r="E1787">
        <f t="shared" si="189"/>
        <v>0.25</v>
      </c>
      <c r="F1787">
        <f t="shared" si="190"/>
        <v>277.19737500000002</v>
      </c>
      <c r="G1787" s="2">
        <v>45769</v>
      </c>
      <c r="H1787" s="2">
        <v>45769</v>
      </c>
      <c r="I1787" t="s">
        <v>18</v>
      </c>
      <c r="J1787" t="s">
        <v>49</v>
      </c>
      <c r="K1787" t="str">
        <f t="shared" si="191"/>
        <v>High Risk</v>
      </c>
      <c r="L1787" t="s">
        <v>20</v>
      </c>
      <c r="M1787" t="s">
        <v>39</v>
      </c>
      <c r="N1787" t="s">
        <v>31</v>
      </c>
      <c r="O1787" t="s">
        <v>32</v>
      </c>
      <c r="P1787" t="s">
        <v>33</v>
      </c>
      <c r="Q1787" t="s">
        <v>34</v>
      </c>
      <c r="R1787">
        <v>10</v>
      </c>
      <c r="S1787" t="str">
        <f t="shared" si="192"/>
        <v>April</v>
      </c>
      <c r="T1787">
        <f t="shared" si="193"/>
        <v>2025</v>
      </c>
      <c r="U1787" s="3">
        <f t="shared" si="194"/>
        <v>0.26250000000000001</v>
      </c>
      <c r="V1787" s="3" t="str">
        <f t="shared" si="195"/>
        <v>High Discount</v>
      </c>
      <c r="W1787" s="3">
        <f>AVERAGE(Table1[Gross Margin %])</f>
        <v>0.29963500000000659</v>
      </c>
      <c r="X1787" s="3"/>
    </row>
    <row r="1788" spans="1:24" x14ac:dyDescent="0.35">
      <c r="A1788" t="s">
        <v>3476</v>
      </c>
      <c r="B1788" t="s">
        <v>3477</v>
      </c>
      <c r="C1788">
        <v>480.15</v>
      </c>
      <c r="D1788" t="s">
        <v>3873</v>
      </c>
      <c r="E1788">
        <f t="shared" si="189"/>
        <v>0.1</v>
      </c>
      <c r="F1788">
        <f t="shared" si="190"/>
        <v>151.24724999999998</v>
      </c>
      <c r="G1788" s="2">
        <v>45734</v>
      </c>
      <c r="H1788" s="2">
        <v>45734</v>
      </c>
      <c r="I1788" t="s">
        <v>28</v>
      </c>
      <c r="J1788" t="s">
        <v>19</v>
      </c>
      <c r="K1788" t="str">
        <f t="shared" si="191"/>
        <v>Medium Risk</v>
      </c>
      <c r="L1788" t="s">
        <v>38</v>
      </c>
      <c r="M1788" t="s">
        <v>39</v>
      </c>
      <c r="N1788" t="s">
        <v>31</v>
      </c>
      <c r="O1788" t="s">
        <v>32</v>
      </c>
      <c r="P1788" t="s">
        <v>33</v>
      </c>
      <c r="Q1788" t="s">
        <v>34</v>
      </c>
      <c r="R1788">
        <v>9</v>
      </c>
      <c r="S1788" t="str">
        <f t="shared" si="192"/>
        <v>March</v>
      </c>
      <c r="T1788">
        <f t="shared" si="193"/>
        <v>2025</v>
      </c>
      <c r="U1788" s="3">
        <f t="shared" si="194"/>
        <v>0.31499999999999995</v>
      </c>
      <c r="V1788" s="3" t="str">
        <f t="shared" si="195"/>
        <v>Low Discount</v>
      </c>
      <c r="W1788" s="3">
        <f>AVERAGE(Table1[Gross Margin %])</f>
        <v>0.29963500000000659</v>
      </c>
      <c r="X1788" s="3"/>
    </row>
    <row r="1789" spans="1:24" x14ac:dyDescent="0.35">
      <c r="A1789" t="s">
        <v>3478</v>
      </c>
      <c r="B1789" t="s">
        <v>3479</v>
      </c>
      <c r="C1789">
        <v>533.91999999999996</v>
      </c>
      <c r="D1789" t="s">
        <v>3874</v>
      </c>
      <c r="E1789">
        <f t="shared" si="189"/>
        <v>0.1</v>
      </c>
      <c r="F1789">
        <f t="shared" si="190"/>
        <v>168.18479999999997</v>
      </c>
      <c r="G1789" s="2">
        <v>45542</v>
      </c>
      <c r="H1789" s="2">
        <v>45542</v>
      </c>
      <c r="I1789" t="s">
        <v>18</v>
      </c>
      <c r="J1789" t="s">
        <v>19</v>
      </c>
      <c r="K1789" t="str">
        <f t="shared" si="191"/>
        <v>Medium Risk</v>
      </c>
      <c r="L1789" t="s">
        <v>38</v>
      </c>
      <c r="M1789" t="s">
        <v>44</v>
      </c>
      <c r="N1789" t="s">
        <v>31</v>
      </c>
      <c r="O1789" t="s">
        <v>61</v>
      </c>
      <c r="P1789" t="s">
        <v>62</v>
      </c>
      <c r="Q1789" t="s">
        <v>63</v>
      </c>
      <c r="R1789">
        <v>7</v>
      </c>
      <c r="S1789" t="str">
        <f t="shared" si="192"/>
        <v>September</v>
      </c>
      <c r="T1789">
        <f t="shared" si="193"/>
        <v>2024</v>
      </c>
      <c r="U1789" s="3">
        <f t="shared" si="194"/>
        <v>0.31499999999999995</v>
      </c>
      <c r="V1789" s="3" t="str">
        <f t="shared" si="195"/>
        <v>Low Discount</v>
      </c>
      <c r="W1789" s="3">
        <f>AVERAGE(Table1[Gross Margin %])</f>
        <v>0.29963500000000659</v>
      </c>
      <c r="X1789" s="3"/>
    </row>
    <row r="1790" spans="1:24" x14ac:dyDescent="0.35">
      <c r="A1790" t="s">
        <v>3480</v>
      </c>
      <c r="B1790" t="s">
        <v>3481</v>
      </c>
      <c r="C1790">
        <v>144.78</v>
      </c>
      <c r="D1790" t="s">
        <v>3873</v>
      </c>
      <c r="E1790">
        <f t="shared" si="189"/>
        <v>0.1</v>
      </c>
      <c r="F1790">
        <f t="shared" si="190"/>
        <v>45.605699999999992</v>
      </c>
      <c r="G1790" s="2">
        <v>45480</v>
      </c>
      <c r="H1790" s="2">
        <v>45480</v>
      </c>
      <c r="I1790" t="s">
        <v>86</v>
      </c>
      <c r="J1790" t="s">
        <v>37</v>
      </c>
      <c r="K1790" t="str">
        <f t="shared" si="191"/>
        <v>Low Risk</v>
      </c>
      <c r="L1790" t="s">
        <v>43</v>
      </c>
      <c r="M1790" t="s">
        <v>55</v>
      </c>
      <c r="N1790" t="s">
        <v>31</v>
      </c>
      <c r="O1790" t="s">
        <v>32</v>
      </c>
      <c r="P1790" t="s">
        <v>33</v>
      </c>
      <c r="Q1790" t="s">
        <v>34</v>
      </c>
      <c r="R1790">
        <v>6</v>
      </c>
      <c r="S1790" t="str">
        <f t="shared" si="192"/>
        <v>July</v>
      </c>
      <c r="T1790">
        <f t="shared" si="193"/>
        <v>2024</v>
      </c>
      <c r="U1790" s="3">
        <f t="shared" si="194"/>
        <v>0.31499999999999995</v>
      </c>
      <c r="V1790" s="3" t="str">
        <f t="shared" si="195"/>
        <v>Low Discount</v>
      </c>
      <c r="W1790" s="3">
        <f>AVERAGE(Table1[Gross Margin %])</f>
        <v>0.29963500000000659</v>
      </c>
      <c r="X1790" s="3"/>
    </row>
    <row r="1791" spans="1:24" x14ac:dyDescent="0.35">
      <c r="A1791" t="s">
        <v>3482</v>
      </c>
      <c r="B1791" t="s">
        <v>3483</v>
      </c>
      <c r="C1791">
        <v>949.54</v>
      </c>
      <c r="D1791" t="s">
        <v>3874</v>
      </c>
      <c r="E1791">
        <f t="shared" si="189"/>
        <v>0.15</v>
      </c>
      <c r="F1791">
        <f t="shared" si="190"/>
        <v>282.48814999999996</v>
      </c>
      <c r="G1791" s="2">
        <v>45767</v>
      </c>
      <c r="H1791" s="2">
        <v>45767</v>
      </c>
      <c r="I1791" t="s">
        <v>28</v>
      </c>
      <c r="J1791" t="s">
        <v>19</v>
      </c>
      <c r="K1791" t="str">
        <f t="shared" si="191"/>
        <v>Low Risk</v>
      </c>
      <c r="L1791" t="s">
        <v>60</v>
      </c>
      <c r="M1791" t="s">
        <v>30</v>
      </c>
      <c r="N1791" t="s">
        <v>31</v>
      </c>
      <c r="O1791" t="s">
        <v>23</v>
      </c>
      <c r="P1791" t="s">
        <v>51</v>
      </c>
      <c r="Q1791" t="s">
        <v>52</v>
      </c>
      <c r="R1791">
        <v>1</v>
      </c>
      <c r="S1791" t="str">
        <f t="shared" si="192"/>
        <v>April</v>
      </c>
      <c r="T1791">
        <f t="shared" si="193"/>
        <v>2025</v>
      </c>
      <c r="U1791" s="3">
        <f t="shared" si="194"/>
        <v>0.29749999999999999</v>
      </c>
      <c r="V1791" s="3" t="str">
        <f t="shared" si="195"/>
        <v>High Discount</v>
      </c>
      <c r="W1791" s="3">
        <f>AVERAGE(Table1[Gross Margin %])</f>
        <v>0.29963500000000659</v>
      </c>
      <c r="X1791" s="3"/>
    </row>
    <row r="1792" spans="1:24" x14ac:dyDescent="0.35">
      <c r="A1792" t="s">
        <v>3484</v>
      </c>
      <c r="B1792" t="s">
        <v>3485</v>
      </c>
      <c r="C1792">
        <v>1492.34</v>
      </c>
      <c r="D1792" t="s">
        <v>3872</v>
      </c>
      <c r="E1792">
        <f t="shared" si="189"/>
        <v>0.15</v>
      </c>
      <c r="F1792">
        <f t="shared" si="190"/>
        <v>443.97114999999997</v>
      </c>
      <c r="G1792" s="2">
        <v>45588</v>
      </c>
      <c r="H1792" s="2">
        <v>45588</v>
      </c>
      <c r="I1792" t="s">
        <v>18</v>
      </c>
      <c r="J1792" t="s">
        <v>19</v>
      </c>
      <c r="K1792" t="str">
        <f t="shared" si="191"/>
        <v>Medium Risk</v>
      </c>
      <c r="L1792" t="s">
        <v>38</v>
      </c>
      <c r="M1792" t="s">
        <v>55</v>
      </c>
      <c r="N1792" t="s">
        <v>45</v>
      </c>
      <c r="O1792" t="s">
        <v>23</v>
      </c>
      <c r="P1792" t="s">
        <v>51</v>
      </c>
      <c r="Q1792" t="s">
        <v>52</v>
      </c>
      <c r="R1792">
        <v>4</v>
      </c>
      <c r="S1792" t="str">
        <f t="shared" si="192"/>
        <v>October</v>
      </c>
      <c r="T1792">
        <f t="shared" si="193"/>
        <v>2024</v>
      </c>
      <c r="U1792" s="3">
        <f t="shared" si="194"/>
        <v>0.29749999999999999</v>
      </c>
      <c r="V1792" s="3" t="str">
        <f t="shared" si="195"/>
        <v>High Discount</v>
      </c>
      <c r="W1792" s="3">
        <f>AVERAGE(Table1[Gross Margin %])</f>
        <v>0.29963500000000659</v>
      </c>
      <c r="X1792" s="3"/>
    </row>
    <row r="1793" spans="1:24" x14ac:dyDescent="0.35">
      <c r="A1793" t="s">
        <v>3486</v>
      </c>
      <c r="B1793" t="s">
        <v>3487</v>
      </c>
      <c r="C1793">
        <v>1486.25</v>
      </c>
      <c r="D1793" t="s">
        <v>3872</v>
      </c>
      <c r="E1793">
        <f t="shared" si="189"/>
        <v>0.15</v>
      </c>
      <c r="F1793">
        <f t="shared" si="190"/>
        <v>442.15937499999995</v>
      </c>
      <c r="G1793" s="2">
        <v>45674</v>
      </c>
      <c r="H1793" s="2">
        <v>45674</v>
      </c>
      <c r="I1793" t="s">
        <v>18</v>
      </c>
      <c r="J1793" t="s">
        <v>19</v>
      </c>
      <c r="K1793" t="str">
        <f t="shared" si="191"/>
        <v>Low Risk</v>
      </c>
      <c r="L1793" t="s">
        <v>60</v>
      </c>
      <c r="M1793" t="s">
        <v>39</v>
      </c>
      <c r="N1793" t="s">
        <v>45</v>
      </c>
      <c r="O1793" t="s">
        <v>23</v>
      </c>
      <c r="P1793" t="s">
        <v>51</v>
      </c>
      <c r="Q1793" t="s">
        <v>52</v>
      </c>
      <c r="R1793">
        <v>9</v>
      </c>
      <c r="S1793" t="str">
        <f t="shared" si="192"/>
        <v>January</v>
      </c>
      <c r="T1793">
        <f t="shared" si="193"/>
        <v>2025</v>
      </c>
      <c r="U1793" s="3">
        <f t="shared" si="194"/>
        <v>0.29749999999999999</v>
      </c>
      <c r="V1793" s="3" t="str">
        <f t="shared" si="195"/>
        <v>High Discount</v>
      </c>
      <c r="W1793" s="3">
        <f>AVERAGE(Table1[Gross Margin %])</f>
        <v>0.29963500000000659</v>
      </c>
      <c r="X1793" s="3"/>
    </row>
    <row r="1794" spans="1:24" x14ac:dyDescent="0.35">
      <c r="A1794" t="s">
        <v>3488</v>
      </c>
      <c r="B1794" t="s">
        <v>3028</v>
      </c>
      <c r="C1794">
        <v>144.56</v>
      </c>
      <c r="D1794" t="s">
        <v>3873</v>
      </c>
      <c r="E1794">
        <f t="shared" si="189"/>
        <v>0.1</v>
      </c>
      <c r="F1794">
        <f t="shared" si="190"/>
        <v>45.5364</v>
      </c>
      <c r="G1794" s="2">
        <v>45771</v>
      </c>
      <c r="H1794" s="2">
        <v>45771</v>
      </c>
      <c r="I1794" t="s">
        <v>86</v>
      </c>
      <c r="J1794" t="s">
        <v>37</v>
      </c>
      <c r="K1794" t="str">
        <f t="shared" si="191"/>
        <v>Low Risk</v>
      </c>
      <c r="L1794" t="s">
        <v>60</v>
      </c>
      <c r="M1794" t="s">
        <v>55</v>
      </c>
      <c r="N1794" t="s">
        <v>22</v>
      </c>
      <c r="O1794" t="s">
        <v>32</v>
      </c>
      <c r="P1794" t="s">
        <v>72</v>
      </c>
      <c r="Q1794" t="s">
        <v>73</v>
      </c>
      <c r="R1794">
        <v>10</v>
      </c>
      <c r="S1794" t="str">
        <f t="shared" si="192"/>
        <v>April</v>
      </c>
      <c r="T1794">
        <f t="shared" si="193"/>
        <v>2025</v>
      </c>
      <c r="U1794" s="3">
        <f t="shared" si="194"/>
        <v>0.315</v>
      </c>
      <c r="V1794" s="3" t="str">
        <f t="shared" si="195"/>
        <v>Low Discount</v>
      </c>
      <c r="W1794" s="3">
        <f>AVERAGE(Table1[Gross Margin %])</f>
        <v>0.29963500000000659</v>
      </c>
      <c r="X1794" s="3"/>
    </row>
    <row r="1795" spans="1:24" x14ac:dyDescent="0.35">
      <c r="A1795" t="s">
        <v>3489</v>
      </c>
      <c r="B1795" t="s">
        <v>3490</v>
      </c>
      <c r="C1795">
        <v>375.57</v>
      </c>
      <c r="D1795" t="s">
        <v>3873</v>
      </c>
      <c r="E1795">
        <f t="shared" ref="E1795:E1858" si="196">IF(AND(O1795="Technology", C1795&gt;1000), 0.25, IF(O1795="Furniture", 0.15, 0.1))</f>
        <v>0.1</v>
      </c>
      <c r="F1795">
        <f t="shared" ref="F1795:F1858" si="197">(C1795 - (C1795 * E1795)) * 0.35</f>
        <v>118.30454999999998</v>
      </c>
      <c r="G1795" s="2">
        <v>45682</v>
      </c>
      <c r="H1795" s="2">
        <v>45682</v>
      </c>
      <c r="I1795" t="s">
        <v>18</v>
      </c>
      <c r="J1795" t="s">
        <v>37</v>
      </c>
      <c r="K1795" t="str">
        <f t="shared" ref="K1795:K1858" si="198">IF(L1795="Cancelled", "High Risk", IF(AND(L1795="In Transit", I1795&lt;&gt;"Jumia Express"), "Medium Risk", "Low Risk"))</f>
        <v>Low Risk</v>
      </c>
      <c r="L1795" t="s">
        <v>60</v>
      </c>
      <c r="M1795" t="s">
        <v>50</v>
      </c>
      <c r="N1795" t="s">
        <v>31</v>
      </c>
      <c r="O1795" t="s">
        <v>61</v>
      </c>
      <c r="P1795" t="s">
        <v>62</v>
      </c>
      <c r="Q1795" t="s">
        <v>63</v>
      </c>
      <c r="R1795">
        <v>10</v>
      </c>
      <c r="S1795" t="str">
        <f t="shared" ref="S1795:S1858" si="199">TEXT(G1795, "mmmm")</f>
        <v>January</v>
      </c>
      <c r="T1795">
        <f t="shared" ref="T1795:T1858" si="200">YEAR(G1795)</f>
        <v>2025</v>
      </c>
      <c r="U1795" s="3">
        <f t="shared" ref="U1795:U1858" si="201">F1795/C1795</f>
        <v>0.31499999999999995</v>
      </c>
      <c r="V1795" s="3" t="str">
        <f t="shared" ref="V1795:V1858" si="202">IF(E1795=0, "No Discount", IF(E1795&lt;=0.1, "Low Discount", "High Discount"))</f>
        <v>Low Discount</v>
      </c>
      <c r="W1795" s="3">
        <f>AVERAGE(Table1[Gross Margin %])</f>
        <v>0.29963500000000659</v>
      </c>
      <c r="X1795" s="3"/>
    </row>
    <row r="1796" spans="1:24" x14ac:dyDescent="0.35">
      <c r="A1796" t="s">
        <v>3491</v>
      </c>
      <c r="B1796" t="s">
        <v>3492</v>
      </c>
      <c r="C1796">
        <v>316.87</v>
      </c>
      <c r="D1796" t="s">
        <v>3873</v>
      </c>
      <c r="E1796">
        <f t="shared" si="196"/>
        <v>0.1</v>
      </c>
      <c r="F1796">
        <f t="shared" si="197"/>
        <v>99.814049999999995</v>
      </c>
      <c r="G1796" s="2">
        <v>45524</v>
      </c>
      <c r="H1796" s="2">
        <v>45524</v>
      </c>
      <c r="I1796" t="s">
        <v>28</v>
      </c>
      <c r="J1796" t="s">
        <v>29</v>
      </c>
      <c r="K1796" t="str">
        <f t="shared" si="198"/>
        <v>Medium Risk</v>
      </c>
      <c r="L1796" t="s">
        <v>38</v>
      </c>
      <c r="M1796" t="s">
        <v>30</v>
      </c>
      <c r="N1796" t="s">
        <v>22</v>
      </c>
      <c r="O1796" t="s">
        <v>32</v>
      </c>
      <c r="P1796" t="s">
        <v>72</v>
      </c>
      <c r="Q1796" t="s">
        <v>73</v>
      </c>
      <c r="R1796">
        <v>8</v>
      </c>
      <c r="S1796" t="str">
        <f t="shared" si="199"/>
        <v>August</v>
      </c>
      <c r="T1796">
        <f t="shared" si="200"/>
        <v>2024</v>
      </c>
      <c r="U1796" s="3">
        <f t="shared" si="201"/>
        <v>0.315</v>
      </c>
      <c r="V1796" s="3" t="str">
        <f t="shared" si="202"/>
        <v>Low Discount</v>
      </c>
      <c r="W1796" s="3">
        <f>AVERAGE(Table1[Gross Margin %])</f>
        <v>0.29963500000000659</v>
      </c>
      <c r="X1796" s="3"/>
    </row>
    <row r="1797" spans="1:24" x14ac:dyDescent="0.35">
      <c r="A1797" t="s">
        <v>3493</v>
      </c>
      <c r="B1797" t="s">
        <v>3494</v>
      </c>
      <c r="C1797">
        <v>1055.23</v>
      </c>
      <c r="D1797" t="s">
        <v>3872</v>
      </c>
      <c r="E1797">
        <f t="shared" si="196"/>
        <v>0.25</v>
      </c>
      <c r="F1797">
        <f t="shared" si="197"/>
        <v>276.99787499999996</v>
      </c>
      <c r="G1797" s="2">
        <v>45770</v>
      </c>
      <c r="H1797" s="2">
        <v>45770</v>
      </c>
      <c r="I1797" t="s">
        <v>18</v>
      </c>
      <c r="J1797" t="s">
        <v>19</v>
      </c>
      <c r="K1797" t="str">
        <f t="shared" si="198"/>
        <v>High Risk</v>
      </c>
      <c r="L1797" t="s">
        <v>20</v>
      </c>
      <c r="M1797" t="s">
        <v>44</v>
      </c>
      <c r="N1797" t="s">
        <v>22</v>
      </c>
      <c r="O1797" t="s">
        <v>32</v>
      </c>
      <c r="P1797" t="s">
        <v>72</v>
      </c>
      <c r="Q1797" t="s">
        <v>73</v>
      </c>
      <c r="R1797">
        <v>3</v>
      </c>
      <c r="S1797" t="str">
        <f t="shared" si="199"/>
        <v>April</v>
      </c>
      <c r="T1797">
        <f t="shared" si="200"/>
        <v>2025</v>
      </c>
      <c r="U1797" s="3">
        <f t="shared" si="201"/>
        <v>0.26249999999999996</v>
      </c>
      <c r="V1797" s="3" t="str">
        <f t="shared" si="202"/>
        <v>High Discount</v>
      </c>
      <c r="W1797" s="3">
        <f>AVERAGE(Table1[Gross Margin %])</f>
        <v>0.29963500000000659</v>
      </c>
      <c r="X1797" s="3"/>
    </row>
    <row r="1798" spans="1:24" x14ac:dyDescent="0.35">
      <c r="A1798" t="s">
        <v>3495</v>
      </c>
      <c r="B1798" t="s">
        <v>3496</v>
      </c>
      <c r="C1798">
        <v>249.11</v>
      </c>
      <c r="D1798" t="s">
        <v>3873</v>
      </c>
      <c r="E1798">
        <f t="shared" si="196"/>
        <v>0.1</v>
      </c>
      <c r="F1798">
        <f t="shared" si="197"/>
        <v>78.469650000000001</v>
      </c>
      <c r="G1798" s="2">
        <v>45737</v>
      </c>
      <c r="H1798" s="2">
        <v>45737</v>
      </c>
      <c r="I1798" t="s">
        <v>28</v>
      </c>
      <c r="J1798" t="s">
        <v>19</v>
      </c>
      <c r="K1798" t="str">
        <f t="shared" si="198"/>
        <v>Medium Risk</v>
      </c>
      <c r="L1798" t="s">
        <v>38</v>
      </c>
      <c r="M1798" t="s">
        <v>30</v>
      </c>
      <c r="N1798" t="s">
        <v>31</v>
      </c>
      <c r="O1798" t="s">
        <v>32</v>
      </c>
      <c r="P1798" t="s">
        <v>33</v>
      </c>
      <c r="Q1798" t="s">
        <v>34</v>
      </c>
      <c r="R1798">
        <v>4</v>
      </c>
      <c r="S1798" t="str">
        <f t="shared" si="199"/>
        <v>March</v>
      </c>
      <c r="T1798">
        <f t="shared" si="200"/>
        <v>2025</v>
      </c>
      <c r="U1798" s="3">
        <f t="shared" si="201"/>
        <v>0.315</v>
      </c>
      <c r="V1798" s="3" t="str">
        <f t="shared" si="202"/>
        <v>Low Discount</v>
      </c>
      <c r="W1798" s="3">
        <f>AVERAGE(Table1[Gross Margin %])</f>
        <v>0.29963500000000659</v>
      </c>
      <c r="X1798" s="3"/>
    </row>
    <row r="1799" spans="1:24" x14ac:dyDescent="0.35">
      <c r="A1799" t="s">
        <v>3497</v>
      </c>
      <c r="B1799" t="s">
        <v>1561</v>
      </c>
      <c r="C1799">
        <v>231.55</v>
      </c>
      <c r="D1799" t="s">
        <v>3873</v>
      </c>
      <c r="E1799">
        <f t="shared" si="196"/>
        <v>0.1</v>
      </c>
      <c r="F1799">
        <f t="shared" si="197"/>
        <v>72.938249999999996</v>
      </c>
      <c r="G1799" s="2">
        <v>45458</v>
      </c>
      <c r="H1799" s="2">
        <v>45458</v>
      </c>
      <c r="I1799" t="s">
        <v>86</v>
      </c>
      <c r="J1799" t="s">
        <v>29</v>
      </c>
      <c r="K1799" t="str">
        <f t="shared" si="198"/>
        <v>High Risk</v>
      </c>
      <c r="L1799" t="s">
        <v>20</v>
      </c>
      <c r="M1799" t="s">
        <v>21</v>
      </c>
      <c r="N1799" t="s">
        <v>31</v>
      </c>
      <c r="O1799" t="s">
        <v>32</v>
      </c>
      <c r="P1799" t="s">
        <v>33</v>
      </c>
      <c r="Q1799" t="s">
        <v>34</v>
      </c>
      <c r="R1799">
        <v>3</v>
      </c>
      <c r="S1799" t="str">
        <f t="shared" si="199"/>
        <v>June</v>
      </c>
      <c r="T1799">
        <f t="shared" si="200"/>
        <v>2024</v>
      </c>
      <c r="U1799" s="3">
        <f t="shared" si="201"/>
        <v>0.31499999999999995</v>
      </c>
      <c r="V1799" s="3" t="str">
        <f t="shared" si="202"/>
        <v>Low Discount</v>
      </c>
      <c r="W1799" s="3">
        <f>AVERAGE(Table1[Gross Margin %])</f>
        <v>0.29963500000000659</v>
      </c>
      <c r="X1799" s="3"/>
    </row>
    <row r="1800" spans="1:24" x14ac:dyDescent="0.35">
      <c r="A1800" t="s">
        <v>3498</v>
      </c>
      <c r="B1800" t="s">
        <v>3499</v>
      </c>
      <c r="C1800">
        <v>781.19</v>
      </c>
      <c r="D1800" t="s">
        <v>3874</v>
      </c>
      <c r="E1800">
        <f t="shared" si="196"/>
        <v>0.15</v>
      </c>
      <c r="F1800">
        <f t="shared" si="197"/>
        <v>232.40402500000002</v>
      </c>
      <c r="G1800" s="2">
        <v>45495</v>
      </c>
      <c r="H1800" s="2">
        <v>45495</v>
      </c>
      <c r="I1800" t="s">
        <v>42</v>
      </c>
      <c r="J1800" t="s">
        <v>29</v>
      </c>
      <c r="K1800" t="str">
        <f t="shared" si="198"/>
        <v>Low Risk</v>
      </c>
      <c r="L1800" t="s">
        <v>60</v>
      </c>
      <c r="M1800" t="s">
        <v>44</v>
      </c>
      <c r="N1800" t="s">
        <v>45</v>
      </c>
      <c r="O1800" t="s">
        <v>23</v>
      </c>
      <c r="P1800" t="s">
        <v>51</v>
      </c>
      <c r="Q1800" t="s">
        <v>52</v>
      </c>
      <c r="R1800">
        <v>8</v>
      </c>
      <c r="S1800" t="str">
        <f t="shared" si="199"/>
        <v>July</v>
      </c>
      <c r="T1800">
        <f t="shared" si="200"/>
        <v>2024</v>
      </c>
      <c r="U1800" s="3">
        <f t="shared" si="201"/>
        <v>0.29749999999999999</v>
      </c>
      <c r="V1800" s="3" t="str">
        <f t="shared" si="202"/>
        <v>High Discount</v>
      </c>
      <c r="W1800" s="3">
        <f>AVERAGE(Table1[Gross Margin %])</f>
        <v>0.29963500000000659</v>
      </c>
      <c r="X1800" s="3"/>
    </row>
    <row r="1801" spans="1:24" x14ac:dyDescent="0.35">
      <c r="A1801" t="s">
        <v>3500</v>
      </c>
      <c r="B1801" t="s">
        <v>3501</v>
      </c>
      <c r="C1801">
        <v>1427.06</v>
      </c>
      <c r="D1801" t="s">
        <v>3872</v>
      </c>
      <c r="E1801">
        <f t="shared" si="196"/>
        <v>0.15</v>
      </c>
      <c r="F1801">
        <f t="shared" si="197"/>
        <v>424.55034999999998</v>
      </c>
      <c r="G1801" s="2">
        <v>45521</v>
      </c>
      <c r="H1801" s="2">
        <v>45521</v>
      </c>
      <c r="I1801" t="s">
        <v>18</v>
      </c>
      <c r="J1801" t="s">
        <v>49</v>
      </c>
      <c r="K1801" t="str">
        <f t="shared" si="198"/>
        <v>Medium Risk</v>
      </c>
      <c r="L1801" t="s">
        <v>38</v>
      </c>
      <c r="M1801" t="s">
        <v>50</v>
      </c>
      <c r="N1801" t="s">
        <v>22</v>
      </c>
      <c r="O1801" t="s">
        <v>23</v>
      </c>
      <c r="P1801" t="s">
        <v>24</v>
      </c>
      <c r="Q1801" t="s">
        <v>25</v>
      </c>
      <c r="R1801">
        <v>8</v>
      </c>
      <c r="S1801" t="str">
        <f t="shared" si="199"/>
        <v>August</v>
      </c>
      <c r="T1801">
        <f t="shared" si="200"/>
        <v>2024</v>
      </c>
      <c r="U1801" s="3">
        <f t="shared" si="201"/>
        <v>0.29749999999999999</v>
      </c>
      <c r="V1801" s="3" t="str">
        <f t="shared" si="202"/>
        <v>High Discount</v>
      </c>
      <c r="W1801" s="3">
        <f>AVERAGE(Table1[Gross Margin %])</f>
        <v>0.29963500000000659</v>
      </c>
      <c r="X1801" s="3"/>
    </row>
    <row r="1802" spans="1:24" x14ac:dyDescent="0.35">
      <c r="A1802" t="s">
        <v>3502</v>
      </c>
      <c r="B1802" t="s">
        <v>3503</v>
      </c>
      <c r="C1802">
        <v>585.02</v>
      </c>
      <c r="D1802" t="s">
        <v>3874</v>
      </c>
      <c r="E1802">
        <f t="shared" si="196"/>
        <v>0.1</v>
      </c>
      <c r="F1802">
        <f t="shared" si="197"/>
        <v>184.28129999999999</v>
      </c>
      <c r="G1802" s="2">
        <v>45700</v>
      </c>
      <c r="H1802" s="2">
        <v>45700</v>
      </c>
      <c r="I1802" t="s">
        <v>48</v>
      </c>
      <c r="J1802" t="s">
        <v>37</v>
      </c>
      <c r="K1802" t="str">
        <f t="shared" si="198"/>
        <v>Low Risk</v>
      </c>
      <c r="L1802" t="s">
        <v>60</v>
      </c>
      <c r="M1802" t="s">
        <v>55</v>
      </c>
      <c r="N1802" t="s">
        <v>22</v>
      </c>
      <c r="O1802" t="s">
        <v>32</v>
      </c>
      <c r="P1802" t="s">
        <v>80</v>
      </c>
      <c r="Q1802" t="s">
        <v>81</v>
      </c>
      <c r="R1802">
        <v>1</v>
      </c>
      <c r="S1802" t="str">
        <f t="shared" si="199"/>
        <v>February</v>
      </c>
      <c r="T1802">
        <f t="shared" si="200"/>
        <v>2025</v>
      </c>
      <c r="U1802" s="3">
        <f t="shared" si="201"/>
        <v>0.315</v>
      </c>
      <c r="V1802" s="3" t="str">
        <f t="shared" si="202"/>
        <v>Low Discount</v>
      </c>
      <c r="W1802" s="3">
        <f>AVERAGE(Table1[Gross Margin %])</f>
        <v>0.29963500000000659</v>
      </c>
      <c r="X1802" s="3"/>
    </row>
    <row r="1803" spans="1:24" x14ac:dyDescent="0.35">
      <c r="A1803" t="s">
        <v>3504</v>
      </c>
      <c r="B1803" t="s">
        <v>3505</v>
      </c>
      <c r="C1803">
        <v>240.2</v>
      </c>
      <c r="D1803" t="s">
        <v>3873</v>
      </c>
      <c r="E1803">
        <f t="shared" si="196"/>
        <v>0.1</v>
      </c>
      <c r="F1803">
        <f t="shared" si="197"/>
        <v>75.662999999999982</v>
      </c>
      <c r="G1803" s="2">
        <v>45690</v>
      </c>
      <c r="H1803" s="2">
        <v>45690</v>
      </c>
      <c r="I1803" t="s">
        <v>48</v>
      </c>
      <c r="J1803" t="s">
        <v>37</v>
      </c>
      <c r="K1803" t="str">
        <f t="shared" si="198"/>
        <v>High Risk</v>
      </c>
      <c r="L1803" t="s">
        <v>20</v>
      </c>
      <c r="M1803" t="s">
        <v>21</v>
      </c>
      <c r="N1803" t="s">
        <v>22</v>
      </c>
      <c r="O1803" t="s">
        <v>32</v>
      </c>
      <c r="P1803" t="s">
        <v>33</v>
      </c>
      <c r="Q1803" t="s">
        <v>34</v>
      </c>
      <c r="R1803">
        <v>4</v>
      </c>
      <c r="S1803" t="str">
        <f t="shared" si="199"/>
        <v>February</v>
      </c>
      <c r="T1803">
        <f t="shared" si="200"/>
        <v>2025</v>
      </c>
      <c r="U1803" s="3">
        <f t="shared" si="201"/>
        <v>0.31499999999999995</v>
      </c>
      <c r="V1803" s="3" t="str">
        <f t="shared" si="202"/>
        <v>Low Discount</v>
      </c>
      <c r="W1803" s="3">
        <f>AVERAGE(Table1[Gross Margin %])</f>
        <v>0.29963500000000659</v>
      </c>
      <c r="X1803" s="3"/>
    </row>
    <row r="1804" spans="1:24" x14ac:dyDescent="0.35">
      <c r="A1804" t="s">
        <v>3506</v>
      </c>
      <c r="B1804" t="s">
        <v>675</v>
      </c>
      <c r="C1804">
        <v>1282.9100000000001</v>
      </c>
      <c r="D1804" t="s">
        <v>3872</v>
      </c>
      <c r="E1804">
        <f t="shared" si="196"/>
        <v>0.15</v>
      </c>
      <c r="F1804">
        <f t="shared" si="197"/>
        <v>381.66572500000001</v>
      </c>
      <c r="G1804" s="2">
        <v>45753</v>
      </c>
      <c r="H1804" s="2">
        <v>45753</v>
      </c>
      <c r="I1804" t="s">
        <v>28</v>
      </c>
      <c r="J1804" t="s">
        <v>37</v>
      </c>
      <c r="K1804" t="str">
        <f t="shared" si="198"/>
        <v>Low Risk</v>
      </c>
      <c r="L1804" t="s">
        <v>43</v>
      </c>
      <c r="M1804" t="s">
        <v>44</v>
      </c>
      <c r="N1804" t="s">
        <v>22</v>
      </c>
      <c r="O1804" t="s">
        <v>23</v>
      </c>
      <c r="P1804" t="s">
        <v>24</v>
      </c>
      <c r="Q1804" t="s">
        <v>25</v>
      </c>
      <c r="R1804">
        <v>6</v>
      </c>
      <c r="S1804" t="str">
        <f t="shared" si="199"/>
        <v>April</v>
      </c>
      <c r="T1804">
        <f t="shared" si="200"/>
        <v>2025</v>
      </c>
      <c r="U1804" s="3">
        <f t="shared" si="201"/>
        <v>0.29749999999999999</v>
      </c>
      <c r="V1804" s="3" t="str">
        <f t="shared" si="202"/>
        <v>High Discount</v>
      </c>
      <c r="W1804" s="3">
        <f>AVERAGE(Table1[Gross Margin %])</f>
        <v>0.29963500000000659</v>
      </c>
      <c r="X1804" s="3"/>
    </row>
    <row r="1805" spans="1:24" x14ac:dyDescent="0.35">
      <c r="A1805" t="s">
        <v>3507</v>
      </c>
      <c r="B1805" t="s">
        <v>1937</v>
      </c>
      <c r="C1805">
        <v>1285.6500000000001</v>
      </c>
      <c r="D1805" t="s">
        <v>3872</v>
      </c>
      <c r="E1805">
        <f t="shared" si="196"/>
        <v>0.15</v>
      </c>
      <c r="F1805">
        <f t="shared" si="197"/>
        <v>382.48087499999997</v>
      </c>
      <c r="G1805" s="2">
        <v>45666</v>
      </c>
      <c r="H1805" s="2">
        <v>45666</v>
      </c>
      <c r="I1805" t="s">
        <v>18</v>
      </c>
      <c r="J1805" t="s">
        <v>37</v>
      </c>
      <c r="K1805" t="str">
        <f t="shared" si="198"/>
        <v>Medium Risk</v>
      </c>
      <c r="L1805" t="s">
        <v>38</v>
      </c>
      <c r="M1805" t="s">
        <v>30</v>
      </c>
      <c r="N1805" t="s">
        <v>22</v>
      </c>
      <c r="O1805" t="s">
        <v>23</v>
      </c>
      <c r="P1805" t="s">
        <v>56</v>
      </c>
      <c r="Q1805" t="s">
        <v>57</v>
      </c>
      <c r="R1805">
        <v>9</v>
      </c>
      <c r="S1805" t="str">
        <f t="shared" si="199"/>
        <v>January</v>
      </c>
      <c r="T1805">
        <f t="shared" si="200"/>
        <v>2025</v>
      </c>
      <c r="U1805" s="3">
        <f t="shared" si="201"/>
        <v>0.29749999999999993</v>
      </c>
      <c r="V1805" s="3" t="str">
        <f t="shared" si="202"/>
        <v>High Discount</v>
      </c>
      <c r="W1805" s="3">
        <f>AVERAGE(Table1[Gross Margin %])</f>
        <v>0.29963500000000659</v>
      </c>
      <c r="X1805" s="3"/>
    </row>
    <row r="1806" spans="1:24" x14ac:dyDescent="0.35">
      <c r="A1806" t="s">
        <v>3508</v>
      </c>
      <c r="B1806" t="s">
        <v>3509</v>
      </c>
      <c r="C1806">
        <v>1323.92</v>
      </c>
      <c r="D1806" t="s">
        <v>3872</v>
      </c>
      <c r="E1806">
        <f t="shared" si="196"/>
        <v>0.25</v>
      </c>
      <c r="F1806">
        <f t="shared" si="197"/>
        <v>347.529</v>
      </c>
      <c r="G1806" s="2">
        <v>45478</v>
      </c>
      <c r="H1806" s="2">
        <v>45478</v>
      </c>
      <c r="I1806" t="s">
        <v>28</v>
      </c>
      <c r="J1806" t="s">
        <v>29</v>
      </c>
      <c r="K1806" t="str">
        <f t="shared" si="198"/>
        <v>Medium Risk</v>
      </c>
      <c r="L1806" t="s">
        <v>38</v>
      </c>
      <c r="M1806" t="s">
        <v>50</v>
      </c>
      <c r="N1806" t="s">
        <v>45</v>
      </c>
      <c r="O1806" t="s">
        <v>32</v>
      </c>
      <c r="P1806" t="s">
        <v>68</v>
      </c>
      <c r="Q1806" t="s">
        <v>69</v>
      </c>
      <c r="R1806">
        <v>9</v>
      </c>
      <c r="S1806" t="str">
        <f t="shared" si="199"/>
        <v>July</v>
      </c>
      <c r="T1806">
        <f t="shared" si="200"/>
        <v>2024</v>
      </c>
      <c r="U1806" s="3">
        <f t="shared" si="201"/>
        <v>0.26249999999999996</v>
      </c>
      <c r="V1806" s="3" t="str">
        <f t="shared" si="202"/>
        <v>High Discount</v>
      </c>
      <c r="W1806" s="3">
        <f>AVERAGE(Table1[Gross Margin %])</f>
        <v>0.29963500000000659</v>
      </c>
      <c r="X1806" s="3"/>
    </row>
    <row r="1807" spans="1:24" x14ac:dyDescent="0.35">
      <c r="A1807" t="s">
        <v>3510</v>
      </c>
      <c r="B1807" t="s">
        <v>2047</v>
      </c>
      <c r="C1807">
        <v>621.16</v>
      </c>
      <c r="D1807" t="s">
        <v>3874</v>
      </c>
      <c r="E1807">
        <f t="shared" si="196"/>
        <v>0.1</v>
      </c>
      <c r="F1807">
        <f t="shared" si="197"/>
        <v>195.66539999999998</v>
      </c>
      <c r="G1807" s="2">
        <v>45464</v>
      </c>
      <c r="H1807" s="2">
        <v>45464</v>
      </c>
      <c r="I1807" t="s">
        <v>86</v>
      </c>
      <c r="J1807" t="s">
        <v>49</v>
      </c>
      <c r="K1807" t="str">
        <f t="shared" si="198"/>
        <v>Medium Risk</v>
      </c>
      <c r="L1807" t="s">
        <v>38</v>
      </c>
      <c r="M1807" t="s">
        <v>30</v>
      </c>
      <c r="N1807" t="s">
        <v>45</v>
      </c>
      <c r="O1807" t="s">
        <v>61</v>
      </c>
      <c r="P1807" t="s">
        <v>62</v>
      </c>
      <c r="Q1807" t="s">
        <v>63</v>
      </c>
      <c r="R1807">
        <v>3</v>
      </c>
      <c r="S1807" t="str">
        <f t="shared" si="199"/>
        <v>June</v>
      </c>
      <c r="T1807">
        <f t="shared" si="200"/>
        <v>2024</v>
      </c>
      <c r="U1807" s="3">
        <f t="shared" si="201"/>
        <v>0.315</v>
      </c>
      <c r="V1807" s="3" t="str">
        <f t="shared" si="202"/>
        <v>Low Discount</v>
      </c>
      <c r="W1807" s="3">
        <f>AVERAGE(Table1[Gross Margin %])</f>
        <v>0.29963500000000659</v>
      </c>
      <c r="X1807" s="3"/>
    </row>
    <row r="1808" spans="1:24" x14ac:dyDescent="0.35">
      <c r="A1808" t="s">
        <v>3511</v>
      </c>
      <c r="B1808" t="s">
        <v>1310</v>
      </c>
      <c r="C1808">
        <v>1098.55</v>
      </c>
      <c r="D1808" t="s">
        <v>3872</v>
      </c>
      <c r="E1808">
        <f t="shared" si="196"/>
        <v>0.25</v>
      </c>
      <c r="F1808">
        <f t="shared" si="197"/>
        <v>288.36937499999993</v>
      </c>
      <c r="G1808" s="2">
        <v>45469</v>
      </c>
      <c r="H1808" s="2">
        <v>45469</v>
      </c>
      <c r="I1808" t="s">
        <v>18</v>
      </c>
      <c r="J1808" t="s">
        <v>49</v>
      </c>
      <c r="K1808" t="str">
        <f t="shared" si="198"/>
        <v>Low Risk</v>
      </c>
      <c r="L1808" t="s">
        <v>60</v>
      </c>
      <c r="M1808" t="s">
        <v>55</v>
      </c>
      <c r="N1808" t="s">
        <v>31</v>
      </c>
      <c r="O1808" t="s">
        <v>32</v>
      </c>
      <c r="P1808" t="s">
        <v>72</v>
      </c>
      <c r="Q1808" t="s">
        <v>73</v>
      </c>
      <c r="R1808">
        <v>4</v>
      </c>
      <c r="S1808" t="str">
        <f t="shared" si="199"/>
        <v>June</v>
      </c>
      <c r="T1808">
        <f t="shared" si="200"/>
        <v>2024</v>
      </c>
      <c r="U1808" s="3">
        <f t="shared" si="201"/>
        <v>0.26249999999999996</v>
      </c>
      <c r="V1808" s="3" t="str">
        <f t="shared" si="202"/>
        <v>High Discount</v>
      </c>
      <c r="W1808" s="3">
        <f>AVERAGE(Table1[Gross Margin %])</f>
        <v>0.29963500000000659</v>
      </c>
      <c r="X1808" s="3"/>
    </row>
    <row r="1809" spans="1:24" x14ac:dyDescent="0.35">
      <c r="A1809" t="s">
        <v>3512</v>
      </c>
      <c r="B1809" t="s">
        <v>3513</v>
      </c>
      <c r="C1809">
        <v>517.71</v>
      </c>
      <c r="D1809" t="s">
        <v>3874</v>
      </c>
      <c r="E1809">
        <f t="shared" si="196"/>
        <v>0.1</v>
      </c>
      <c r="F1809">
        <f t="shared" si="197"/>
        <v>163.07865000000001</v>
      </c>
      <c r="G1809" s="2">
        <v>45708</v>
      </c>
      <c r="H1809" s="2">
        <v>45708</v>
      </c>
      <c r="I1809" t="s">
        <v>42</v>
      </c>
      <c r="J1809" t="s">
        <v>29</v>
      </c>
      <c r="K1809" t="str">
        <f t="shared" si="198"/>
        <v>Low Risk</v>
      </c>
      <c r="L1809" t="s">
        <v>43</v>
      </c>
      <c r="M1809" t="s">
        <v>21</v>
      </c>
      <c r="N1809" t="s">
        <v>22</v>
      </c>
      <c r="O1809" t="s">
        <v>32</v>
      </c>
      <c r="P1809" t="s">
        <v>80</v>
      </c>
      <c r="Q1809" t="s">
        <v>81</v>
      </c>
      <c r="R1809">
        <v>8</v>
      </c>
      <c r="S1809" t="str">
        <f t="shared" si="199"/>
        <v>February</v>
      </c>
      <c r="T1809">
        <f t="shared" si="200"/>
        <v>2025</v>
      </c>
      <c r="U1809" s="3">
        <f t="shared" si="201"/>
        <v>0.315</v>
      </c>
      <c r="V1809" s="3" t="str">
        <f t="shared" si="202"/>
        <v>Low Discount</v>
      </c>
      <c r="W1809" s="3">
        <f>AVERAGE(Table1[Gross Margin %])</f>
        <v>0.29963500000000659</v>
      </c>
      <c r="X1809" s="3"/>
    </row>
    <row r="1810" spans="1:24" x14ac:dyDescent="0.35">
      <c r="A1810" t="s">
        <v>3514</v>
      </c>
      <c r="B1810" t="s">
        <v>3118</v>
      </c>
      <c r="C1810">
        <v>455.34</v>
      </c>
      <c r="D1810" t="s">
        <v>3873</v>
      </c>
      <c r="E1810">
        <f t="shared" si="196"/>
        <v>0.15</v>
      </c>
      <c r="F1810">
        <f t="shared" si="197"/>
        <v>135.46364999999997</v>
      </c>
      <c r="G1810" s="2">
        <v>45561</v>
      </c>
      <c r="H1810" s="2">
        <v>45561</v>
      </c>
      <c r="I1810" t="s">
        <v>28</v>
      </c>
      <c r="J1810" t="s">
        <v>19</v>
      </c>
      <c r="K1810" t="str">
        <f t="shared" si="198"/>
        <v>Low Risk</v>
      </c>
      <c r="L1810" t="s">
        <v>43</v>
      </c>
      <c r="M1810" t="s">
        <v>21</v>
      </c>
      <c r="N1810" t="s">
        <v>22</v>
      </c>
      <c r="O1810" t="s">
        <v>23</v>
      </c>
      <c r="P1810" t="s">
        <v>56</v>
      </c>
      <c r="Q1810" t="s">
        <v>57</v>
      </c>
      <c r="R1810">
        <v>6</v>
      </c>
      <c r="S1810" t="str">
        <f t="shared" si="199"/>
        <v>September</v>
      </c>
      <c r="T1810">
        <f t="shared" si="200"/>
        <v>2024</v>
      </c>
      <c r="U1810" s="3">
        <f t="shared" si="201"/>
        <v>0.29749999999999993</v>
      </c>
      <c r="V1810" s="3" t="str">
        <f t="shared" si="202"/>
        <v>High Discount</v>
      </c>
      <c r="W1810" s="3">
        <f>AVERAGE(Table1[Gross Margin %])</f>
        <v>0.29963500000000659</v>
      </c>
      <c r="X1810" s="3"/>
    </row>
    <row r="1811" spans="1:24" x14ac:dyDescent="0.35">
      <c r="A1811" t="s">
        <v>3515</v>
      </c>
      <c r="B1811" t="s">
        <v>3516</v>
      </c>
      <c r="C1811">
        <v>1421.52</v>
      </c>
      <c r="D1811" t="s">
        <v>3872</v>
      </c>
      <c r="E1811">
        <f t="shared" si="196"/>
        <v>0.25</v>
      </c>
      <c r="F1811">
        <f t="shared" si="197"/>
        <v>373.14899999999994</v>
      </c>
      <c r="G1811" s="2">
        <v>45649</v>
      </c>
      <c r="H1811" s="2">
        <v>45649</v>
      </c>
      <c r="I1811" t="s">
        <v>18</v>
      </c>
      <c r="J1811" t="s">
        <v>37</v>
      </c>
      <c r="K1811" t="str">
        <f t="shared" si="198"/>
        <v>Medium Risk</v>
      </c>
      <c r="L1811" t="s">
        <v>38</v>
      </c>
      <c r="M1811" t="s">
        <v>30</v>
      </c>
      <c r="N1811" t="s">
        <v>45</v>
      </c>
      <c r="O1811" t="s">
        <v>32</v>
      </c>
      <c r="P1811" t="s">
        <v>80</v>
      </c>
      <c r="Q1811" t="s">
        <v>81</v>
      </c>
      <c r="R1811">
        <v>4</v>
      </c>
      <c r="S1811" t="str">
        <f t="shared" si="199"/>
        <v>December</v>
      </c>
      <c r="T1811">
        <f t="shared" si="200"/>
        <v>2024</v>
      </c>
      <c r="U1811" s="3">
        <f t="shared" si="201"/>
        <v>0.26249999999999996</v>
      </c>
      <c r="V1811" s="3" t="str">
        <f t="shared" si="202"/>
        <v>High Discount</v>
      </c>
      <c r="W1811" s="3">
        <f>AVERAGE(Table1[Gross Margin %])</f>
        <v>0.29963500000000659</v>
      </c>
      <c r="X1811" s="3"/>
    </row>
    <row r="1812" spans="1:24" x14ac:dyDescent="0.35">
      <c r="A1812" t="s">
        <v>3517</v>
      </c>
      <c r="B1812" t="s">
        <v>3518</v>
      </c>
      <c r="C1812">
        <v>466.89</v>
      </c>
      <c r="D1812" t="s">
        <v>3873</v>
      </c>
      <c r="E1812">
        <f t="shared" si="196"/>
        <v>0.1</v>
      </c>
      <c r="F1812">
        <f t="shared" si="197"/>
        <v>147.07034999999999</v>
      </c>
      <c r="G1812" s="2">
        <v>45516</v>
      </c>
      <c r="H1812" s="2">
        <v>45516</v>
      </c>
      <c r="I1812" t="s">
        <v>48</v>
      </c>
      <c r="J1812" t="s">
        <v>37</v>
      </c>
      <c r="K1812" t="str">
        <f t="shared" si="198"/>
        <v>Medium Risk</v>
      </c>
      <c r="L1812" t="s">
        <v>38</v>
      </c>
      <c r="M1812" t="s">
        <v>44</v>
      </c>
      <c r="N1812" t="s">
        <v>31</v>
      </c>
      <c r="O1812" t="s">
        <v>32</v>
      </c>
      <c r="P1812" t="s">
        <v>33</v>
      </c>
      <c r="Q1812" t="s">
        <v>34</v>
      </c>
      <c r="R1812">
        <v>7</v>
      </c>
      <c r="S1812" t="str">
        <f t="shared" si="199"/>
        <v>August</v>
      </c>
      <c r="T1812">
        <f t="shared" si="200"/>
        <v>2024</v>
      </c>
      <c r="U1812" s="3">
        <f t="shared" si="201"/>
        <v>0.315</v>
      </c>
      <c r="V1812" s="3" t="str">
        <f t="shared" si="202"/>
        <v>Low Discount</v>
      </c>
      <c r="W1812" s="3">
        <f>AVERAGE(Table1[Gross Margin %])</f>
        <v>0.29963500000000659</v>
      </c>
      <c r="X1812" s="3"/>
    </row>
    <row r="1813" spans="1:24" x14ac:dyDescent="0.35">
      <c r="A1813" t="s">
        <v>3519</v>
      </c>
      <c r="B1813" t="s">
        <v>3520</v>
      </c>
      <c r="C1813">
        <v>704.17</v>
      </c>
      <c r="D1813" t="s">
        <v>3874</v>
      </c>
      <c r="E1813">
        <f t="shared" si="196"/>
        <v>0.1</v>
      </c>
      <c r="F1813">
        <f t="shared" si="197"/>
        <v>221.81354999999996</v>
      </c>
      <c r="G1813" s="2">
        <v>45676</v>
      </c>
      <c r="H1813" s="2">
        <v>45676</v>
      </c>
      <c r="I1813" t="s">
        <v>28</v>
      </c>
      <c r="J1813" t="s">
        <v>49</v>
      </c>
      <c r="K1813" t="str">
        <f t="shared" si="198"/>
        <v>Low Risk</v>
      </c>
      <c r="L1813" t="s">
        <v>60</v>
      </c>
      <c r="M1813" t="s">
        <v>30</v>
      </c>
      <c r="N1813" t="s">
        <v>22</v>
      </c>
      <c r="O1813" t="s">
        <v>32</v>
      </c>
      <c r="P1813" t="s">
        <v>33</v>
      </c>
      <c r="Q1813" t="s">
        <v>34</v>
      </c>
      <c r="R1813">
        <v>5</v>
      </c>
      <c r="S1813" t="str">
        <f t="shared" si="199"/>
        <v>January</v>
      </c>
      <c r="T1813">
        <f t="shared" si="200"/>
        <v>2025</v>
      </c>
      <c r="U1813" s="3">
        <f t="shared" si="201"/>
        <v>0.31499999999999995</v>
      </c>
      <c r="V1813" s="3" t="str">
        <f t="shared" si="202"/>
        <v>Low Discount</v>
      </c>
      <c r="W1813" s="3">
        <f>AVERAGE(Table1[Gross Margin %])</f>
        <v>0.29963500000000659</v>
      </c>
      <c r="X1813" s="3"/>
    </row>
    <row r="1814" spans="1:24" x14ac:dyDescent="0.35">
      <c r="A1814" t="s">
        <v>3521</v>
      </c>
      <c r="B1814" t="s">
        <v>3522</v>
      </c>
      <c r="C1814">
        <v>1453.16</v>
      </c>
      <c r="D1814" t="s">
        <v>3872</v>
      </c>
      <c r="E1814">
        <f t="shared" si="196"/>
        <v>0.25</v>
      </c>
      <c r="F1814">
        <f t="shared" si="197"/>
        <v>381.4545</v>
      </c>
      <c r="G1814" s="2">
        <v>45563</v>
      </c>
      <c r="H1814" s="2">
        <v>45563</v>
      </c>
      <c r="I1814" t="s">
        <v>18</v>
      </c>
      <c r="J1814" t="s">
        <v>49</v>
      </c>
      <c r="K1814" t="str">
        <f t="shared" si="198"/>
        <v>Low Risk</v>
      </c>
      <c r="L1814" t="s">
        <v>43</v>
      </c>
      <c r="M1814" t="s">
        <v>50</v>
      </c>
      <c r="N1814" t="s">
        <v>31</v>
      </c>
      <c r="O1814" t="s">
        <v>32</v>
      </c>
      <c r="P1814" t="s">
        <v>68</v>
      </c>
      <c r="Q1814" t="s">
        <v>69</v>
      </c>
      <c r="R1814">
        <v>5</v>
      </c>
      <c r="S1814" t="str">
        <f t="shared" si="199"/>
        <v>September</v>
      </c>
      <c r="T1814">
        <f t="shared" si="200"/>
        <v>2024</v>
      </c>
      <c r="U1814" s="3">
        <f t="shared" si="201"/>
        <v>0.26249999999999996</v>
      </c>
      <c r="V1814" s="3" t="str">
        <f t="shared" si="202"/>
        <v>High Discount</v>
      </c>
      <c r="W1814" s="3">
        <f>AVERAGE(Table1[Gross Margin %])</f>
        <v>0.29963500000000659</v>
      </c>
      <c r="X1814" s="3"/>
    </row>
    <row r="1815" spans="1:24" x14ac:dyDescent="0.35">
      <c r="A1815" t="s">
        <v>3523</v>
      </c>
      <c r="B1815" t="s">
        <v>3524</v>
      </c>
      <c r="C1815">
        <v>27.61</v>
      </c>
      <c r="D1815" t="s">
        <v>3873</v>
      </c>
      <c r="E1815">
        <f t="shared" si="196"/>
        <v>0.15</v>
      </c>
      <c r="F1815">
        <f t="shared" si="197"/>
        <v>8.2139749999999996</v>
      </c>
      <c r="G1815" s="2">
        <v>45463</v>
      </c>
      <c r="H1815" s="2">
        <v>45463</v>
      </c>
      <c r="I1815" t="s">
        <v>18</v>
      </c>
      <c r="J1815" t="s">
        <v>37</v>
      </c>
      <c r="K1815" t="str">
        <f t="shared" si="198"/>
        <v>Medium Risk</v>
      </c>
      <c r="L1815" t="s">
        <v>38</v>
      </c>
      <c r="M1815" t="s">
        <v>55</v>
      </c>
      <c r="N1815" t="s">
        <v>31</v>
      </c>
      <c r="O1815" t="s">
        <v>23</v>
      </c>
      <c r="P1815" t="s">
        <v>24</v>
      </c>
      <c r="Q1815" t="s">
        <v>25</v>
      </c>
      <c r="R1815">
        <v>4</v>
      </c>
      <c r="S1815" t="str">
        <f t="shared" si="199"/>
        <v>June</v>
      </c>
      <c r="T1815">
        <f t="shared" si="200"/>
        <v>2024</v>
      </c>
      <c r="U1815" s="3">
        <f t="shared" si="201"/>
        <v>0.29749999999999999</v>
      </c>
      <c r="V1815" s="3" t="str">
        <f t="shared" si="202"/>
        <v>High Discount</v>
      </c>
      <c r="W1815" s="3">
        <f>AVERAGE(Table1[Gross Margin %])</f>
        <v>0.29963500000000659</v>
      </c>
      <c r="X1815" s="3"/>
    </row>
    <row r="1816" spans="1:24" x14ac:dyDescent="0.35">
      <c r="A1816" t="s">
        <v>3525</v>
      </c>
      <c r="B1816" t="s">
        <v>3526</v>
      </c>
      <c r="C1816">
        <v>188.93</v>
      </c>
      <c r="D1816" t="s">
        <v>3873</v>
      </c>
      <c r="E1816">
        <f t="shared" si="196"/>
        <v>0.1</v>
      </c>
      <c r="F1816">
        <f t="shared" si="197"/>
        <v>59.512949999999996</v>
      </c>
      <c r="G1816" s="2">
        <v>45634</v>
      </c>
      <c r="H1816" s="2">
        <v>45634</v>
      </c>
      <c r="I1816" t="s">
        <v>42</v>
      </c>
      <c r="J1816" t="s">
        <v>37</v>
      </c>
      <c r="K1816" t="str">
        <f t="shared" si="198"/>
        <v>Low Risk</v>
      </c>
      <c r="L1816" t="s">
        <v>43</v>
      </c>
      <c r="M1816" t="s">
        <v>44</v>
      </c>
      <c r="N1816" t="s">
        <v>45</v>
      </c>
      <c r="O1816" t="s">
        <v>32</v>
      </c>
      <c r="P1816" t="s">
        <v>68</v>
      </c>
      <c r="Q1816" t="s">
        <v>69</v>
      </c>
      <c r="R1816">
        <v>7</v>
      </c>
      <c r="S1816" t="str">
        <f t="shared" si="199"/>
        <v>December</v>
      </c>
      <c r="T1816">
        <f t="shared" si="200"/>
        <v>2024</v>
      </c>
      <c r="U1816" s="3">
        <f t="shared" si="201"/>
        <v>0.31499999999999995</v>
      </c>
      <c r="V1816" s="3" t="str">
        <f t="shared" si="202"/>
        <v>Low Discount</v>
      </c>
      <c r="W1816" s="3">
        <f>AVERAGE(Table1[Gross Margin %])</f>
        <v>0.29963500000000659</v>
      </c>
      <c r="X1816" s="3"/>
    </row>
    <row r="1817" spans="1:24" x14ac:dyDescent="0.35">
      <c r="A1817" t="s">
        <v>3527</v>
      </c>
      <c r="B1817" t="s">
        <v>3528</v>
      </c>
      <c r="C1817">
        <v>1350.11</v>
      </c>
      <c r="D1817" t="s">
        <v>3872</v>
      </c>
      <c r="E1817">
        <f t="shared" si="196"/>
        <v>0.15</v>
      </c>
      <c r="F1817">
        <f t="shared" si="197"/>
        <v>401.65772499999997</v>
      </c>
      <c r="G1817" s="2">
        <v>45590</v>
      </c>
      <c r="H1817" s="2">
        <v>45590</v>
      </c>
      <c r="I1817" t="s">
        <v>42</v>
      </c>
      <c r="J1817" t="s">
        <v>19</v>
      </c>
      <c r="K1817" t="str">
        <f t="shared" si="198"/>
        <v>Low Risk</v>
      </c>
      <c r="L1817" t="s">
        <v>60</v>
      </c>
      <c r="M1817" t="s">
        <v>50</v>
      </c>
      <c r="N1817" t="s">
        <v>31</v>
      </c>
      <c r="O1817" t="s">
        <v>23</v>
      </c>
      <c r="P1817" t="s">
        <v>56</v>
      </c>
      <c r="Q1817" t="s">
        <v>57</v>
      </c>
      <c r="R1817">
        <v>9</v>
      </c>
      <c r="S1817" t="str">
        <f t="shared" si="199"/>
        <v>October</v>
      </c>
      <c r="T1817">
        <f t="shared" si="200"/>
        <v>2024</v>
      </c>
      <c r="U1817" s="3">
        <f t="shared" si="201"/>
        <v>0.29749999999999999</v>
      </c>
      <c r="V1817" s="3" t="str">
        <f t="shared" si="202"/>
        <v>High Discount</v>
      </c>
      <c r="W1817" s="3">
        <f>AVERAGE(Table1[Gross Margin %])</f>
        <v>0.29963500000000659</v>
      </c>
      <c r="X1817" s="3"/>
    </row>
    <row r="1818" spans="1:24" x14ac:dyDescent="0.35">
      <c r="A1818" t="s">
        <v>3529</v>
      </c>
      <c r="B1818" t="s">
        <v>3530</v>
      </c>
      <c r="C1818">
        <v>1355.23</v>
      </c>
      <c r="D1818" t="s">
        <v>3872</v>
      </c>
      <c r="E1818">
        <f t="shared" si="196"/>
        <v>0.25</v>
      </c>
      <c r="F1818">
        <f t="shared" si="197"/>
        <v>355.74787499999996</v>
      </c>
      <c r="G1818" s="2">
        <v>45649</v>
      </c>
      <c r="H1818" s="2">
        <v>45649</v>
      </c>
      <c r="I1818" t="s">
        <v>18</v>
      </c>
      <c r="J1818" t="s">
        <v>49</v>
      </c>
      <c r="K1818" t="str">
        <f t="shared" si="198"/>
        <v>Low Risk</v>
      </c>
      <c r="L1818" t="s">
        <v>43</v>
      </c>
      <c r="M1818" t="s">
        <v>44</v>
      </c>
      <c r="N1818" t="s">
        <v>31</v>
      </c>
      <c r="O1818" t="s">
        <v>32</v>
      </c>
      <c r="P1818" t="s">
        <v>33</v>
      </c>
      <c r="Q1818" t="s">
        <v>34</v>
      </c>
      <c r="R1818">
        <v>5</v>
      </c>
      <c r="S1818" t="str">
        <f t="shared" si="199"/>
        <v>December</v>
      </c>
      <c r="T1818">
        <f t="shared" si="200"/>
        <v>2024</v>
      </c>
      <c r="U1818" s="3">
        <f t="shared" si="201"/>
        <v>0.26249999999999996</v>
      </c>
      <c r="V1818" s="3" t="str">
        <f t="shared" si="202"/>
        <v>High Discount</v>
      </c>
      <c r="W1818" s="3">
        <f>AVERAGE(Table1[Gross Margin %])</f>
        <v>0.29963500000000659</v>
      </c>
      <c r="X1818" s="3"/>
    </row>
    <row r="1819" spans="1:24" x14ac:dyDescent="0.35">
      <c r="A1819" t="s">
        <v>3531</v>
      </c>
      <c r="B1819" t="s">
        <v>3532</v>
      </c>
      <c r="C1819">
        <v>1161.07</v>
      </c>
      <c r="D1819" t="s">
        <v>3872</v>
      </c>
      <c r="E1819">
        <f t="shared" si="196"/>
        <v>0.15</v>
      </c>
      <c r="F1819">
        <f t="shared" si="197"/>
        <v>345.41832499999998</v>
      </c>
      <c r="G1819" s="2">
        <v>45685</v>
      </c>
      <c r="H1819" s="2">
        <v>45685</v>
      </c>
      <c r="I1819" t="s">
        <v>28</v>
      </c>
      <c r="J1819" t="s">
        <v>49</v>
      </c>
      <c r="K1819" t="str">
        <f t="shared" si="198"/>
        <v>Medium Risk</v>
      </c>
      <c r="L1819" t="s">
        <v>38</v>
      </c>
      <c r="M1819" t="s">
        <v>30</v>
      </c>
      <c r="N1819" t="s">
        <v>22</v>
      </c>
      <c r="O1819" t="s">
        <v>23</v>
      </c>
      <c r="P1819" t="s">
        <v>24</v>
      </c>
      <c r="Q1819" t="s">
        <v>25</v>
      </c>
      <c r="R1819">
        <v>1</v>
      </c>
      <c r="S1819" t="str">
        <f t="shared" si="199"/>
        <v>January</v>
      </c>
      <c r="T1819">
        <f t="shared" si="200"/>
        <v>2025</v>
      </c>
      <c r="U1819" s="3">
        <f t="shared" si="201"/>
        <v>0.29749999999999999</v>
      </c>
      <c r="V1819" s="3" t="str">
        <f t="shared" si="202"/>
        <v>High Discount</v>
      </c>
      <c r="W1819" s="3">
        <f>AVERAGE(Table1[Gross Margin %])</f>
        <v>0.29963500000000659</v>
      </c>
      <c r="X1819" s="3"/>
    </row>
    <row r="1820" spans="1:24" x14ac:dyDescent="0.35">
      <c r="A1820" t="s">
        <v>3533</v>
      </c>
      <c r="B1820" t="s">
        <v>3534</v>
      </c>
      <c r="C1820">
        <v>475.06</v>
      </c>
      <c r="D1820" t="s">
        <v>3873</v>
      </c>
      <c r="E1820">
        <f t="shared" si="196"/>
        <v>0.15</v>
      </c>
      <c r="F1820">
        <f t="shared" si="197"/>
        <v>141.33034999999998</v>
      </c>
      <c r="G1820" s="2">
        <v>45714</v>
      </c>
      <c r="H1820" s="2">
        <v>45714</v>
      </c>
      <c r="I1820" t="s">
        <v>86</v>
      </c>
      <c r="J1820" t="s">
        <v>29</v>
      </c>
      <c r="K1820" t="str">
        <f t="shared" si="198"/>
        <v>Low Risk</v>
      </c>
      <c r="L1820" t="s">
        <v>43</v>
      </c>
      <c r="M1820" t="s">
        <v>30</v>
      </c>
      <c r="N1820" t="s">
        <v>45</v>
      </c>
      <c r="O1820" t="s">
        <v>23</v>
      </c>
      <c r="P1820" t="s">
        <v>24</v>
      </c>
      <c r="Q1820" t="s">
        <v>25</v>
      </c>
      <c r="R1820">
        <v>6</v>
      </c>
      <c r="S1820" t="str">
        <f t="shared" si="199"/>
        <v>February</v>
      </c>
      <c r="T1820">
        <f t="shared" si="200"/>
        <v>2025</v>
      </c>
      <c r="U1820" s="3">
        <f t="shared" si="201"/>
        <v>0.29749999999999999</v>
      </c>
      <c r="V1820" s="3" t="str">
        <f t="shared" si="202"/>
        <v>High Discount</v>
      </c>
      <c r="W1820" s="3">
        <f>AVERAGE(Table1[Gross Margin %])</f>
        <v>0.29963500000000659</v>
      </c>
      <c r="X1820" s="3"/>
    </row>
    <row r="1821" spans="1:24" x14ac:dyDescent="0.35">
      <c r="A1821" t="s">
        <v>3535</v>
      </c>
      <c r="B1821" t="s">
        <v>3536</v>
      </c>
      <c r="C1821">
        <v>967.33</v>
      </c>
      <c r="D1821" t="s">
        <v>3874</v>
      </c>
      <c r="E1821">
        <f t="shared" si="196"/>
        <v>0.15</v>
      </c>
      <c r="F1821">
        <f t="shared" si="197"/>
        <v>287.78067499999997</v>
      </c>
      <c r="G1821" s="2">
        <v>45764</v>
      </c>
      <c r="H1821" s="2">
        <v>45764</v>
      </c>
      <c r="I1821" t="s">
        <v>18</v>
      </c>
      <c r="J1821" t="s">
        <v>29</v>
      </c>
      <c r="K1821" t="str">
        <f t="shared" si="198"/>
        <v>Medium Risk</v>
      </c>
      <c r="L1821" t="s">
        <v>38</v>
      </c>
      <c r="M1821" t="s">
        <v>30</v>
      </c>
      <c r="N1821" t="s">
        <v>45</v>
      </c>
      <c r="O1821" t="s">
        <v>23</v>
      </c>
      <c r="P1821" t="s">
        <v>56</v>
      </c>
      <c r="Q1821" t="s">
        <v>57</v>
      </c>
      <c r="R1821">
        <v>4</v>
      </c>
      <c r="S1821" t="str">
        <f t="shared" si="199"/>
        <v>April</v>
      </c>
      <c r="T1821">
        <f t="shared" si="200"/>
        <v>2025</v>
      </c>
      <c r="U1821" s="3">
        <f t="shared" si="201"/>
        <v>0.29749999999999999</v>
      </c>
      <c r="V1821" s="3" t="str">
        <f t="shared" si="202"/>
        <v>High Discount</v>
      </c>
      <c r="W1821" s="3">
        <f>AVERAGE(Table1[Gross Margin %])</f>
        <v>0.29963500000000659</v>
      </c>
      <c r="X1821" s="3"/>
    </row>
    <row r="1822" spans="1:24" x14ac:dyDescent="0.35">
      <c r="A1822" t="s">
        <v>3537</v>
      </c>
      <c r="B1822" t="s">
        <v>3538</v>
      </c>
      <c r="C1822">
        <v>889.7</v>
      </c>
      <c r="D1822" t="s">
        <v>3874</v>
      </c>
      <c r="E1822">
        <f t="shared" si="196"/>
        <v>0.1</v>
      </c>
      <c r="F1822">
        <f t="shared" si="197"/>
        <v>280.25549999999998</v>
      </c>
      <c r="G1822" s="2">
        <v>45525</v>
      </c>
      <c r="H1822" s="2">
        <v>45525</v>
      </c>
      <c r="I1822" t="s">
        <v>48</v>
      </c>
      <c r="J1822" t="s">
        <v>19</v>
      </c>
      <c r="K1822" t="str">
        <f t="shared" si="198"/>
        <v>Medium Risk</v>
      </c>
      <c r="L1822" t="s">
        <v>38</v>
      </c>
      <c r="M1822" t="s">
        <v>30</v>
      </c>
      <c r="N1822" t="s">
        <v>22</v>
      </c>
      <c r="O1822" t="s">
        <v>32</v>
      </c>
      <c r="P1822" t="s">
        <v>72</v>
      </c>
      <c r="Q1822" t="s">
        <v>73</v>
      </c>
      <c r="R1822">
        <v>4</v>
      </c>
      <c r="S1822" t="str">
        <f t="shared" si="199"/>
        <v>August</v>
      </c>
      <c r="T1822">
        <f t="shared" si="200"/>
        <v>2024</v>
      </c>
      <c r="U1822" s="3">
        <f t="shared" si="201"/>
        <v>0.31499999999999995</v>
      </c>
      <c r="V1822" s="3" t="str">
        <f t="shared" si="202"/>
        <v>Low Discount</v>
      </c>
      <c r="W1822" s="3">
        <f>AVERAGE(Table1[Gross Margin %])</f>
        <v>0.29963500000000659</v>
      </c>
      <c r="X1822" s="3"/>
    </row>
    <row r="1823" spans="1:24" x14ac:dyDescent="0.35">
      <c r="A1823" t="s">
        <v>3539</v>
      </c>
      <c r="B1823" t="s">
        <v>3540</v>
      </c>
      <c r="C1823">
        <v>518.92999999999995</v>
      </c>
      <c r="D1823" t="s">
        <v>3874</v>
      </c>
      <c r="E1823">
        <f t="shared" si="196"/>
        <v>0.1</v>
      </c>
      <c r="F1823">
        <f t="shared" si="197"/>
        <v>163.46294999999995</v>
      </c>
      <c r="G1823" s="2">
        <v>45649</v>
      </c>
      <c r="H1823" s="2">
        <v>45649</v>
      </c>
      <c r="I1823" t="s">
        <v>42</v>
      </c>
      <c r="J1823" t="s">
        <v>29</v>
      </c>
      <c r="K1823" t="str">
        <f t="shared" si="198"/>
        <v>High Risk</v>
      </c>
      <c r="L1823" t="s">
        <v>20</v>
      </c>
      <c r="M1823" t="s">
        <v>50</v>
      </c>
      <c r="N1823" t="s">
        <v>22</v>
      </c>
      <c r="O1823" t="s">
        <v>61</v>
      </c>
      <c r="P1823" t="s">
        <v>62</v>
      </c>
      <c r="Q1823" t="s">
        <v>63</v>
      </c>
      <c r="R1823">
        <v>3</v>
      </c>
      <c r="S1823" t="str">
        <f t="shared" si="199"/>
        <v>December</v>
      </c>
      <c r="T1823">
        <f t="shared" si="200"/>
        <v>2024</v>
      </c>
      <c r="U1823" s="3">
        <f t="shared" si="201"/>
        <v>0.31499999999999995</v>
      </c>
      <c r="V1823" s="3" t="str">
        <f t="shared" si="202"/>
        <v>Low Discount</v>
      </c>
      <c r="W1823" s="3">
        <f>AVERAGE(Table1[Gross Margin %])</f>
        <v>0.29963500000000659</v>
      </c>
      <c r="X1823" s="3"/>
    </row>
    <row r="1824" spans="1:24" x14ac:dyDescent="0.35">
      <c r="A1824" t="s">
        <v>3541</v>
      </c>
      <c r="B1824" t="s">
        <v>3066</v>
      </c>
      <c r="C1824">
        <v>1395.07</v>
      </c>
      <c r="D1824" t="s">
        <v>3872</v>
      </c>
      <c r="E1824">
        <f t="shared" si="196"/>
        <v>0.25</v>
      </c>
      <c r="F1824">
        <f t="shared" si="197"/>
        <v>366.20587499999999</v>
      </c>
      <c r="G1824" s="2">
        <v>45483</v>
      </c>
      <c r="H1824" s="2">
        <v>45483</v>
      </c>
      <c r="I1824" t="s">
        <v>28</v>
      </c>
      <c r="J1824" t="s">
        <v>29</v>
      </c>
      <c r="K1824" t="str">
        <f t="shared" si="198"/>
        <v>Medium Risk</v>
      </c>
      <c r="L1824" t="s">
        <v>38</v>
      </c>
      <c r="M1824" t="s">
        <v>44</v>
      </c>
      <c r="N1824" t="s">
        <v>31</v>
      </c>
      <c r="O1824" t="s">
        <v>32</v>
      </c>
      <c r="P1824" t="s">
        <v>33</v>
      </c>
      <c r="Q1824" t="s">
        <v>34</v>
      </c>
      <c r="R1824">
        <v>2</v>
      </c>
      <c r="S1824" t="str">
        <f t="shared" si="199"/>
        <v>July</v>
      </c>
      <c r="T1824">
        <f t="shared" si="200"/>
        <v>2024</v>
      </c>
      <c r="U1824" s="3">
        <f t="shared" si="201"/>
        <v>0.26250000000000001</v>
      </c>
      <c r="V1824" s="3" t="str">
        <f t="shared" si="202"/>
        <v>High Discount</v>
      </c>
      <c r="W1824" s="3">
        <f>AVERAGE(Table1[Gross Margin %])</f>
        <v>0.29963500000000659</v>
      </c>
      <c r="X1824" s="3"/>
    </row>
    <row r="1825" spans="1:24" x14ac:dyDescent="0.35">
      <c r="A1825" t="s">
        <v>3542</v>
      </c>
      <c r="B1825" t="s">
        <v>447</v>
      </c>
      <c r="C1825">
        <v>229.39</v>
      </c>
      <c r="D1825" t="s">
        <v>3873</v>
      </c>
      <c r="E1825">
        <f t="shared" si="196"/>
        <v>0.1</v>
      </c>
      <c r="F1825">
        <f t="shared" si="197"/>
        <v>72.257849999999991</v>
      </c>
      <c r="G1825" s="2">
        <v>45602</v>
      </c>
      <c r="H1825" s="2">
        <v>45602</v>
      </c>
      <c r="I1825" t="s">
        <v>86</v>
      </c>
      <c r="J1825" t="s">
        <v>49</v>
      </c>
      <c r="K1825" t="str">
        <f t="shared" si="198"/>
        <v>Low Risk</v>
      </c>
      <c r="L1825" t="s">
        <v>43</v>
      </c>
      <c r="M1825" t="s">
        <v>39</v>
      </c>
      <c r="N1825" t="s">
        <v>31</v>
      </c>
      <c r="O1825" t="s">
        <v>61</v>
      </c>
      <c r="P1825" t="s">
        <v>62</v>
      </c>
      <c r="Q1825" t="s">
        <v>63</v>
      </c>
      <c r="R1825">
        <v>7</v>
      </c>
      <c r="S1825" t="str">
        <f t="shared" si="199"/>
        <v>November</v>
      </c>
      <c r="T1825">
        <f t="shared" si="200"/>
        <v>2024</v>
      </c>
      <c r="U1825" s="3">
        <f t="shared" si="201"/>
        <v>0.315</v>
      </c>
      <c r="V1825" s="3" t="str">
        <f t="shared" si="202"/>
        <v>Low Discount</v>
      </c>
      <c r="W1825" s="3">
        <f>AVERAGE(Table1[Gross Margin %])</f>
        <v>0.29963500000000659</v>
      </c>
      <c r="X1825" s="3"/>
    </row>
    <row r="1826" spans="1:24" x14ac:dyDescent="0.35">
      <c r="A1826" t="s">
        <v>3543</v>
      </c>
      <c r="B1826" t="s">
        <v>3544</v>
      </c>
      <c r="C1826">
        <v>1326</v>
      </c>
      <c r="D1826" t="s">
        <v>3872</v>
      </c>
      <c r="E1826">
        <f t="shared" si="196"/>
        <v>0.25</v>
      </c>
      <c r="F1826">
        <f t="shared" si="197"/>
        <v>348.07499999999999</v>
      </c>
      <c r="G1826" s="2">
        <v>45582</v>
      </c>
      <c r="H1826" s="2">
        <v>45582</v>
      </c>
      <c r="I1826" t="s">
        <v>48</v>
      </c>
      <c r="J1826" t="s">
        <v>37</v>
      </c>
      <c r="K1826" t="str">
        <f t="shared" si="198"/>
        <v>Low Risk</v>
      </c>
      <c r="L1826" t="s">
        <v>60</v>
      </c>
      <c r="M1826" t="s">
        <v>30</v>
      </c>
      <c r="N1826" t="s">
        <v>31</v>
      </c>
      <c r="O1826" t="s">
        <v>32</v>
      </c>
      <c r="P1826" t="s">
        <v>72</v>
      </c>
      <c r="Q1826" t="s">
        <v>73</v>
      </c>
      <c r="R1826">
        <v>3</v>
      </c>
      <c r="S1826" t="str">
        <f t="shared" si="199"/>
        <v>October</v>
      </c>
      <c r="T1826">
        <f t="shared" si="200"/>
        <v>2024</v>
      </c>
      <c r="U1826" s="3">
        <f t="shared" si="201"/>
        <v>0.26250000000000001</v>
      </c>
      <c r="V1826" s="3" t="str">
        <f t="shared" si="202"/>
        <v>High Discount</v>
      </c>
      <c r="W1826" s="3">
        <f>AVERAGE(Table1[Gross Margin %])</f>
        <v>0.29963500000000659</v>
      </c>
      <c r="X1826" s="3"/>
    </row>
    <row r="1827" spans="1:24" x14ac:dyDescent="0.35">
      <c r="A1827" t="s">
        <v>3545</v>
      </c>
      <c r="B1827" t="s">
        <v>3546</v>
      </c>
      <c r="C1827">
        <v>1439.68</v>
      </c>
      <c r="D1827" t="s">
        <v>3872</v>
      </c>
      <c r="E1827">
        <f t="shared" si="196"/>
        <v>0.25</v>
      </c>
      <c r="F1827">
        <f t="shared" si="197"/>
        <v>377.916</v>
      </c>
      <c r="G1827" s="2">
        <v>45779</v>
      </c>
      <c r="H1827" s="2">
        <v>45779</v>
      </c>
      <c r="I1827" t="s">
        <v>18</v>
      </c>
      <c r="J1827" t="s">
        <v>29</v>
      </c>
      <c r="K1827" t="str">
        <f t="shared" si="198"/>
        <v>Medium Risk</v>
      </c>
      <c r="L1827" t="s">
        <v>38</v>
      </c>
      <c r="M1827" t="s">
        <v>21</v>
      </c>
      <c r="N1827" t="s">
        <v>31</v>
      </c>
      <c r="O1827" t="s">
        <v>32</v>
      </c>
      <c r="P1827" t="s">
        <v>72</v>
      </c>
      <c r="Q1827" t="s">
        <v>73</v>
      </c>
      <c r="R1827">
        <v>4</v>
      </c>
      <c r="S1827" t="str">
        <f t="shared" si="199"/>
        <v>May</v>
      </c>
      <c r="T1827">
        <f t="shared" si="200"/>
        <v>2025</v>
      </c>
      <c r="U1827" s="3">
        <f t="shared" si="201"/>
        <v>0.26250000000000001</v>
      </c>
      <c r="V1827" s="3" t="str">
        <f t="shared" si="202"/>
        <v>High Discount</v>
      </c>
      <c r="W1827" s="3">
        <f>AVERAGE(Table1[Gross Margin %])</f>
        <v>0.29963500000000659</v>
      </c>
      <c r="X1827" s="3"/>
    </row>
    <row r="1828" spans="1:24" x14ac:dyDescent="0.35">
      <c r="A1828" t="s">
        <v>3547</v>
      </c>
      <c r="B1828" t="s">
        <v>3548</v>
      </c>
      <c r="C1828">
        <v>428.29</v>
      </c>
      <c r="D1828" t="s">
        <v>3873</v>
      </c>
      <c r="E1828">
        <f t="shared" si="196"/>
        <v>0.1</v>
      </c>
      <c r="F1828">
        <f t="shared" si="197"/>
        <v>134.91135</v>
      </c>
      <c r="G1828" s="2">
        <v>45438</v>
      </c>
      <c r="H1828" s="2">
        <v>45438</v>
      </c>
      <c r="I1828" t="s">
        <v>28</v>
      </c>
      <c r="J1828" t="s">
        <v>49</v>
      </c>
      <c r="K1828" t="str">
        <f t="shared" si="198"/>
        <v>Low Risk</v>
      </c>
      <c r="L1828" t="s">
        <v>43</v>
      </c>
      <c r="M1828" t="s">
        <v>55</v>
      </c>
      <c r="N1828" t="s">
        <v>45</v>
      </c>
      <c r="O1828" t="s">
        <v>61</v>
      </c>
      <c r="P1828" t="s">
        <v>62</v>
      </c>
      <c r="Q1828" t="s">
        <v>63</v>
      </c>
      <c r="R1828">
        <v>6</v>
      </c>
      <c r="S1828" t="str">
        <f t="shared" si="199"/>
        <v>May</v>
      </c>
      <c r="T1828">
        <f t="shared" si="200"/>
        <v>2024</v>
      </c>
      <c r="U1828" s="3">
        <f t="shared" si="201"/>
        <v>0.315</v>
      </c>
      <c r="V1828" s="3" t="str">
        <f t="shared" si="202"/>
        <v>Low Discount</v>
      </c>
      <c r="W1828" s="3">
        <f>AVERAGE(Table1[Gross Margin %])</f>
        <v>0.29963500000000659</v>
      </c>
      <c r="X1828" s="3"/>
    </row>
    <row r="1829" spans="1:24" x14ac:dyDescent="0.35">
      <c r="A1829" t="s">
        <v>3549</v>
      </c>
      <c r="B1829" t="s">
        <v>2146</v>
      </c>
      <c r="C1829">
        <v>626.41999999999996</v>
      </c>
      <c r="D1829" t="s">
        <v>3874</v>
      </c>
      <c r="E1829">
        <f t="shared" si="196"/>
        <v>0.1</v>
      </c>
      <c r="F1829">
        <f t="shared" si="197"/>
        <v>197.32229999999998</v>
      </c>
      <c r="G1829" s="2">
        <v>45465</v>
      </c>
      <c r="H1829" s="2">
        <v>45465</v>
      </c>
      <c r="I1829" t="s">
        <v>48</v>
      </c>
      <c r="J1829" t="s">
        <v>29</v>
      </c>
      <c r="K1829" t="str">
        <f t="shared" si="198"/>
        <v>Low Risk</v>
      </c>
      <c r="L1829" t="s">
        <v>60</v>
      </c>
      <c r="M1829" t="s">
        <v>30</v>
      </c>
      <c r="N1829" t="s">
        <v>31</v>
      </c>
      <c r="O1829" t="s">
        <v>61</v>
      </c>
      <c r="P1829" t="s">
        <v>62</v>
      </c>
      <c r="Q1829" t="s">
        <v>63</v>
      </c>
      <c r="R1829">
        <v>9</v>
      </c>
      <c r="S1829" t="str">
        <f t="shared" si="199"/>
        <v>June</v>
      </c>
      <c r="T1829">
        <f t="shared" si="200"/>
        <v>2024</v>
      </c>
      <c r="U1829" s="3">
        <f t="shared" si="201"/>
        <v>0.315</v>
      </c>
      <c r="V1829" s="3" t="str">
        <f t="shared" si="202"/>
        <v>Low Discount</v>
      </c>
      <c r="W1829" s="3">
        <f>AVERAGE(Table1[Gross Margin %])</f>
        <v>0.29963500000000659</v>
      </c>
      <c r="X1829" s="3"/>
    </row>
    <row r="1830" spans="1:24" x14ac:dyDescent="0.35">
      <c r="A1830" t="s">
        <v>3550</v>
      </c>
      <c r="B1830" t="s">
        <v>3551</v>
      </c>
      <c r="C1830">
        <v>1326.76</v>
      </c>
      <c r="D1830" t="s">
        <v>3872</v>
      </c>
      <c r="E1830">
        <f t="shared" si="196"/>
        <v>0.25</v>
      </c>
      <c r="F1830">
        <f t="shared" si="197"/>
        <v>348.27449999999993</v>
      </c>
      <c r="G1830" s="2">
        <v>45449</v>
      </c>
      <c r="H1830" s="2">
        <v>45449</v>
      </c>
      <c r="I1830" t="s">
        <v>28</v>
      </c>
      <c r="J1830" t="s">
        <v>49</v>
      </c>
      <c r="K1830" t="str">
        <f t="shared" si="198"/>
        <v>Medium Risk</v>
      </c>
      <c r="L1830" t="s">
        <v>38</v>
      </c>
      <c r="M1830" t="s">
        <v>30</v>
      </c>
      <c r="N1830" t="s">
        <v>45</v>
      </c>
      <c r="O1830" t="s">
        <v>32</v>
      </c>
      <c r="P1830" t="s">
        <v>33</v>
      </c>
      <c r="Q1830" t="s">
        <v>34</v>
      </c>
      <c r="R1830">
        <v>6</v>
      </c>
      <c r="S1830" t="str">
        <f t="shared" si="199"/>
        <v>June</v>
      </c>
      <c r="T1830">
        <f t="shared" si="200"/>
        <v>2024</v>
      </c>
      <c r="U1830" s="3">
        <f t="shared" si="201"/>
        <v>0.26249999999999996</v>
      </c>
      <c r="V1830" s="3" t="str">
        <f t="shared" si="202"/>
        <v>High Discount</v>
      </c>
      <c r="W1830" s="3">
        <f>AVERAGE(Table1[Gross Margin %])</f>
        <v>0.29963500000000659</v>
      </c>
      <c r="X1830" s="3"/>
    </row>
    <row r="1831" spans="1:24" x14ac:dyDescent="0.35">
      <c r="A1831" t="s">
        <v>3552</v>
      </c>
      <c r="B1831" t="s">
        <v>729</v>
      </c>
      <c r="C1831">
        <v>1396.26</v>
      </c>
      <c r="D1831" t="s">
        <v>3872</v>
      </c>
      <c r="E1831">
        <f t="shared" si="196"/>
        <v>0.25</v>
      </c>
      <c r="F1831">
        <f t="shared" si="197"/>
        <v>366.51824999999997</v>
      </c>
      <c r="G1831" s="2">
        <v>45744</v>
      </c>
      <c r="H1831" s="2">
        <v>45744</v>
      </c>
      <c r="I1831" t="s">
        <v>42</v>
      </c>
      <c r="J1831" t="s">
        <v>19</v>
      </c>
      <c r="K1831" t="str">
        <f t="shared" si="198"/>
        <v>High Risk</v>
      </c>
      <c r="L1831" t="s">
        <v>20</v>
      </c>
      <c r="M1831" t="s">
        <v>55</v>
      </c>
      <c r="N1831" t="s">
        <v>31</v>
      </c>
      <c r="O1831" t="s">
        <v>32</v>
      </c>
      <c r="P1831" t="s">
        <v>33</v>
      </c>
      <c r="Q1831" t="s">
        <v>34</v>
      </c>
      <c r="R1831">
        <v>10</v>
      </c>
      <c r="S1831" t="str">
        <f t="shared" si="199"/>
        <v>March</v>
      </c>
      <c r="T1831">
        <f t="shared" si="200"/>
        <v>2025</v>
      </c>
      <c r="U1831" s="3">
        <f t="shared" si="201"/>
        <v>0.26249999999999996</v>
      </c>
      <c r="V1831" s="3" t="str">
        <f t="shared" si="202"/>
        <v>High Discount</v>
      </c>
      <c r="W1831" s="3">
        <f>AVERAGE(Table1[Gross Margin %])</f>
        <v>0.29963500000000659</v>
      </c>
      <c r="X1831" s="3"/>
    </row>
    <row r="1832" spans="1:24" x14ac:dyDescent="0.35">
      <c r="A1832" t="s">
        <v>3553</v>
      </c>
      <c r="B1832" t="s">
        <v>3554</v>
      </c>
      <c r="C1832">
        <v>714.43</v>
      </c>
      <c r="D1832" t="s">
        <v>3874</v>
      </c>
      <c r="E1832">
        <f t="shared" si="196"/>
        <v>0.1</v>
      </c>
      <c r="F1832">
        <f t="shared" si="197"/>
        <v>225.04544999999996</v>
      </c>
      <c r="G1832" s="2">
        <v>45718</v>
      </c>
      <c r="H1832" s="2">
        <v>45718</v>
      </c>
      <c r="I1832" t="s">
        <v>86</v>
      </c>
      <c r="J1832" t="s">
        <v>49</v>
      </c>
      <c r="K1832" t="str">
        <f t="shared" si="198"/>
        <v>Low Risk</v>
      </c>
      <c r="L1832" t="s">
        <v>43</v>
      </c>
      <c r="M1832" t="s">
        <v>39</v>
      </c>
      <c r="N1832" t="s">
        <v>31</v>
      </c>
      <c r="O1832" t="s">
        <v>32</v>
      </c>
      <c r="P1832" t="s">
        <v>80</v>
      </c>
      <c r="Q1832" t="s">
        <v>81</v>
      </c>
      <c r="R1832">
        <v>10</v>
      </c>
      <c r="S1832" t="str">
        <f t="shared" si="199"/>
        <v>March</v>
      </c>
      <c r="T1832">
        <f t="shared" si="200"/>
        <v>2025</v>
      </c>
      <c r="U1832" s="3">
        <f t="shared" si="201"/>
        <v>0.31499999999999995</v>
      </c>
      <c r="V1832" s="3" t="str">
        <f t="shared" si="202"/>
        <v>Low Discount</v>
      </c>
      <c r="W1832" s="3">
        <f>AVERAGE(Table1[Gross Margin %])</f>
        <v>0.29963500000000659</v>
      </c>
      <c r="X1832" s="3"/>
    </row>
    <row r="1833" spans="1:24" x14ac:dyDescent="0.35">
      <c r="A1833" t="s">
        <v>3555</v>
      </c>
      <c r="B1833" t="s">
        <v>3556</v>
      </c>
      <c r="C1833">
        <v>657.36</v>
      </c>
      <c r="D1833" t="s">
        <v>3874</v>
      </c>
      <c r="E1833">
        <f t="shared" si="196"/>
        <v>0.1</v>
      </c>
      <c r="F1833">
        <f t="shared" si="197"/>
        <v>207.0684</v>
      </c>
      <c r="G1833" s="2">
        <v>45744</v>
      </c>
      <c r="H1833" s="2">
        <v>45744</v>
      </c>
      <c r="I1833" t="s">
        <v>42</v>
      </c>
      <c r="J1833" t="s">
        <v>49</v>
      </c>
      <c r="K1833" t="str">
        <f t="shared" si="198"/>
        <v>Low Risk</v>
      </c>
      <c r="L1833" t="s">
        <v>60</v>
      </c>
      <c r="M1833" t="s">
        <v>50</v>
      </c>
      <c r="N1833" t="s">
        <v>45</v>
      </c>
      <c r="O1833" t="s">
        <v>32</v>
      </c>
      <c r="P1833" t="s">
        <v>80</v>
      </c>
      <c r="Q1833" t="s">
        <v>81</v>
      </c>
      <c r="R1833">
        <v>3</v>
      </c>
      <c r="S1833" t="str">
        <f t="shared" si="199"/>
        <v>March</v>
      </c>
      <c r="T1833">
        <f t="shared" si="200"/>
        <v>2025</v>
      </c>
      <c r="U1833" s="3">
        <f t="shared" si="201"/>
        <v>0.315</v>
      </c>
      <c r="V1833" s="3" t="str">
        <f t="shared" si="202"/>
        <v>Low Discount</v>
      </c>
      <c r="W1833" s="3">
        <f>AVERAGE(Table1[Gross Margin %])</f>
        <v>0.29963500000000659</v>
      </c>
      <c r="X1833" s="3"/>
    </row>
    <row r="1834" spans="1:24" x14ac:dyDescent="0.35">
      <c r="A1834" t="s">
        <v>3557</v>
      </c>
      <c r="B1834" t="s">
        <v>2117</v>
      </c>
      <c r="C1834">
        <v>1002.18</v>
      </c>
      <c r="D1834" t="s">
        <v>3872</v>
      </c>
      <c r="E1834">
        <f t="shared" si="196"/>
        <v>0.25</v>
      </c>
      <c r="F1834">
        <f t="shared" si="197"/>
        <v>263.07225</v>
      </c>
      <c r="G1834" s="2">
        <v>45584</v>
      </c>
      <c r="H1834" s="2">
        <v>45584</v>
      </c>
      <c r="I1834" t="s">
        <v>18</v>
      </c>
      <c r="J1834" t="s">
        <v>37</v>
      </c>
      <c r="K1834" t="str">
        <f t="shared" si="198"/>
        <v>Low Risk</v>
      </c>
      <c r="L1834" t="s">
        <v>43</v>
      </c>
      <c r="M1834" t="s">
        <v>44</v>
      </c>
      <c r="N1834" t="s">
        <v>31</v>
      </c>
      <c r="O1834" t="s">
        <v>32</v>
      </c>
      <c r="P1834" t="s">
        <v>68</v>
      </c>
      <c r="Q1834" t="s">
        <v>69</v>
      </c>
      <c r="R1834">
        <v>5</v>
      </c>
      <c r="S1834" t="str">
        <f t="shared" si="199"/>
        <v>October</v>
      </c>
      <c r="T1834">
        <f t="shared" si="200"/>
        <v>2024</v>
      </c>
      <c r="U1834" s="3">
        <f t="shared" si="201"/>
        <v>0.26250000000000001</v>
      </c>
      <c r="V1834" s="3" t="str">
        <f t="shared" si="202"/>
        <v>High Discount</v>
      </c>
      <c r="W1834" s="3">
        <f>AVERAGE(Table1[Gross Margin %])</f>
        <v>0.29963500000000659</v>
      </c>
      <c r="X1834" s="3"/>
    </row>
    <row r="1835" spans="1:24" x14ac:dyDescent="0.35">
      <c r="A1835" t="s">
        <v>3558</v>
      </c>
      <c r="B1835" t="s">
        <v>3559</v>
      </c>
      <c r="C1835">
        <v>408.94</v>
      </c>
      <c r="D1835" t="s">
        <v>3873</v>
      </c>
      <c r="E1835">
        <f t="shared" si="196"/>
        <v>0.1</v>
      </c>
      <c r="F1835">
        <f t="shared" si="197"/>
        <v>128.81609999999998</v>
      </c>
      <c r="G1835" s="2">
        <v>45581</v>
      </c>
      <c r="H1835" s="2">
        <v>45581</v>
      </c>
      <c r="I1835" t="s">
        <v>18</v>
      </c>
      <c r="J1835" t="s">
        <v>19</v>
      </c>
      <c r="K1835" t="str">
        <f t="shared" si="198"/>
        <v>Low Risk</v>
      </c>
      <c r="L1835" t="s">
        <v>43</v>
      </c>
      <c r="M1835" t="s">
        <v>55</v>
      </c>
      <c r="N1835" t="s">
        <v>22</v>
      </c>
      <c r="O1835" t="s">
        <v>32</v>
      </c>
      <c r="P1835" t="s">
        <v>72</v>
      </c>
      <c r="Q1835" t="s">
        <v>73</v>
      </c>
      <c r="R1835">
        <v>7</v>
      </c>
      <c r="S1835" t="str">
        <f t="shared" si="199"/>
        <v>October</v>
      </c>
      <c r="T1835">
        <f t="shared" si="200"/>
        <v>2024</v>
      </c>
      <c r="U1835" s="3">
        <f t="shared" si="201"/>
        <v>0.31499999999999995</v>
      </c>
      <c r="V1835" s="3" t="str">
        <f t="shared" si="202"/>
        <v>Low Discount</v>
      </c>
      <c r="W1835" s="3">
        <f>AVERAGE(Table1[Gross Margin %])</f>
        <v>0.29963500000000659</v>
      </c>
      <c r="X1835" s="3"/>
    </row>
    <row r="1836" spans="1:24" x14ac:dyDescent="0.35">
      <c r="A1836" t="s">
        <v>3560</v>
      </c>
      <c r="B1836" t="s">
        <v>3561</v>
      </c>
      <c r="C1836">
        <v>795.06</v>
      </c>
      <c r="D1836" t="s">
        <v>3874</v>
      </c>
      <c r="E1836">
        <f t="shared" si="196"/>
        <v>0.1</v>
      </c>
      <c r="F1836">
        <f t="shared" si="197"/>
        <v>250.44389999999999</v>
      </c>
      <c r="G1836" s="2">
        <v>45610</v>
      </c>
      <c r="H1836" s="2">
        <v>45610</v>
      </c>
      <c r="I1836" t="s">
        <v>42</v>
      </c>
      <c r="J1836" t="s">
        <v>29</v>
      </c>
      <c r="K1836" t="str">
        <f t="shared" si="198"/>
        <v>Low Risk</v>
      </c>
      <c r="L1836" t="s">
        <v>60</v>
      </c>
      <c r="M1836" t="s">
        <v>55</v>
      </c>
      <c r="N1836" t="s">
        <v>22</v>
      </c>
      <c r="O1836" t="s">
        <v>61</v>
      </c>
      <c r="P1836" t="s">
        <v>62</v>
      </c>
      <c r="Q1836" t="s">
        <v>63</v>
      </c>
      <c r="R1836">
        <v>8</v>
      </c>
      <c r="S1836" t="str">
        <f t="shared" si="199"/>
        <v>November</v>
      </c>
      <c r="T1836">
        <f t="shared" si="200"/>
        <v>2024</v>
      </c>
      <c r="U1836" s="3">
        <f t="shared" si="201"/>
        <v>0.315</v>
      </c>
      <c r="V1836" s="3" t="str">
        <f t="shared" si="202"/>
        <v>Low Discount</v>
      </c>
      <c r="W1836" s="3">
        <f>AVERAGE(Table1[Gross Margin %])</f>
        <v>0.29963500000000659</v>
      </c>
      <c r="X1836" s="3"/>
    </row>
    <row r="1837" spans="1:24" x14ac:dyDescent="0.35">
      <c r="A1837" t="s">
        <v>3562</v>
      </c>
      <c r="B1837" t="s">
        <v>3563</v>
      </c>
      <c r="C1837">
        <v>23.93</v>
      </c>
      <c r="D1837" t="s">
        <v>3873</v>
      </c>
      <c r="E1837">
        <f t="shared" si="196"/>
        <v>0.1</v>
      </c>
      <c r="F1837">
        <f t="shared" si="197"/>
        <v>7.5379499999999995</v>
      </c>
      <c r="G1837" s="2">
        <v>45582</v>
      </c>
      <c r="H1837" s="2">
        <v>45582</v>
      </c>
      <c r="I1837" t="s">
        <v>86</v>
      </c>
      <c r="J1837" t="s">
        <v>49</v>
      </c>
      <c r="K1837" t="str">
        <f t="shared" si="198"/>
        <v>High Risk</v>
      </c>
      <c r="L1837" t="s">
        <v>20</v>
      </c>
      <c r="M1837" t="s">
        <v>39</v>
      </c>
      <c r="N1837" t="s">
        <v>45</v>
      </c>
      <c r="O1837" t="s">
        <v>32</v>
      </c>
      <c r="P1837" t="s">
        <v>33</v>
      </c>
      <c r="Q1837" t="s">
        <v>34</v>
      </c>
      <c r="R1837">
        <v>5</v>
      </c>
      <c r="S1837" t="str">
        <f t="shared" si="199"/>
        <v>October</v>
      </c>
      <c r="T1837">
        <f t="shared" si="200"/>
        <v>2024</v>
      </c>
      <c r="U1837" s="3">
        <f t="shared" si="201"/>
        <v>0.315</v>
      </c>
      <c r="V1837" s="3" t="str">
        <f t="shared" si="202"/>
        <v>Low Discount</v>
      </c>
      <c r="W1837" s="3">
        <f>AVERAGE(Table1[Gross Margin %])</f>
        <v>0.29963500000000659</v>
      </c>
      <c r="X1837" s="3"/>
    </row>
    <row r="1838" spans="1:24" x14ac:dyDescent="0.35">
      <c r="A1838" t="s">
        <v>3564</v>
      </c>
      <c r="B1838" t="s">
        <v>3565</v>
      </c>
      <c r="C1838">
        <v>1465.5</v>
      </c>
      <c r="D1838" t="s">
        <v>3872</v>
      </c>
      <c r="E1838">
        <f t="shared" si="196"/>
        <v>0.25</v>
      </c>
      <c r="F1838">
        <f t="shared" si="197"/>
        <v>384.69374999999997</v>
      </c>
      <c r="G1838" s="2">
        <v>45759</v>
      </c>
      <c r="H1838" s="2">
        <v>45759</v>
      </c>
      <c r="I1838" t="s">
        <v>28</v>
      </c>
      <c r="J1838" t="s">
        <v>37</v>
      </c>
      <c r="K1838" t="str">
        <f t="shared" si="198"/>
        <v>Low Risk</v>
      </c>
      <c r="L1838" t="s">
        <v>43</v>
      </c>
      <c r="M1838" t="s">
        <v>21</v>
      </c>
      <c r="N1838" t="s">
        <v>31</v>
      </c>
      <c r="O1838" t="s">
        <v>32</v>
      </c>
      <c r="P1838" t="s">
        <v>80</v>
      </c>
      <c r="Q1838" t="s">
        <v>81</v>
      </c>
      <c r="R1838">
        <v>10</v>
      </c>
      <c r="S1838" t="str">
        <f t="shared" si="199"/>
        <v>April</v>
      </c>
      <c r="T1838">
        <f t="shared" si="200"/>
        <v>2025</v>
      </c>
      <c r="U1838" s="3">
        <f t="shared" si="201"/>
        <v>0.26249999999999996</v>
      </c>
      <c r="V1838" s="3" t="str">
        <f t="shared" si="202"/>
        <v>High Discount</v>
      </c>
      <c r="W1838" s="3">
        <f>AVERAGE(Table1[Gross Margin %])</f>
        <v>0.29963500000000659</v>
      </c>
      <c r="X1838" s="3"/>
    </row>
    <row r="1839" spans="1:24" x14ac:dyDescent="0.35">
      <c r="A1839" t="s">
        <v>3566</v>
      </c>
      <c r="B1839" t="s">
        <v>3567</v>
      </c>
      <c r="C1839">
        <v>490.15</v>
      </c>
      <c r="D1839" t="s">
        <v>3873</v>
      </c>
      <c r="E1839">
        <f t="shared" si="196"/>
        <v>0.1</v>
      </c>
      <c r="F1839">
        <f t="shared" si="197"/>
        <v>154.39724999999999</v>
      </c>
      <c r="G1839" s="2">
        <v>45717</v>
      </c>
      <c r="H1839" s="2">
        <v>45717</v>
      </c>
      <c r="I1839" t="s">
        <v>18</v>
      </c>
      <c r="J1839" t="s">
        <v>29</v>
      </c>
      <c r="K1839" t="str">
        <f t="shared" si="198"/>
        <v>Low Risk</v>
      </c>
      <c r="L1839" t="s">
        <v>43</v>
      </c>
      <c r="M1839" t="s">
        <v>55</v>
      </c>
      <c r="N1839" t="s">
        <v>45</v>
      </c>
      <c r="O1839" t="s">
        <v>32</v>
      </c>
      <c r="P1839" t="s">
        <v>68</v>
      </c>
      <c r="Q1839" t="s">
        <v>69</v>
      </c>
      <c r="R1839">
        <v>9</v>
      </c>
      <c r="S1839" t="str">
        <f t="shared" si="199"/>
        <v>March</v>
      </c>
      <c r="T1839">
        <f t="shared" si="200"/>
        <v>2025</v>
      </c>
      <c r="U1839" s="3">
        <f t="shared" si="201"/>
        <v>0.315</v>
      </c>
      <c r="V1839" s="3" t="str">
        <f t="shared" si="202"/>
        <v>Low Discount</v>
      </c>
      <c r="W1839" s="3">
        <f>AVERAGE(Table1[Gross Margin %])</f>
        <v>0.29963500000000659</v>
      </c>
      <c r="X1839" s="3"/>
    </row>
    <row r="1840" spans="1:24" x14ac:dyDescent="0.35">
      <c r="A1840" t="s">
        <v>3568</v>
      </c>
      <c r="B1840" t="s">
        <v>3569</v>
      </c>
      <c r="C1840">
        <v>822.06</v>
      </c>
      <c r="D1840" t="s">
        <v>3874</v>
      </c>
      <c r="E1840">
        <f t="shared" si="196"/>
        <v>0.1</v>
      </c>
      <c r="F1840">
        <f t="shared" si="197"/>
        <v>258.94889999999998</v>
      </c>
      <c r="G1840" s="2">
        <v>45442</v>
      </c>
      <c r="H1840" s="2">
        <v>45442</v>
      </c>
      <c r="I1840" t="s">
        <v>18</v>
      </c>
      <c r="J1840" t="s">
        <v>49</v>
      </c>
      <c r="K1840" t="str">
        <f t="shared" si="198"/>
        <v>Low Risk</v>
      </c>
      <c r="L1840" t="s">
        <v>43</v>
      </c>
      <c r="M1840" t="s">
        <v>39</v>
      </c>
      <c r="N1840" t="s">
        <v>31</v>
      </c>
      <c r="O1840" t="s">
        <v>61</v>
      </c>
      <c r="P1840" t="s">
        <v>62</v>
      </c>
      <c r="Q1840" t="s">
        <v>63</v>
      </c>
      <c r="R1840">
        <v>8</v>
      </c>
      <c r="S1840" t="str">
        <f t="shared" si="199"/>
        <v>May</v>
      </c>
      <c r="T1840">
        <f t="shared" si="200"/>
        <v>2024</v>
      </c>
      <c r="U1840" s="3">
        <f t="shared" si="201"/>
        <v>0.315</v>
      </c>
      <c r="V1840" s="3" t="str">
        <f t="shared" si="202"/>
        <v>Low Discount</v>
      </c>
      <c r="W1840" s="3">
        <f>AVERAGE(Table1[Gross Margin %])</f>
        <v>0.29963500000000659</v>
      </c>
      <c r="X1840" s="3"/>
    </row>
    <row r="1841" spans="1:24" x14ac:dyDescent="0.35">
      <c r="A1841" t="s">
        <v>3570</v>
      </c>
      <c r="B1841" t="s">
        <v>3571</v>
      </c>
      <c r="C1841">
        <v>989.38</v>
      </c>
      <c r="D1841" t="s">
        <v>3874</v>
      </c>
      <c r="E1841">
        <f t="shared" si="196"/>
        <v>0.1</v>
      </c>
      <c r="F1841">
        <f t="shared" si="197"/>
        <v>311.65469999999999</v>
      </c>
      <c r="G1841" s="2">
        <v>45558</v>
      </c>
      <c r="H1841" s="2">
        <v>45558</v>
      </c>
      <c r="I1841" t="s">
        <v>48</v>
      </c>
      <c r="J1841" t="s">
        <v>49</v>
      </c>
      <c r="K1841" t="str">
        <f t="shared" si="198"/>
        <v>Low Risk</v>
      </c>
      <c r="L1841" t="s">
        <v>60</v>
      </c>
      <c r="M1841" t="s">
        <v>50</v>
      </c>
      <c r="N1841" t="s">
        <v>22</v>
      </c>
      <c r="O1841" t="s">
        <v>61</v>
      </c>
      <c r="P1841" t="s">
        <v>62</v>
      </c>
      <c r="Q1841" t="s">
        <v>63</v>
      </c>
      <c r="R1841">
        <v>2</v>
      </c>
      <c r="S1841" t="str">
        <f t="shared" si="199"/>
        <v>September</v>
      </c>
      <c r="T1841">
        <f t="shared" si="200"/>
        <v>2024</v>
      </c>
      <c r="U1841" s="3">
        <f t="shared" si="201"/>
        <v>0.315</v>
      </c>
      <c r="V1841" s="3" t="str">
        <f t="shared" si="202"/>
        <v>Low Discount</v>
      </c>
      <c r="W1841" s="3">
        <f>AVERAGE(Table1[Gross Margin %])</f>
        <v>0.29963500000000659</v>
      </c>
      <c r="X1841" s="3"/>
    </row>
    <row r="1842" spans="1:24" x14ac:dyDescent="0.35">
      <c r="A1842" t="s">
        <v>3572</v>
      </c>
      <c r="B1842" t="s">
        <v>3573</v>
      </c>
      <c r="C1842">
        <v>408.41</v>
      </c>
      <c r="D1842" t="s">
        <v>3873</v>
      </c>
      <c r="E1842">
        <f t="shared" si="196"/>
        <v>0.1</v>
      </c>
      <c r="F1842">
        <f t="shared" si="197"/>
        <v>128.64914999999999</v>
      </c>
      <c r="G1842" s="2">
        <v>45778</v>
      </c>
      <c r="H1842" s="2">
        <v>45778</v>
      </c>
      <c r="I1842" t="s">
        <v>48</v>
      </c>
      <c r="J1842" t="s">
        <v>19</v>
      </c>
      <c r="K1842" t="str">
        <f t="shared" si="198"/>
        <v>Low Risk</v>
      </c>
      <c r="L1842" t="s">
        <v>60</v>
      </c>
      <c r="M1842" t="s">
        <v>44</v>
      </c>
      <c r="N1842" t="s">
        <v>45</v>
      </c>
      <c r="O1842" t="s">
        <v>32</v>
      </c>
      <c r="P1842" t="s">
        <v>68</v>
      </c>
      <c r="Q1842" t="s">
        <v>69</v>
      </c>
      <c r="R1842">
        <v>10</v>
      </c>
      <c r="S1842" t="str">
        <f t="shared" si="199"/>
        <v>May</v>
      </c>
      <c r="T1842">
        <f t="shared" si="200"/>
        <v>2025</v>
      </c>
      <c r="U1842" s="3">
        <f t="shared" si="201"/>
        <v>0.31499999999999995</v>
      </c>
      <c r="V1842" s="3" t="str">
        <f t="shared" si="202"/>
        <v>Low Discount</v>
      </c>
      <c r="W1842" s="3">
        <f>AVERAGE(Table1[Gross Margin %])</f>
        <v>0.29963500000000659</v>
      </c>
      <c r="X1842" s="3"/>
    </row>
    <row r="1843" spans="1:24" x14ac:dyDescent="0.35">
      <c r="A1843" t="s">
        <v>3574</v>
      </c>
      <c r="B1843" t="s">
        <v>3575</v>
      </c>
      <c r="C1843">
        <v>1196.69</v>
      </c>
      <c r="D1843" t="s">
        <v>3872</v>
      </c>
      <c r="E1843">
        <f t="shared" si="196"/>
        <v>0.15</v>
      </c>
      <c r="F1843">
        <f t="shared" si="197"/>
        <v>356.01527499999997</v>
      </c>
      <c r="G1843" s="2">
        <v>45491</v>
      </c>
      <c r="H1843" s="2">
        <v>45491</v>
      </c>
      <c r="I1843" t="s">
        <v>28</v>
      </c>
      <c r="J1843" t="s">
        <v>37</v>
      </c>
      <c r="K1843" t="str">
        <f t="shared" si="198"/>
        <v>High Risk</v>
      </c>
      <c r="L1843" t="s">
        <v>20</v>
      </c>
      <c r="M1843" t="s">
        <v>44</v>
      </c>
      <c r="N1843" t="s">
        <v>45</v>
      </c>
      <c r="O1843" t="s">
        <v>23</v>
      </c>
      <c r="P1843" t="s">
        <v>24</v>
      </c>
      <c r="Q1843" t="s">
        <v>25</v>
      </c>
      <c r="R1843">
        <v>2</v>
      </c>
      <c r="S1843" t="str">
        <f t="shared" si="199"/>
        <v>July</v>
      </c>
      <c r="T1843">
        <f t="shared" si="200"/>
        <v>2024</v>
      </c>
      <c r="U1843" s="3">
        <f t="shared" si="201"/>
        <v>0.29749999999999999</v>
      </c>
      <c r="V1843" s="3" t="str">
        <f t="shared" si="202"/>
        <v>High Discount</v>
      </c>
      <c r="W1843" s="3">
        <f>AVERAGE(Table1[Gross Margin %])</f>
        <v>0.29963500000000659</v>
      </c>
      <c r="X1843" s="3"/>
    </row>
    <row r="1844" spans="1:24" x14ac:dyDescent="0.35">
      <c r="A1844" t="s">
        <v>3576</v>
      </c>
      <c r="B1844" t="s">
        <v>3577</v>
      </c>
      <c r="C1844">
        <v>1283.4100000000001</v>
      </c>
      <c r="D1844" t="s">
        <v>3872</v>
      </c>
      <c r="E1844">
        <f t="shared" si="196"/>
        <v>0.15</v>
      </c>
      <c r="F1844">
        <f t="shared" si="197"/>
        <v>381.81447499999996</v>
      </c>
      <c r="G1844" s="2">
        <v>45471</v>
      </c>
      <c r="H1844" s="2">
        <v>45471</v>
      </c>
      <c r="I1844" t="s">
        <v>42</v>
      </c>
      <c r="J1844" t="s">
        <v>37</v>
      </c>
      <c r="K1844" t="str">
        <f t="shared" si="198"/>
        <v>Low Risk</v>
      </c>
      <c r="L1844" t="s">
        <v>43</v>
      </c>
      <c r="M1844" t="s">
        <v>39</v>
      </c>
      <c r="N1844" t="s">
        <v>22</v>
      </c>
      <c r="O1844" t="s">
        <v>23</v>
      </c>
      <c r="P1844" t="s">
        <v>56</v>
      </c>
      <c r="Q1844" t="s">
        <v>57</v>
      </c>
      <c r="R1844">
        <v>4</v>
      </c>
      <c r="S1844" t="str">
        <f t="shared" si="199"/>
        <v>June</v>
      </c>
      <c r="T1844">
        <f t="shared" si="200"/>
        <v>2024</v>
      </c>
      <c r="U1844" s="3">
        <f t="shared" si="201"/>
        <v>0.29749999999999993</v>
      </c>
      <c r="V1844" s="3" t="str">
        <f t="shared" si="202"/>
        <v>High Discount</v>
      </c>
      <c r="W1844" s="3">
        <f>AVERAGE(Table1[Gross Margin %])</f>
        <v>0.29963500000000659</v>
      </c>
      <c r="X1844" s="3"/>
    </row>
    <row r="1845" spans="1:24" x14ac:dyDescent="0.35">
      <c r="A1845" t="s">
        <v>3578</v>
      </c>
      <c r="B1845" t="s">
        <v>3579</v>
      </c>
      <c r="C1845">
        <v>306.43</v>
      </c>
      <c r="D1845" t="s">
        <v>3873</v>
      </c>
      <c r="E1845">
        <f t="shared" si="196"/>
        <v>0.15</v>
      </c>
      <c r="F1845">
        <f t="shared" si="197"/>
        <v>91.162925000000001</v>
      </c>
      <c r="G1845" s="2">
        <v>45543</v>
      </c>
      <c r="H1845" s="2">
        <v>45543</v>
      </c>
      <c r="I1845" t="s">
        <v>48</v>
      </c>
      <c r="J1845" t="s">
        <v>49</v>
      </c>
      <c r="K1845" t="str">
        <f t="shared" si="198"/>
        <v>High Risk</v>
      </c>
      <c r="L1845" t="s">
        <v>20</v>
      </c>
      <c r="M1845" t="s">
        <v>55</v>
      </c>
      <c r="N1845" t="s">
        <v>45</v>
      </c>
      <c r="O1845" t="s">
        <v>23</v>
      </c>
      <c r="P1845" t="s">
        <v>24</v>
      </c>
      <c r="Q1845" t="s">
        <v>25</v>
      </c>
      <c r="R1845">
        <v>8</v>
      </c>
      <c r="S1845" t="str">
        <f t="shared" si="199"/>
        <v>September</v>
      </c>
      <c r="T1845">
        <f t="shared" si="200"/>
        <v>2024</v>
      </c>
      <c r="U1845" s="3">
        <f t="shared" si="201"/>
        <v>0.29749999999999999</v>
      </c>
      <c r="V1845" s="3" t="str">
        <f t="shared" si="202"/>
        <v>High Discount</v>
      </c>
      <c r="W1845" s="3">
        <f>AVERAGE(Table1[Gross Margin %])</f>
        <v>0.29963500000000659</v>
      </c>
      <c r="X1845" s="3"/>
    </row>
    <row r="1846" spans="1:24" x14ac:dyDescent="0.35">
      <c r="A1846" t="s">
        <v>3580</v>
      </c>
      <c r="B1846" t="s">
        <v>3581</v>
      </c>
      <c r="C1846">
        <v>893.93</v>
      </c>
      <c r="D1846" t="s">
        <v>3874</v>
      </c>
      <c r="E1846">
        <f t="shared" si="196"/>
        <v>0.1</v>
      </c>
      <c r="F1846">
        <f t="shared" si="197"/>
        <v>281.58794999999998</v>
      </c>
      <c r="G1846" s="2">
        <v>45751</v>
      </c>
      <c r="H1846" s="2">
        <v>45751</v>
      </c>
      <c r="I1846" t="s">
        <v>18</v>
      </c>
      <c r="J1846" t="s">
        <v>19</v>
      </c>
      <c r="K1846" t="str">
        <f t="shared" si="198"/>
        <v>Low Risk</v>
      </c>
      <c r="L1846" t="s">
        <v>60</v>
      </c>
      <c r="M1846" t="s">
        <v>39</v>
      </c>
      <c r="N1846" t="s">
        <v>31</v>
      </c>
      <c r="O1846" t="s">
        <v>32</v>
      </c>
      <c r="P1846" t="s">
        <v>68</v>
      </c>
      <c r="Q1846" t="s">
        <v>69</v>
      </c>
      <c r="R1846">
        <v>9</v>
      </c>
      <c r="S1846" t="str">
        <f t="shared" si="199"/>
        <v>April</v>
      </c>
      <c r="T1846">
        <f t="shared" si="200"/>
        <v>2025</v>
      </c>
      <c r="U1846" s="3">
        <f t="shared" si="201"/>
        <v>0.315</v>
      </c>
      <c r="V1846" s="3" t="str">
        <f t="shared" si="202"/>
        <v>Low Discount</v>
      </c>
      <c r="W1846" s="3">
        <f>AVERAGE(Table1[Gross Margin %])</f>
        <v>0.29963500000000659</v>
      </c>
      <c r="X1846" s="3"/>
    </row>
    <row r="1847" spans="1:24" x14ac:dyDescent="0.35">
      <c r="A1847" t="s">
        <v>3582</v>
      </c>
      <c r="B1847" t="s">
        <v>3583</v>
      </c>
      <c r="C1847">
        <v>84.15</v>
      </c>
      <c r="D1847" t="s">
        <v>3873</v>
      </c>
      <c r="E1847">
        <f t="shared" si="196"/>
        <v>0.1</v>
      </c>
      <c r="F1847">
        <f t="shared" si="197"/>
        <v>26.507249999999999</v>
      </c>
      <c r="G1847" s="2">
        <v>45761</v>
      </c>
      <c r="H1847" s="2">
        <v>45761</v>
      </c>
      <c r="I1847" t="s">
        <v>48</v>
      </c>
      <c r="J1847" t="s">
        <v>19</v>
      </c>
      <c r="K1847" t="str">
        <f t="shared" si="198"/>
        <v>Low Risk</v>
      </c>
      <c r="L1847" t="s">
        <v>43</v>
      </c>
      <c r="M1847" t="s">
        <v>39</v>
      </c>
      <c r="N1847" t="s">
        <v>45</v>
      </c>
      <c r="O1847" t="s">
        <v>32</v>
      </c>
      <c r="P1847" t="s">
        <v>33</v>
      </c>
      <c r="Q1847" t="s">
        <v>34</v>
      </c>
      <c r="R1847">
        <v>3</v>
      </c>
      <c r="S1847" t="str">
        <f t="shared" si="199"/>
        <v>April</v>
      </c>
      <c r="T1847">
        <f t="shared" si="200"/>
        <v>2025</v>
      </c>
      <c r="U1847" s="3">
        <f t="shared" si="201"/>
        <v>0.31499999999999995</v>
      </c>
      <c r="V1847" s="3" t="str">
        <f t="shared" si="202"/>
        <v>Low Discount</v>
      </c>
      <c r="W1847" s="3">
        <f>AVERAGE(Table1[Gross Margin %])</f>
        <v>0.29963500000000659</v>
      </c>
      <c r="X1847" s="3"/>
    </row>
    <row r="1848" spans="1:24" x14ac:dyDescent="0.35">
      <c r="A1848" t="s">
        <v>3584</v>
      </c>
      <c r="B1848" t="s">
        <v>3585</v>
      </c>
      <c r="C1848">
        <v>1215.83</v>
      </c>
      <c r="D1848" t="s">
        <v>3872</v>
      </c>
      <c r="E1848">
        <f t="shared" si="196"/>
        <v>0.25</v>
      </c>
      <c r="F1848">
        <f t="shared" si="197"/>
        <v>319.15537499999994</v>
      </c>
      <c r="G1848" s="2">
        <v>45693</v>
      </c>
      <c r="H1848" s="2">
        <v>45693</v>
      </c>
      <c r="I1848" t="s">
        <v>18</v>
      </c>
      <c r="J1848" t="s">
        <v>37</v>
      </c>
      <c r="K1848" t="str">
        <f t="shared" si="198"/>
        <v>High Risk</v>
      </c>
      <c r="L1848" t="s">
        <v>20</v>
      </c>
      <c r="M1848" t="s">
        <v>21</v>
      </c>
      <c r="N1848" t="s">
        <v>45</v>
      </c>
      <c r="O1848" t="s">
        <v>32</v>
      </c>
      <c r="P1848" t="s">
        <v>72</v>
      </c>
      <c r="Q1848" t="s">
        <v>73</v>
      </c>
      <c r="R1848">
        <v>2</v>
      </c>
      <c r="S1848" t="str">
        <f t="shared" si="199"/>
        <v>February</v>
      </c>
      <c r="T1848">
        <f t="shared" si="200"/>
        <v>2025</v>
      </c>
      <c r="U1848" s="3">
        <f t="shared" si="201"/>
        <v>0.26249999999999996</v>
      </c>
      <c r="V1848" s="3" t="str">
        <f t="shared" si="202"/>
        <v>High Discount</v>
      </c>
      <c r="W1848" s="3">
        <f>AVERAGE(Table1[Gross Margin %])</f>
        <v>0.29963500000000659</v>
      </c>
      <c r="X1848" s="3"/>
    </row>
    <row r="1849" spans="1:24" x14ac:dyDescent="0.35">
      <c r="A1849" t="s">
        <v>3586</v>
      </c>
      <c r="B1849" t="s">
        <v>3587</v>
      </c>
      <c r="C1849">
        <v>607.76</v>
      </c>
      <c r="D1849" t="s">
        <v>3874</v>
      </c>
      <c r="E1849">
        <f t="shared" si="196"/>
        <v>0.1</v>
      </c>
      <c r="F1849">
        <f t="shared" si="197"/>
        <v>191.4444</v>
      </c>
      <c r="G1849" s="2">
        <v>45473</v>
      </c>
      <c r="H1849" s="2">
        <v>45473</v>
      </c>
      <c r="I1849" t="s">
        <v>48</v>
      </c>
      <c r="J1849" t="s">
        <v>29</v>
      </c>
      <c r="K1849" t="str">
        <f t="shared" si="198"/>
        <v>Medium Risk</v>
      </c>
      <c r="L1849" t="s">
        <v>38</v>
      </c>
      <c r="M1849" t="s">
        <v>21</v>
      </c>
      <c r="N1849" t="s">
        <v>31</v>
      </c>
      <c r="O1849" t="s">
        <v>32</v>
      </c>
      <c r="P1849" t="s">
        <v>68</v>
      </c>
      <c r="Q1849" t="s">
        <v>69</v>
      </c>
      <c r="R1849">
        <v>6</v>
      </c>
      <c r="S1849" t="str">
        <f t="shared" si="199"/>
        <v>June</v>
      </c>
      <c r="T1849">
        <f t="shared" si="200"/>
        <v>2024</v>
      </c>
      <c r="U1849" s="3">
        <f t="shared" si="201"/>
        <v>0.315</v>
      </c>
      <c r="V1849" s="3" t="str">
        <f t="shared" si="202"/>
        <v>Low Discount</v>
      </c>
      <c r="W1849" s="3">
        <f>AVERAGE(Table1[Gross Margin %])</f>
        <v>0.29963500000000659</v>
      </c>
      <c r="X1849" s="3"/>
    </row>
    <row r="1850" spans="1:24" x14ac:dyDescent="0.35">
      <c r="A1850" t="s">
        <v>3588</v>
      </c>
      <c r="B1850" t="s">
        <v>3589</v>
      </c>
      <c r="C1850">
        <v>445.19</v>
      </c>
      <c r="D1850" t="s">
        <v>3873</v>
      </c>
      <c r="E1850">
        <f t="shared" si="196"/>
        <v>0.15</v>
      </c>
      <c r="F1850">
        <f t="shared" si="197"/>
        <v>132.44402499999998</v>
      </c>
      <c r="G1850" s="2">
        <v>45557</v>
      </c>
      <c r="H1850" s="2">
        <v>45557</v>
      </c>
      <c r="I1850" t="s">
        <v>28</v>
      </c>
      <c r="J1850" t="s">
        <v>19</v>
      </c>
      <c r="K1850" t="str">
        <f t="shared" si="198"/>
        <v>Low Risk</v>
      </c>
      <c r="L1850" t="s">
        <v>43</v>
      </c>
      <c r="M1850" t="s">
        <v>39</v>
      </c>
      <c r="N1850" t="s">
        <v>22</v>
      </c>
      <c r="O1850" t="s">
        <v>23</v>
      </c>
      <c r="P1850" t="s">
        <v>24</v>
      </c>
      <c r="Q1850" t="s">
        <v>25</v>
      </c>
      <c r="R1850">
        <v>2</v>
      </c>
      <c r="S1850" t="str">
        <f t="shared" si="199"/>
        <v>September</v>
      </c>
      <c r="T1850">
        <f t="shared" si="200"/>
        <v>2024</v>
      </c>
      <c r="U1850" s="3">
        <f t="shared" si="201"/>
        <v>0.29749999999999999</v>
      </c>
      <c r="V1850" s="3" t="str">
        <f t="shared" si="202"/>
        <v>High Discount</v>
      </c>
      <c r="W1850" s="3">
        <f>AVERAGE(Table1[Gross Margin %])</f>
        <v>0.29963500000000659</v>
      </c>
      <c r="X1850" s="3"/>
    </row>
    <row r="1851" spans="1:24" x14ac:dyDescent="0.35">
      <c r="A1851" t="s">
        <v>3590</v>
      </c>
      <c r="B1851" t="s">
        <v>3591</v>
      </c>
      <c r="C1851">
        <v>495.99</v>
      </c>
      <c r="D1851" t="s">
        <v>3873</v>
      </c>
      <c r="E1851">
        <f t="shared" si="196"/>
        <v>0.1</v>
      </c>
      <c r="F1851">
        <f t="shared" si="197"/>
        <v>156.23685</v>
      </c>
      <c r="G1851" s="2">
        <v>45709</v>
      </c>
      <c r="H1851" s="2">
        <v>45709</v>
      </c>
      <c r="I1851" t="s">
        <v>86</v>
      </c>
      <c r="J1851" t="s">
        <v>49</v>
      </c>
      <c r="K1851" t="str">
        <f t="shared" si="198"/>
        <v>Medium Risk</v>
      </c>
      <c r="L1851" t="s">
        <v>38</v>
      </c>
      <c r="M1851" t="s">
        <v>50</v>
      </c>
      <c r="N1851" t="s">
        <v>45</v>
      </c>
      <c r="O1851" t="s">
        <v>32</v>
      </c>
      <c r="P1851" t="s">
        <v>68</v>
      </c>
      <c r="Q1851" t="s">
        <v>69</v>
      </c>
      <c r="R1851">
        <v>8</v>
      </c>
      <c r="S1851" t="str">
        <f t="shared" si="199"/>
        <v>February</v>
      </c>
      <c r="T1851">
        <f t="shared" si="200"/>
        <v>2025</v>
      </c>
      <c r="U1851" s="3">
        <f t="shared" si="201"/>
        <v>0.315</v>
      </c>
      <c r="V1851" s="3" t="str">
        <f t="shared" si="202"/>
        <v>Low Discount</v>
      </c>
      <c r="W1851" s="3">
        <f>AVERAGE(Table1[Gross Margin %])</f>
        <v>0.29963500000000659</v>
      </c>
      <c r="X1851" s="3"/>
    </row>
    <row r="1852" spans="1:24" x14ac:dyDescent="0.35">
      <c r="A1852" t="s">
        <v>3592</v>
      </c>
      <c r="B1852" t="s">
        <v>1397</v>
      </c>
      <c r="C1852">
        <v>240.72</v>
      </c>
      <c r="D1852" t="s">
        <v>3873</v>
      </c>
      <c r="E1852">
        <f t="shared" si="196"/>
        <v>0.1</v>
      </c>
      <c r="F1852">
        <f t="shared" si="197"/>
        <v>75.826799999999992</v>
      </c>
      <c r="G1852" s="2">
        <v>45618</v>
      </c>
      <c r="H1852" s="2">
        <v>45618</v>
      </c>
      <c r="I1852" t="s">
        <v>86</v>
      </c>
      <c r="J1852" t="s">
        <v>29</v>
      </c>
      <c r="K1852" t="str">
        <f t="shared" si="198"/>
        <v>High Risk</v>
      </c>
      <c r="L1852" t="s">
        <v>20</v>
      </c>
      <c r="M1852" t="s">
        <v>21</v>
      </c>
      <c r="N1852" t="s">
        <v>31</v>
      </c>
      <c r="O1852" t="s">
        <v>61</v>
      </c>
      <c r="P1852" t="s">
        <v>62</v>
      </c>
      <c r="Q1852" t="s">
        <v>63</v>
      </c>
      <c r="R1852">
        <v>3</v>
      </c>
      <c r="S1852" t="str">
        <f t="shared" si="199"/>
        <v>November</v>
      </c>
      <c r="T1852">
        <f t="shared" si="200"/>
        <v>2024</v>
      </c>
      <c r="U1852" s="3">
        <f t="shared" si="201"/>
        <v>0.31499999999999995</v>
      </c>
      <c r="V1852" s="3" t="str">
        <f t="shared" si="202"/>
        <v>Low Discount</v>
      </c>
      <c r="W1852" s="3">
        <f>AVERAGE(Table1[Gross Margin %])</f>
        <v>0.29963500000000659</v>
      </c>
      <c r="X1852" s="3"/>
    </row>
    <row r="1853" spans="1:24" x14ac:dyDescent="0.35">
      <c r="A1853" t="s">
        <v>3593</v>
      </c>
      <c r="B1853" t="s">
        <v>3594</v>
      </c>
      <c r="C1853">
        <v>786.62</v>
      </c>
      <c r="D1853" t="s">
        <v>3874</v>
      </c>
      <c r="E1853">
        <f t="shared" si="196"/>
        <v>0.15</v>
      </c>
      <c r="F1853">
        <f t="shared" si="197"/>
        <v>234.01944999999998</v>
      </c>
      <c r="G1853" s="2">
        <v>45491</v>
      </c>
      <c r="H1853" s="2">
        <v>45491</v>
      </c>
      <c r="I1853" t="s">
        <v>18</v>
      </c>
      <c r="J1853" t="s">
        <v>29</v>
      </c>
      <c r="K1853" t="str">
        <f t="shared" si="198"/>
        <v>Low Risk</v>
      </c>
      <c r="L1853" t="s">
        <v>43</v>
      </c>
      <c r="M1853" t="s">
        <v>50</v>
      </c>
      <c r="N1853" t="s">
        <v>45</v>
      </c>
      <c r="O1853" t="s">
        <v>23</v>
      </c>
      <c r="P1853" t="s">
        <v>56</v>
      </c>
      <c r="Q1853" t="s">
        <v>57</v>
      </c>
      <c r="R1853">
        <v>2</v>
      </c>
      <c r="S1853" t="str">
        <f t="shared" si="199"/>
        <v>July</v>
      </c>
      <c r="T1853">
        <f t="shared" si="200"/>
        <v>2024</v>
      </c>
      <c r="U1853" s="3">
        <f t="shared" si="201"/>
        <v>0.29749999999999999</v>
      </c>
      <c r="V1853" s="3" t="str">
        <f t="shared" si="202"/>
        <v>High Discount</v>
      </c>
      <c r="W1853" s="3">
        <f>AVERAGE(Table1[Gross Margin %])</f>
        <v>0.29963500000000659</v>
      </c>
      <c r="X1853" s="3"/>
    </row>
    <row r="1854" spans="1:24" x14ac:dyDescent="0.35">
      <c r="A1854" t="s">
        <v>3595</v>
      </c>
      <c r="B1854" t="s">
        <v>3596</v>
      </c>
      <c r="C1854">
        <v>1104.6300000000001</v>
      </c>
      <c r="D1854" t="s">
        <v>3872</v>
      </c>
      <c r="E1854">
        <f t="shared" si="196"/>
        <v>0.25</v>
      </c>
      <c r="F1854">
        <f t="shared" si="197"/>
        <v>289.96537499999999</v>
      </c>
      <c r="G1854" s="2">
        <v>45623</v>
      </c>
      <c r="H1854" s="2">
        <v>45623</v>
      </c>
      <c r="I1854" t="s">
        <v>18</v>
      </c>
      <c r="J1854" t="s">
        <v>19</v>
      </c>
      <c r="K1854" t="str">
        <f t="shared" si="198"/>
        <v>Low Risk</v>
      </c>
      <c r="L1854" t="s">
        <v>60</v>
      </c>
      <c r="M1854" t="s">
        <v>39</v>
      </c>
      <c r="N1854" t="s">
        <v>45</v>
      </c>
      <c r="O1854" t="s">
        <v>32</v>
      </c>
      <c r="P1854" t="s">
        <v>72</v>
      </c>
      <c r="Q1854" t="s">
        <v>73</v>
      </c>
      <c r="R1854">
        <v>4</v>
      </c>
      <c r="S1854" t="str">
        <f t="shared" si="199"/>
        <v>November</v>
      </c>
      <c r="T1854">
        <f t="shared" si="200"/>
        <v>2024</v>
      </c>
      <c r="U1854" s="3">
        <f t="shared" si="201"/>
        <v>0.26249999999999996</v>
      </c>
      <c r="V1854" s="3" t="str">
        <f t="shared" si="202"/>
        <v>High Discount</v>
      </c>
      <c r="W1854" s="3">
        <f>AVERAGE(Table1[Gross Margin %])</f>
        <v>0.29963500000000659</v>
      </c>
      <c r="X1854" s="3"/>
    </row>
    <row r="1855" spans="1:24" x14ac:dyDescent="0.35">
      <c r="A1855" t="s">
        <v>3597</v>
      </c>
      <c r="B1855" t="s">
        <v>108</v>
      </c>
      <c r="C1855">
        <v>884.55</v>
      </c>
      <c r="D1855" t="s">
        <v>3874</v>
      </c>
      <c r="E1855">
        <f t="shared" si="196"/>
        <v>0.15</v>
      </c>
      <c r="F1855">
        <f t="shared" si="197"/>
        <v>263.15362499999998</v>
      </c>
      <c r="G1855" s="2">
        <v>45521</v>
      </c>
      <c r="H1855" s="2">
        <v>45521</v>
      </c>
      <c r="I1855" t="s">
        <v>48</v>
      </c>
      <c r="J1855" t="s">
        <v>49</v>
      </c>
      <c r="K1855" t="str">
        <f t="shared" si="198"/>
        <v>Low Risk</v>
      </c>
      <c r="L1855" t="s">
        <v>43</v>
      </c>
      <c r="M1855" t="s">
        <v>30</v>
      </c>
      <c r="N1855" t="s">
        <v>31</v>
      </c>
      <c r="O1855" t="s">
        <v>23</v>
      </c>
      <c r="P1855" t="s">
        <v>56</v>
      </c>
      <c r="Q1855" t="s">
        <v>57</v>
      </c>
      <c r="R1855">
        <v>10</v>
      </c>
      <c r="S1855" t="str">
        <f t="shared" si="199"/>
        <v>August</v>
      </c>
      <c r="T1855">
        <f t="shared" si="200"/>
        <v>2024</v>
      </c>
      <c r="U1855" s="3">
        <f t="shared" si="201"/>
        <v>0.29749999999999999</v>
      </c>
      <c r="V1855" s="3" t="str">
        <f t="shared" si="202"/>
        <v>High Discount</v>
      </c>
      <c r="W1855" s="3">
        <f>AVERAGE(Table1[Gross Margin %])</f>
        <v>0.29963500000000659</v>
      </c>
      <c r="X1855" s="3"/>
    </row>
    <row r="1856" spans="1:24" x14ac:dyDescent="0.35">
      <c r="A1856" t="s">
        <v>3598</v>
      </c>
      <c r="B1856" t="s">
        <v>3599</v>
      </c>
      <c r="C1856">
        <v>997.05</v>
      </c>
      <c r="D1856" t="s">
        <v>3874</v>
      </c>
      <c r="E1856">
        <f t="shared" si="196"/>
        <v>0.1</v>
      </c>
      <c r="F1856">
        <f t="shared" si="197"/>
        <v>314.07074999999998</v>
      </c>
      <c r="G1856" s="2">
        <v>45756</v>
      </c>
      <c r="H1856" s="2">
        <v>45756</v>
      </c>
      <c r="I1856" t="s">
        <v>42</v>
      </c>
      <c r="J1856" t="s">
        <v>19</v>
      </c>
      <c r="K1856" t="str">
        <f t="shared" si="198"/>
        <v>Low Risk</v>
      </c>
      <c r="L1856" t="s">
        <v>43</v>
      </c>
      <c r="M1856" t="s">
        <v>44</v>
      </c>
      <c r="N1856" t="s">
        <v>45</v>
      </c>
      <c r="O1856" t="s">
        <v>32</v>
      </c>
      <c r="P1856" t="s">
        <v>68</v>
      </c>
      <c r="Q1856" t="s">
        <v>69</v>
      </c>
      <c r="R1856">
        <v>8</v>
      </c>
      <c r="S1856" t="str">
        <f t="shared" si="199"/>
        <v>April</v>
      </c>
      <c r="T1856">
        <f t="shared" si="200"/>
        <v>2025</v>
      </c>
      <c r="U1856" s="3">
        <f t="shared" si="201"/>
        <v>0.315</v>
      </c>
      <c r="V1856" s="3" t="str">
        <f t="shared" si="202"/>
        <v>Low Discount</v>
      </c>
      <c r="W1856" s="3">
        <f>AVERAGE(Table1[Gross Margin %])</f>
        <v>0.29963500000000659</v>
      </c>
      <c r="X1856" s="3"/>
    </row>
    <row r="1857" spans="1:24" x14ac:dyDescent="0.35">
      <c r="A1857" t="s">
        <v>3600</v>
      </c>
      <c r="B1857" t="s">
        <v>1619</v>
      </c>
      <c r="C1857">
        <v>273.93</v>
      </c>
      <c r="D1857" t="s">
        <v>3873</v>
      </c>
      <c r="E1857">
        <f t="shared" si="196"/>
        <v>0.15</v>
      </c>
      <c r="F1857">
        <f t="shared" si="197"/>
        <v>81.494174999999998</v>
      </c>
      <c r="G1857" s="2">
        <v>45563</v>
      </c>
      <c r="H1857" s="2">
        <v>45563</v>
      </c>
      <c r="I1857" t="s">
        <v>86</v>
      </c>
      <c r="J1857" t="s">
        <v>49</v>
      </c>
      <c r="K1857" t="str">
        <f t="shared" si="198"/>
        <v>High Risk</v>
      </c>
      <c r="L1857" t="s">
        <v>20</v>
      </c>
      <c r="M1857" t="s">
        <v>21</v>
      </c>
      <c r="N1857" t="s">
        <v>22</v>
      </c>
      <c r="O1857" t="s">
        <v>23</v>
      </c>
      <c r="P1857" t="s">
        <v>51</v>
      </c>
      <c r="Q1857" t="s">
        <v>52</v>
      </c>
      <c r="R1857">
        <v>6</v>
      </c>
      <c r="S1857" t="str">
        <f t="shared" si="199"/>
        <v>September</v>
      </c>
      <c r="T1857">
        <f t="shared" si="200"/>
        <v>2024</v>
      </c>
      <c r="U1857" s="3">
        <f t="shared" si="201"/>
        <v>0.29749999999999999</v>
      </c>
      <c r="V1857" s="3" t="str">
        <f t="shared" si="202"/>
        <v>High Discount</v>
      </c>
      <c r="W1857" s="3">
        <f>AVERAGE(Table1[Gross Margin %])</f>
        <v>0.29963500000000659</v>
      </c>
      <c r="X1857" s="3"/>
    </row>
    <row r="1858" spans="1:24" x14ac:dyDescent="0.35">
      <c r="A1858" t="s">
        <v>3601</v>
      </c>
      <c r="B1858" t="s">
        <v>3602</v>
      </c>
      <c r="C1858">
        <v>912.64</v>
      </c>
      <c r="D1858" t="s">
        <v>3874</v>
      </c>
      <c r="E1858">
        <f t="shared" si="196"/>
        <v>0.1</v>
      </c>
      <c r="F1858">
        <f t="shared" si="197"/>
        <v>287.48159999999996</v>
      </c>
      <c r="G1858" s="2">
        <v>45649</v>
      </c>
      <c r="H1858" s="2">
        <v>45649</v>
      </c>
      <c r="I1858" t="s">
        <v>86</v>
      </c>
      <c r="J1858" t="s">
        <v>37</v>
      </c>
      <c r="K1858" t="str">
        <f t="shared" si="198"/>
        <v>Medium Risk</v>
      </c>
      <c r="L1858" t="s">
        <v>38</v>
      </c>
      <c r="M1858" t="s">
        <v>39</v>
      </c>
      <c r="N1858" t="s">
        <v>22</v>
      </c>
      <c r="O1858" t="s">
        <v>32</v>
      </c>
      <c r="P1858" t="s">
        <v>72</v>
      </c>
      <c r="Q1858" t="s">
        <v>73</v>
      </c>
      <c r="R1858">
        <v>7</v>
      </c>
      <c r="S1858" t="str">
        <f t="shared" si="199"/>
        <v>December</v>
      </c>
      <c r="T1858">
        <f t="shared" si="200"/>
        <v>2024</v>
      </c>
      <c r="U1858" s="3">
        <f t="shared" si="201"/>
        <v>0.31499999999999995</v>
      </c>
      <c r="V1858" s="3" t="str">
        <f t="shared" si="202"/>
        <v>Low Discount</v>
      </c>
      <c r="W1858" s="3">
        <f>AVERAGE(Table1[Gross Margin %])</f>
        <v>0.29963500000000659</v>
      </c>
      <c r="X1858" s="3"/>
    </row>
    <row r="1859" spans="1:24" x14ac:dyDescent="0.35">
      <c r="A1859" t="s">
        <v>3603</v>
      </c>
      <c r="B1859" t="s">
        <v>3604</v>
      </c>
      <c r="C1859">
        <v>995.44</v>
      </c>
      <c r="D1859" t="s">
        <v>3874</v>
      </c>
      <c r="E1859">
        <f t="shared" ref="E1859:E1922" si="203">IF(AND(O1859="Technology", C1859&gt;1000), 0.25, IF(O1859="Furniture", 0.15, 0.1))</f>
        <v>0.1</v>
      </c>
      <c r="F1859">
        <f t="shared" ref="F1859:F1922" si="204">(C1859 - (C1859 * E1859)) * 0.35</f>
        <v>313.56360000000001</v>
      </c>
      <c r="G1859" s="2">
        <v>45475</v>
      </c>
      <c r="H1859" s="2">
        <v>45475</v>
      </c>
      <c r="I1859" t="s">
        <v>18</v>
      </c>
      <c r="J1859" t="s">
        <v>37</v>
      </c>
      <c r="K1859" t="str">
        <f t="shared" ref="K1859:K1922" si="205">IF(L1859="Cancelled", "High Risk", IF(AND(L1859="In Transit", I1859&lt;&gt;"Jumia Express"), "Medium Risk", "Low Risk"))</f>
        <v>Low Risk</v>
      </c>
      <c r="L1859" t="s">
        <v>43</v>
      </c>
      <c r="M1859" t="s">
        <v>21</v>
      </c>
      <c r="N1859" t="s">
        <v>45</v>
      </c>
      <c r="O1859" t="s">
        <v>32</v>
      </c>
      <c r="P1859" t="s">
        <v>72</v>
      </c>
      <c r="Q1859" t="s">
        <v>73</v>
      </c>
      <c r="R1859">
        <v>2</v>
      </c>
      <c r="S1859" t="str">
        <f t="shared" ref="S1859:S1922" si="206">TEXT(G1859, "mmmm")</f>
        <v>July</v>
      </c>
      <c r="T1859">
        <f t="shared" ref="T1859:T1922" si="207">YEAR(G1859)</f>
        <v>2024</v>
      </c>
      <c r="U1859" s="3">
        <f t="shared" ref="U1859:U1922" si="208">F1859/C1859</f>
        <v>0.315</v>
      </c>
      <c r="V1859" s="3" t="str">
        <f t="shared" ref="V1859:V1922" si="209">IF(E1859=0, "No Discount", IF(E1859&lt;=0.1, "Low Discount", "High Discount"))</f>
        <v>Low Discount</v>
      </c>
      <c r="W1859" s="3">
        <f>AVERAGE(Table1[Gross Margin %])</f>
        <v>0.29963500000000659</v>
      </c>
      <c r="X1859" s="3"/>
    </row>
    <row r="1860" spans="1:24" x14ac:dyDescent="0.35">
      <c r="A1860" t="s">
        <v>3605</v>
      </c>
      <c r="B1860" t="s">
        <v>3606</v>
      </c>
      <c r="C1860">
        <v>997.38</v>
      </c>
      <c r="D1860" t="s">
        <v>3874</v>
      </c>
      <c r="E1860">
        <f t="shared" si="203"/>
        <v>0.15</v>
      </c>
      <c r="F1860">
        <f t="shared" si="204"/>
        <v>296.72055</v>
      </c>
      <c r="G1860" s="2">
        <v>45595</v>
      </c>
      <c r="H1860" s="2">
        <v>45595</v>
      </c>
      <c r="I1860" t="s">
        <v>86</v>
      </c>
      <c r="J1860" t="s">
        <v>19</v>
      </c>
      <c r="K1860" t="str">
        <f t="shared" si="205"/>
        <v>Low Risk</v>
      </c>
      <c r="L1860" t="s">
        <v>60</v>
      </c>
      <c r="M1860" t="s">
        <v>50</v>
      </c>
      <c r="N1860" t="s">
        <v>31</v>
      </c>
      <c r="O1860" t="s">
        <v>23</v>
      </c>
      <c r="P1860" t="s">
        <v>24</v>
      </c>
      <c r="Q1860" t="s">
        <v>25</v>
      </c>
      <c r="R1860">
        <v>1</v>
      </c>
      <c r="S1860" t="str">
        <f t="shared" si="206"/>
        <v>October</v>
      </c>
      <c r="T1860">
        <f t="shared" si="207"/>
        <v>2024</v>
      </c>
      <c r="U1860" s="3">
        <f t="shared" si="208"/>
        <v>0.29749999999999999</v>
      </c>
      <c r="V1860" s="3" t="str">
        <f t="shared" si="209"/>
        <v>High Discount</v>
      </c>
      <c r="W1860" s="3">
        <f>AVERAGE(Table1[Gross Margin %])</f>
        <v>0.29963500000000659</v>
      </c>
      <c r="X1860" s="3"/>
    </row>
    <row r="1861" spans="1:24" x14ac:dyDescent="0.35">
      <c r="A1861" t="s">
        <v>3607</v>
      </c>
      <c r="B1861" t="s">
        <v>3608</v>
      </c>
      <c r="C1861">
        <v>1008.73</v>
      </c>
      <c r="D1861" t="s">
        <v>3872</v>
      </c>
      <c r="E1861">
        <f t="shared" si="203"/>
        <v>0.15</v>
      </c>
      <c r="F1861">
        <f t="shared" si="204"/>
        <v>300.09717499999999</v>
      </c>
      <c r="G1861" s="2">
        <v>45683</v>
      </c>
      <c r="H1861" s="2">
        <v>45683</v>
      </c>
      <c r="I1861" t="s">
        <v>42</v>
      </c>
      <c r="J1861" t="s">
        <v>37</v>
      </c>
      <c r="K1861" t="str">
        <f t="shared" si="205"/>
        <v>Low Risk</v>
      </c>
      <c r="L1861" t="s">
        <v>60</v>
      </c>
      <c r="M1861" t="s">
        <v>50</v>
      </c>
      <c r="N1861" t="s">
        <v>31</v>
      </c>
      <c r="O1861" t="s">
        <v>23</v>
      </c>
      <c r="P1861" t="s">
        <v>56</v>
      </c>
      <c r="Q1861" t="s">
        <v>57</v>
      </c>
      <c r="R1861">
        <v>6</v>
      </c>
      <c r="S1861" t="str">
        <f t="shared" si="206"/>
        <v>January</v>
      </c>
      <c r="T1861">
        <f t="shared" si="207"/>
        <v>2025</v>
      </c>
      <c r="U1861" s="3">
        <f t="shared" si="208"/>
        <v>0.29749999999999999</v>
      </c>
      <c r="V1861" s="3" t="str">
        <f t="shared" si="209"/>
        <v>High Discount</v>
      </c>
      <c r="W1861" s="3">
        <f>AVERAGE(Table1[Gross Margin %])</f>
        <v>0.29963500000000659</v>
      </c>
      <c r="X1861" s="3"/>
    </row>
    <row r="1862" spans="1:24" x14ac:dyDescent="0.35">
      <c r="A1862" t="s">
        <v>3609</v>
      </c>
      <c r="B1862" t="s">
        <v>3610</v>
      </c>
      <c r="C1862">
        <v>655.82</v>
      </c>
      <c r="D1862" t="s">
        <v>3874</v>
      </c>
      <c r="E1862">
        <f t="shared" si="203"/>
        <v>0.1</v>
      </c>
      <c r="F1862">
        <f t="shared" si="204"/>
        <v>206.58330000000001</v>
      </c>
      <c r="G1862" s="2">
        <v>45481</v>
      </c>
      <c r="H1862" s="2">
        <v>45481</v>
      </c>
      <c r="I1862" t="s">
        <v>48</v>
      </c>
      <c r="J1862" t="s">
        <v>29</v>
      </c>
      <c r="K1862" t="str">
        <f t="shared" si="205"/>
        <v>Low Risk</v>
      </c>
      <c r="L1862" t="s">
        <v>60</v>
      </c>
      <c r="M1862" t="s">
        <v>44</v>
      </c>
      <c r="N1862" t="s">
        <v>31</v>
      </c>
      <c r="O1862" t="s">
        <v>32</v>
      </c>
      <c r="P1862" t="s">
        <v>33</v>
      </c>
      <c r="Q1862" t="s">
        <v>34</v>
      </c>
      <c r="R1862">
        <v>5</v>
      </c>
      <c r="S1862" t="str">
        <f t="shared" si="206"/>
        <v>July</v>
      </c>
      <c r="T1862">
        <f t="shared" si="207"/>
        <v>2024</v>
      </c>
      <c r="U1862" s="3">
        <f t="shared" si="208"/>
        <v>0.315</v>
      </c>
      <c r="V1862" s="3" t="str">
        <f t="shared" si="209"/>
        <v>Low Discount</v>
      </c>
      <c r="W1862" s="3">
        <f>AVERAGE(Table1[Gross Margin %])</f>
        <v>0.29963500000000659</v>
      </c>
      <c r="X1862" s="3"/>
    </row>
    <row r="1863" spans="1:24" x14ac:dyDescent="0.35">
      <c r="A1863" t="s">
        <v>3611</v>
      </c>
      <c r="B1863" t="s">
        <v>3145</v>
      </c>
      <c r="C1863">
        <v>321.76</v>
      </c>
      <c r="D1863" t="s">
        <v>3873</v>
      </c>
      <c r="E1863">
        <f t="shared" si="203"/>
        <v>0.1</v>
      </c>
      <c r="F1863">
        <f t="shared" si="204"/>
        <v>101.3544</v>
      </c>
      <c r="G1863" s="2">
        <v>45509</v>
      </c>
      <c r="H1863" s="2">
        <v>45509</v>
      </c>
      <c r="I1863" t="s">
        <v>42</v>
      </c>
      <c r="J1863" t="s">
        <v>49</v>
      </c>
      <c r="K1863" t="str">
        <f t="shared" si="205"/>
        <v>High Risk</v>
      </c>
      <c r="L1863" t="s">
        <v>20</v>
      </c>
      <c r="M1863" t="s">
        <v>39</v>
      </c>
      <c r="N1863" t="s">
        <v>31</v>
      </c>
      <c r="O1863" t="s">
        <v>32</v>
      </c>
      <c r="P1863" t="s">
        <v>80</v>
      </c>
      <c r="Q1863" t="s">
        <v>81</v>
      </c>
      <c r="R1863">
        <v>4</v>
      </c>
      <c r="S1863" t="str">
        <f t="shared" si="206"/>
        <v>August</v>
      </c>
      <c r="T1863">
        <f t="shared" si="207"/>
        <v>2024</v>
      </c>
      <c r="U1863" s="3">
        <f t="shared" si="208"/>
        <v>0.315</v>
      </c>
      <c r="V1863" s="3" t="str">
        <f t="shared" si="209"/>
        <v>Low Discount</v>
      </c>
      <c r="W1863" s="3">
        <f>AVERAGE(Table1[Gross Margin %])</f>
        <v>0.29963500000000659</v>
      </c>
      <c r="X1863" s="3"/>
    </row>
    <row r="1864" spans="1:24" x14ac:dyDescent="0.35">
      <c r="A1864" t="s">
        <v>3612</v>
      </c>
      <c r="B1864" t="s">
        <v>3613</v>
      </c>
      <c r="C1864">
        <v>285.62</v>
      </c>
      <c r="D1864" t="s">
        <v>3873</v>
      </c>
      <c r="E1864">
        <f t="shared" si="203"/>
        <v>0.15</v>
      </c>
      <c r="F1864">
        <f t="shared" si="204"/>
        <v>84.971950000000007</v>
      </c>
      <c r="G1864" s="2">
        <v>45578</v>
      </c>
      <c r="H1864" s="2">
        <v>45578</v>
      </c>
      <c r="I1864" t="s">
        <v>28</v>
      </c>
      <c r="J1864" t="s">
        <v>49</v>
      </c>
      <c r="K1864" t="str">
        <f t="shared" si="205"/>
        <v>High Risk</v>
      </c>
      <c r="L1864" t="s">
        <v>20</v>
      </c>
      <c r="M1864" t="s">
        <v>50</v>
      </c>
      <c r="N1864" t="s">
        <v>31</v>
      </c>
      <c r="O1864" t="s">
        <v>23</v>
      </c>
      <c r="P1864" t="s">
        <v>51</v>
      </c>
      <c r="Q1864" t="s">
        <v>52</v>
      </c>
      <c r="R1864">
        <v>6</v>
      </c>
      <c r="S1864" t="str">
        <f t="shared" si="206"/>
        <v>October</v>
      </c>
      <c r="T1864">
        <f t="shared" si="207"/>
        <v>2024</v>
      </c>
      <c r="U1864" s="3">
        <f t="shared" si="208"/>
        <v>0.29750000000000004</v>
      </c>
      <c r="V1864" s="3" t="str">
        <f t="shared" si="209"/>
        <v>High Discount</v>
      </c>
      <c r="W1864" s="3">
        <f>AVERAGE(Table1[Gross Margin %])</f>
        <v>0.29963500000000659</v>
      </c>
      <c r="X1864" s="3"/>
    </row>
    <row r="1865" spans="1:24" x14ac:dyDescent="0.35">
      <c r="A1865" t="s">
        <v>3614</v>
      </c>
      <c r="B1865" t="s">
        <v>3615</v>
      </c>
      <c r="C1865">
        <v>754.06</v>
      </c>
      <c r="D1865" t="s">
        <v>3874</v>
      </c>
      <c r="E1865">
        <f t="shared" si="203"/>
        <v>0.15</v>
      </c>
      <c r="F1865">
        <f t="shared" si="204"/>
        <v>224.33284999999995</v>
      </c>
      <c r="G1865" s="2">
        <v>45497</v>
      </c>
      <c r="H1865" s="2">
        <v>45497</v>
      </c>
      <c r="I1865" t="s">
        <v>86</v>
      </c>
      <c r="J1865" t="s">
        <v>19</v>
      </c>
      <c r="K1865" t="str">
        <f t="shared" si="205"/>
        <v>Medium Risk</v>
      </c>
      <c r="L1865" t="s">
        <v>38</v>
      </c>
      <c r="M1865" t="s">
        <v>30</v>
      </c>
      <c r="N1865" t="s">
        <v>31</v>
      </c>
      <c r="O1865" t="s">
        <v>23</v>
      </c>
      <c r="P1865" t="s">
        <v>51</v>
      </c>
      <c r="Q1865" t="s">
        <v>52</v>
      </c>
      <c r="R1865">
        <v>5</v>
      </c>
      <c r="S1865" t="str">
        <f t="shared" si="206"/>
        <v>July</v>
      </c>
      <c r="T1865">
        <f t="shared" si="207"/>
        <v>2024</v>
      </c>
      <c r="U1865" s="3">
        <f t="shared" si="208"/>
        <v>0.29749999999999993</v>
      </c>
      <c r="V1865" s="3" t="str">
        <f t="shared" si="209"/>
        <v>High Discount</v>
      </c>
      <c r="W1865" s="3">
        <f>AVERAGE(Table1[Gross Margin %])</f>
        <v>0.29963500000000659</v>
      </c>
      <c r="X1865" s="3"/>
    </row>
    <row r="1866" spans="1:24" x14ac:dyDescent="0.35">
      <c r="A1866" t="s">
        <v>3616</v>
      </c>
      <c r="B1866" t="s">
        <v>3617</v>
      </c>
      <c r="C1866">
        <v>1203.74</v>
      </c>
      <c r="D1866" t="s">
        <v>3872</v>
      </c>
      <c r="E1866">
        <f t="shared" si="203"/>
        <v>0.15</v>
      </c>
      <c r="F1866">
        <f t="shared" si="204"/>
        <v>358.11264999999997</v>
      </c>
      <c r="G1866" s="2">
        <v>45737</v>
      </c>
      <c r="H1866" s="2">
        <v>45737</v>
      </c>
      <c r="I1866" t="s">
        <v>28</v>
      </c>
      <c r="J1866" t="s">
        <v>37</v>
      </c>
      <c r="K1866" t="str">
        <f t="shared" si="205"/>
        <v>High Risk</v>
      </c>
      <c r="L1866" t="s">
        <v>20</v>
      </c>
      <c r="M1866" t="s">
        <v>21</v>
      </c>
      <c r="N1866" t="s">
        <v>22</v>
      </c>
      <c r="O1866" t="s">
        <v>23</v>
      </c>
      <c r="P1866" t="s">
        <v>24</v>
      </c>
      <c r="Q1866" t="s">
        <v>25</v>
      </c>
      <c r="R1866">
        <v>7</v>
      </c>
      <c r="S1866" t="str">
        <f t="shared" si="206"/>
        <v>March</v>
      </c>
      <c r="T1866">
        <f t="shared" si="207"/>
        <v>2025</v>
      </c>
      <c r="U1866" s="3">
        <f t="shared" si="208"/>
        <v>0.29749999999999999</v>
      </c>
      <c r="V1866" s="3" t="str">
        <f t="shared" si="209"/>
        <v>High Discount</v>
      </c>
      <c r="W1866" s="3">
        <f>AVERAGE(Table1[Gross Margin %])</f>
        <v>0.29963500000000659</v>
      </c>
      <c r="X1866" s="3"/>
    </row>
    <row r="1867" spans="1:24" x14ac:dyDescent="0.35">
      <c r="A1867" t="s">
        <v>3618</v>
      </c>
      <c r="B1867" t="s">
        <v>3619</v>
      </c>
      <c r="C1867">
        <v>403.45</v>
      </c>
      <c r="D1867" t="s">
        <v>3873</v>
      </c>
      <c r="E1867">
        <f t="shared" si="203"/>
        <v>0.15</v>
      </c>
      <c r="F1867">
        <f t="shared" si="204"/>
        <v>120.02637499999999</v>
      </c>
      <c r="G1867" s="2">
        <v>45773</v>
      </c>
      <c r="H1867" s="2">
        <v>45773</v>
      </c>
      <c r="I1867" t="s">
        <v>48</v>
      </c>
      <c r="J1867" t="s">
        <v>49</v>
      </c>
      <c r="K1867" t="str">
        <f t="shared" si="205"/>
        <v>Low Risk</v>
      </c>
      <c r="L1867" t="s">
        <v>60</v>
      </c>
      <c r="M1867" t="s">
        <v>55</v>
      </c>
      <c r="N1867" t="s">
        <v>45</v>
      </c>
      <c r="O1867" t="s">
        <v>23</v>
      </c>
      <c r="P1867" t="s">
        <v>24</v>
      </c>
      <c r="Q1867" t="s">
        <v>25</v>
      </c>
      <c r="R1867">
        <v>8</v>
      </c>
      <c r="S1867" t="str">
        <f t="shared" si="206"/>
        <v>April</v>
      </c>
      <c r="T1867">
        <f t="shared" si="207"/>
        <v>2025</v>
      </c>
      <c r="U1867" s="3">
        <f t="shared" si="208"/>
        <v>0.29749999999999999</v>
      </c>
      <c r="V1867" s="3" t="str">
        <f t="shared" si="209"/>
        <v>High Discount</v>
      </c>
      <c r="W1867" s="3">
        <f>AVERAGE(Table1[Gross Margin %])</f>
        <v>0.29963500000000659</v>
      </c>
      <c r="X1867" s="3"/>
    </row>
    <row r="1868" spans="1:24" x14ac:dyDescent="0.35">
      <c r="A1868" t="s">
        <v>3620</v>
      </c>
      <c r="B1868" t="s">
        <v>3621</v>
      </c>
      <c r="C1868">
        <v>448.22</v>
      </c>
      <c r="D1868" t="s">
        <v>3873</v>
      </c>
      <c r="E1868">
        <f t="shared" si="203"/>
        <v>0.15</v>
      </c>
      <c r="F1868">
        <f t="shared" si="204"/>
        <v>133.34545</v>
      </c>
      <c r="G1868" s="2">
        <v>45725</v>
      </c>
      <c r="H1868" s="2">
        <v>45725</v>
      </c>
      <c r="I1868" t="s">
        <v>48</v>
      </c>
      <c r="J1868" t="s">
        <v>19</v>
      </c>
      <c r="K1868" t="str">
        <f t="shared" si="205"/>
        <v>High Risk</v>
      </c>
      <c r="L1868" t="s">
        <v>20</v>
      </c>
      <c r="M1868" t="s">
        <v>30</v>
      </c>
      <c r="N1868" t="s">
        <v>45</v>
      </c>
      <c r="O1868" t="s">
        <v>23</v>
      </c>
      <c r="P1868" t="s">
        <v>24</v>
      </c>
      <c r="Q1868" t="s">
        <v>25</v>
      </c>
      <c r="R1868">
        <v>3</v>
      </c>
      <c r="S1868" t="str">
        <f t="shared" si="206"/>
        <v>March</v>
      </c>
      <c r="T1868">
        <f t="shared" si="207"/>
        <v>2025</v>
      </c>
      <c r="U1868" s="3">
        <f t="shared" si="208"/>
        <v>0.29749999999999999</v>
      </c>
      <c r="V1868" s="3" t="str">
        <f t="shared" si="209"/>
        <v>High Discount</v>
      </c>
      <c r="W1868" s="3">
        <f>AVERAGE(Table1[Gross Margin %])</f>
        <v>0.29963500000000659</v>
      </c>
      <c r="X1868" s="3"/>
    </row>
    <row r="1869" spans="1:24" x14ac:dyDescent="0.35">
      <c r="A1869" t="s">
        <v>3622</v>
      </c>
      <c r="B1869" t="s">
        <v>961</v>
      </c>
      <c r="C1869">
        <v>32.270000000000003</v>
      </c>
      <c r="D1869" t="s">
        <v>3873</v>
      </c>
      <c r="E1869">
        <f t="shared" si="203"/>
        <v>0.1</v>
      </c>
      <c r="F1869">
        <f t="shared" si="204"/>
        <v>10.165050000000001</v>
      </c>
      <c r="G1869" s="2">
        <v>45573</v>
      </c>
      <c r="H1869" s="2">
        <v>45573</v>
      </c>
      <c r="I1869" t="s">
        <v>28</v>
      </c>
      <c r="J1869" t="s">
        <v>19</v>
      </c>
      <c r="K1869" t="str">
        <f t="shared" si="205"/>
        <v>High Risk</v>
      </c>
      <c r="L1869" t="s">
        <v>20</v>
      </c>
      <c r="M1869" t="s">
        <v>55</v>
      </c>
      <c r="N1869" t="s">
        <v>22</v>
      </c>
      <c r="O1869" t="s">
        <v>61</v>
      </c>
      <c r="P1869" t="s">
        <v>62</v>
      </c>
      <c r="Q1869" t="s">
        <v>63</v>
      </c>
      <c r="R1869">
        <v>1</v>
      </c>
      <c r="S1869" t="str">
        <f t="shared" si="206"/>
        <v>October</v>
      </c>
      <c r="T1869">
        <f t="shared" si="207"/>
        <v>2024</v>
      </c>
      <c r="U1869" s="3">
        <f t="shared" si="208"/>
        <v>0.315</v>
      </c>
      <c r="V1869" s="3" t="str">
        <f t="shared" si="209"/>
        <v>Low Discount</v>
      </c>
      <c r="W1869" s="3">
        <f>AVERAGE(Table1[Gross Margin %])</f>
        <v>0.29963500000000659</v>
      </c>
      <c r="X1869" s="3"/>
    </row>
    <row r="1870" spans="1:24" x14ac:dyDescent="0.35">
      <c r="A1870" t="s">
        <v>3623</v>
      </c>
      <c r="B1870" t="s">
        <v>3624</v>
      </c>
      <c r="C1870">
        <v>1184.83</v>
      </c>
      <c r="D1870" t="s">
        <v>3872</v>
      </c>
      <c r="E1870">
        <f t="shared" si="203"/>
        <v>0.25</v>
      </c>
      <c r="F1870">
        <f t="shared" si="204"/>
        <v>311.01787499999995</v>
      </c>
      <c r="G1870" s="2">
        <v>45595</v>
      </c>
      <c r="H1870" s="2">
        <v>45595</v>
      </c>
      <c r="I1870" t="s">
        <v>86</v>
      </c>
      <c r="J1870" t="s">
        <v>19</v>
      </c>
      <c r="K1870" t="str">
        <f t="shared" si="205"/>
        <v>Low Risk</v>
      </c>
      <c r="L1870" t="s">
        <v>43</v>
      </c>
      <c r="M1870" t="s">
        <v>55</v>
      </c>
      <c r="N1870" t="s">
        <v>22</v>
      </c>
      <c r="O1870" t="s">
        <v>32</v>
      </c>
      <c r="P1870" t="s">
        <v>72</v>
      </c>
      <c r="Q1870" t="s">
        <v>73</v>
      </c>
      <c r="R1870">
        <v>7</v>
      </c>
      <c r="S1870" t="str">
        <f t="shared" si="206"/>
        <v>October</v>
      </c>
      <c r="T1870">
        <f t="shared" si="207"/>
        <v>2024</v>
      </c>
      <c r="U1870" s="3">
        <f t="shared" si="208"/>
        <v>0.26249999999999996</v>
      </c>
      <c r="V1870" s="3" t="str">
        <f t="shared" si="209"/>
        <v>High Discount</v>
      </c>
      <c r="W1870" s="3">
        <f>AVERAGE(Table1[Gross Margin %])</f>
        <v>0.29963500000000659</v>
      </c>
      <c r="X1870" s="3"/>
    </row>
    <row r="1871" spans="1:24" x14ac:dyDescent="0.35">
      <c r="A1871" t="s">
        <v>3625</v>
      </c>
      <c r="B1871" t="s">
        <v>1463</v>
      </c>
      <c r="C1871">
        <v>660.4</v>
      </c>
      <c r="D1871" t="s">
        <v>3874</v>
      </c>
      <c r="E1871">
        <f t="shared" si="203"/>
        <v>0.15</v>
      </c>
      <c r="F1871">
        <f t="shared" si="204"/>
        <v>196.46899999999999</v>
      </c>
      <c r="G1871" s="2">
        <v>45764</v>
      </c>
      <c r="H1871" s="2">
        <v>45764</v>
      </c>
      <c r="I1871" t="s">
        <v>86</v>
      </c>
      <c r="J1871" t="s">
        <v>37</v>
      </c>
      <c r="K1871" t="str">
        <f t="shared" si="205"/>
        <v>Low Risk</v>
      </c>
      <c r="L1871" t="s">
        <v>43</v>
      </c>
      <c r="M1871" t="s">
        <v>30</v>
      </c>
      <c r="N1871" t="s">
        <v>45</v>
      </c>
      <c r="O1871" t="s">
        <v>23</v>
      </c>
      <c r="P1871" t="s">
        <v>56</v>
      </c>
      <c r="Q1871" t="s">
        <v>57</v>
      </c>
      <c r="R1871">
        <v>8</v>
      </c>
      <c r="S1871" t="str">
        <f t="shared" si="206"/>
        <v>April</v>
      </c>
      <c r="T1871">
        <f t="shared" si="207"/>
        <v>2025</v>
      </c>
      <c r="U1871" s="3">
        <f t="shared" si="208"/>
        <v>0.29749999999999999</v>
      </c>
      <c r="V1871" s="3" t="str">
        <f t="shared" si="209"/>
        <v>High Discount</v>
      </c>
      <c r="W1871" s="3">
        <f>AVERAGE(Table1[Gross Margin %])</f>
        <v>0.29963500000000659</v>
      </c>
      <c r="X1871" s="3"/>
    </row>
    <row r="1872" spans="1:24" x14ac:dyDescent="0.35">
      <c r="A1872" t="s">
        <v>3626</v>
      </c>
      <c r="B1872" t="s">
        <v>3627</v>
      </c>
      <c r="C1872">
        <v>1121.52</v>
      </c>
      <c r="D1872" t="s">
        <v>3872</v>
      </c>
      <c r="E1872">
        <f t="shared" si="203"/>
        <v>0.25</v>
      </c>
      <c r="F1872">
        <f t="shared" si="204"/>
        <v>294.399</v>
      </c>
      <c r="G1872" s="2">
        <v>45766</v>
      </c>
      <c r="H1872" s="2">
        <v>45766</v>
      </c>
      <c r="I1872" t="s">
        <v>42</v>
      </c>
      <c r="J1872" t="s">
        <v>37</v>
      </c>
      <c r="K1872" t="str">
        <f t="shared" si="205"/>
        <v>Low Risk</v>
      </c>
      <c r="L1872" t="s">
        <v>60</v>
      </c>
      <c r="M1872" t="s">
        <v>39</v>
      </c>
      <c r="N1872" t="s">
        <v>45</v>
      </c>
      <c r="O1872" t="s">
        <v>32</v>
      </c>
      <c r="P1872" t="s">
        <v>33</v>
      </c>
      <c r="Q1872" t="s">
        <v>34</v>
      </c>
      <c r="R1872">
        <v>10</v>
      </c>
      <c r="S1872" t="str">
        <f t="shared" si="206"/>
        <v>April</v>
      </c>
      <c r="T1872">
        <f t="shared" si="207"/>
        <v>2025</v>
      </c>
      <c r="U1872" s="3">
        <f t="shared" si="208"/>
        <v>0.26250000000000001</v>
      </c>
      <c r="V1872" s="3" t="str">
        <f t="shared" si="209"/>
        <v>High Discount</v>
      </c>
      <c r="W1872" s="3">
        <f>AVERAGE(Table1[Gross Margin %])</f>
        <v>0.29963500000000659</v>
      </c>
      <c r="X1872" s="3"/>
    </row>
    <row r="1873" spans="1:24" x14ac:dyDescent="0.35">
      <c r="A1873" t="s">
        <v>3628</v>
      </c>
      <c r="B1873" t="s">
        <v>3629</v>
      </c>
      <c r="C1873">
        <v>1359.82</v>
      </c>
      <c r="D1873" t="s">
        <v>3872</v>
      </c>
      <c r="E1873">
        <f t="shared" si="203"/>
        <v>0.15</v>
      </c>
      <c r="F1873">
        <f t="shared" si="204"/>
        <v>404.54644999999999</v>
      </c>
      <c r="G1873" s="2">
        <v>45748</v>
      </c>
      <c r="H1873" s="2">
        <v>45748</v>
      </c>
      <c r="I1873" t="s">
        <v>42</v>
      </c>
      <c r="J1873" t="s">
        <v>29</v>
      </c>
      <c r="K1873" t="str">
        <f t="shared" si="205"/>
        <v>High Risk</v>
      </c>
      <c r="L1873" t="s">
        <v>20</v>
      </c>
      <c r="M1873" t="s">
        <v>44</v>
      </c>
      <c r="N1873" t="s">
        <v>45</v>
      </c>
      <c r="O1873" t="s">
        <v>23</v>
      </c>
      <c r="P1873" t="s">
        <v>56</v>
      </c>
      <c r="Q1873" t="s">
        <v>57</v>
      </c>
      <c r="R1873">
        <v>4</v>
      </c>
      <c r="S1873" t="str">
        <f t="shared" si="206"/>
        <v>April</v>
      </c>
      <c r="T1873">
        <f t="shared" si="207"/>
        <v>2025</v>
      </c>
      <c r="U1873" s="3">
        <f t="shared" si="208"/>
        <v>0.29749999999999999</v>
      </c>
      <c r="V1873" s="3" t="str">
        <f t="shared" si="209"/>
        <v>High Discount</v>
      </c>
      <c r="W1873" s="3">
        <f>AVERAGE(Table1[Gross Margin %])</f>
        <v>0.29963500000000659</v>
      </c>
      <c r="X1873" s="3"/>
    </row>
    <row r="1874" spans="1:24" x14ac:dyDescent="0.35">
      <c r="A1874" t="s">
        <v>3630</v>
      </c>
      <c r="B1874" t="s">
        <v>3631</v>
      </c>
      <c r="C1874">
        <v>1381.16</v>
      </c>
      <c r="D1874" t="s">
        <v>3872</v>
      </c>
      <c r="E1874">
        <f t="shared" si="203"/>
        <v>0.25</v>
      </c>
      <c r="F1874">
        <f t="shared" si="204"/>
        <v>362.55450000000002</v>
      </c>
      <c r="G1874" s="2">
        <v>45613</v>
      </c>
      <c r="H1874" s="2">
        <v>45613</v>
      </c>
      <c r="I1874" t="s">
        <v>42</v>
      </c>
      <c r="J1874" t="s">
        <v>37</v>
      </c>
      <c r="K1874" t="str">
        <f t="shared" si="205"/>
        <v>Low Risk</v>
      </c>
      <c r="L1874" t="s">
        <v>43</v>
      </c>
      <c r="M1874" t="s">
        <v>44</v>
      </c>
      <c r="N1874" t="s">
        <v>22</v>
      </c>
      <c r="O1874" t="s">
        <v>32</v>
      </c>
      <c r="P1874" t="s">
        <v>72</v>
      </c>
      <c r="Q1874" t="s">
        <v>73</v>
      </c>
      <c r="R1874">
        <v>5</v>
      </c>
      <c r="S1874" t="str">
        <f t="shared" si="206"/>
        <v>November</v>
      </c>
      <c r="T1874">
        <f t="shared" si="207"/>
        <v>2024</v>
      </c>
      <c r="U1874" s="3">
        <f t="shared" si="208"/>
        <v>0.26250000000000001</v>
      </c>
      <c r="V1874" s="3" t="str">
        <f t="shared" si="209"/>
        <v>High Discount</v>
      </c>
      <c r="W1874" s="3">
        <f>AVERAGE(Table1[Gross Margin %])</f>
        <v>0.29963500000000659</v>
      </c>
      <c r="X1874" s="3"/>
    </row>
    <row r="1875" spans="1:24" x14ac:dyDescent="0.35">
      <c r="A1875" t="s">
        <v>3632</v>
      </c>
      <c r="B1875" t="s">
        <v>3633</v>
      </c>
      <c r="C1875">
        <v>705.73</v>
      </c>
      <c r="D1875" t="s">
        <v>3874</v>
      </c>
      <c r="E1875">
        <f t="shared" si="203"/>
        <v>0.15</v>
      </c>
      <c r="F1875">
        <f t="shared" si="204"/>
        <v>209.95467499999998</v>
      </c>
      <c r="G1875" s="2">
        <v>45535</v>
      </c>
      <c r="H1875" s="2">
        <v>45535</v>
      </c>
      <c r="I1875" t="s">
        <v>86</v>
      </c>
      <c r="J1875" t="s">
        <v>37</v>
      </c>
      <c r="K1875" t="str">
        <f t="shared" si="205"/>
        <v>Low Risk</v>
      </c>
      <c r="L1875" t="s">
        <v>60</v>
      </c>
      <c r="M1875" t="s">
        <v>55</v>
      </c>
      <c r="N1875" t="s">
        <v>31</v>
      </c>
      <c r="O1875" t="s">
        <v>23</v>
      </c>
      <c r="P1875" t="s">
        <v>56</v>
      </c>
      <c r="Q1875" t="s">
        <v>57</v>
      </c>
      <c r="R1875">
        <v>1</v>
      </c>
      <c r="S1875" t="str">
        <f t="shared" si="206"/>
        <v>August</v>
      </c>
      <c r="T1875">
        <f t="shared" si="207"/>
        <v>2024</v>
      </c>
      <c r="U1875" s="3">
        <f t="shared" si="208"/>
        <v>0.29749999999999999</v>
      </c>
      <c r="V1875" s="3" t="str">
        <f t="shared" si="209"/>
        <v>High Discount</v>
      </c>
      <c r="W1875" s="3">
        <f>AVERAGE(Table1[Gross Margin %])</f>
        <v>0.29963500000000659</v>
      </c>
      <c r="X1875" s="3"/>
    </row>
    <row r="1876" spans="1:24" x14ac:dyDescent="0.35">
      <c r="A1876" t="s">
        <v>3634</v>
      </c>
      <c r="B1876" t="s">
        <v>3635</v>
      </c>
      <c r="C1876">
        <v>993.06</v>
      </c>
      <c r="D1876" t="s">
        <v>3874</v>
      </c>
      <c r="E1876">
        <f t="shared" si="203"/>
        <v>0.1</v>
      </c>
      <c r="F1876">
        <f t="shared" si="204"/>
        <v>312.81389999999993</v>
      </c>
      <c r="G1876" s="2">
        <v>45524</v>
      </c>
      <c r="H1876" s="2">
        <v>45524</v>
      </c>
      <c r="I1876" t="s">
        <v>18</v>
      </c>
      <c r="J1876" t="s">
        <v>37</v>
      </c>
      <c r="K1876" t="str">
        <f t="shared" si="205"/>
        <v>High Risk</v>
      </c>
      <c r="L1876" t="s">
        <v>20</v>
      </c>
      <c r="M1876" t="s">
        <v>21</v>
      </c>
      <c r="N1876" t="s">
        <v>31</v>
      </c>
      <c r="O1876" t="s">
        <v>32</v>
      </c>
      <c r="P1876" t="s">
        <v>80</v>
      </c>
      <c r="Q1876" t="s">
        <v>81</v>
      </c>
      <c r="R1876">
        <v>9</v>
      </c>
      <c r="S1876" t="str">
        <f t="shared" si="206"/>
        <v>August</v>
      </c>
      <c r="T1876">
        <f t="shared" si="207"/>
        <v>2024</v>
      </c>
      <c r="U1876" s="3">
        <f t="shared" si="208"/>
        <v>0.31499999999999995</v>
      </c>
      <c r="V1876" s="3" t="str">
        <f t="shared" si="209"/>
        <v>Low Discount</v>
      </c>
      <c r="W1876" s="3">
        <f>AVERAGE(Table1[Gross Margin %])</f>
        <v>0.29963500000000659</v>
      </c>
      <c r="X1876" s="3"/>
    </row>
    <row r="1877" spans="1:24" x14ac:dyDescent="0.35">
      <c r="A1877" t="s">
        <v>3636</v>
      </c>
      <c r="B1877" t="s">
        <v>3637</v>
      </c>
      <c r="C1877">
        <v>345.05</v>
      </c>
      <c r="D1877" t="s">
        <v>3873</v>
      </c>
      <c r="E1877">
        <f t="shared" si="203"/>
        <v>0.1</v>
      </c>
      <c r="F1877">
        <f t="shared" si="204"/>
        <v>108.69074999999999</v>
      </c>
      <c r="G1877" s="2">
        <v>45447</v>
      </c>
      <c r="H1877" s="2">
        <v>45447</v>
      </c>
      <c r="I1877" t="s">
        <v>28</v>
      </c>
      <c r="J1877" t="s">
        <v>29</v>
      </c>
      <c r="K1877" t="str">
        <f t="shared" si="205"/>
        <v>High Risk</v>
      </c>
      <c r="L1877" t="s">
        <v>20</v>
      </c>
      <c r="M1877" t="s">
        <v>55</v>
      </c>
      <c r="N1877" t="s">
        <v>31</v>
      </c>
      <c r="O1877" t="s">
        <v>32</v>
      </c>
      <c r="P1877" t="s">
        <v>72</v>
      </c>
      <c r="Q1877" t="s">
        <v>73</v>
      </c>
      <c r="R1877">
        <v>10</v>
      </c>
      <c r="S1877" t="str">
        <f t="shared" si="206"/>
        <v>June</v>
      </c>
      <c r="T1877">
        <f t="shared" si="207"/>
        <v>2024</v>
      </c>
      <c r="U1877" s="3">
        <f t="shared" si="208"/>
        <v>0.31499999999999995</v>
      </c>
      <c r="V1877" s="3" t="str">
        <f t="shared" si="209"/>
        <v>Low Discount</v>
      </c>
      <c r="W1877" s="3">
        <f>AVERAGE(Table1[Gross Margin %])</f>
        <v>0.29963500000000659</v>
      </c>
      <c r="X1877" s="3"/>
    </row>
    <row r="1878" spans="1:24" x14ac:dyDescent="0.35">
      <c r="A1878" t="s">
        <v>3638</v>
      </c>
      <c r="B1878" t="s">
        <v>1948</v>
      </c>
      <c r="C1878">
        <v>806.92</v>
      </c>
      <c r="D1878" t="s">
        <v>3874</v>
      </c>
      <c r="E1878">
        <f t="shared" si="203"/>
        <v>0.1</v>
      </c>
      <c r="F1878">
        <f t="shared" si="204"/>
        <v>254.17979999999997</v>
      </c>
      <c r="G1878" s="2">
        <v>45737</v>
      </c>
      <c r="H1878" s="2">
        <v>45737</v>
      </c>
      <c r="I1878" t="s">
        <v>86</v>
      </c>
      <c r="J1878" t="s">
        <v>29</v>
      </c>
      <c r="K1878" t="str">
        <f t="shared" si="205"/>
        <v>Low Risk</v>
      </c>
      <c r="L1878" t="s">
        <v>43</v>
      </c>
      <c r="M1878" t="s">
        <v>55</v>
      </c>
      <c r="N1878" t="s">
        <v>22</v>
      </c>
      <c r="O1878" t="s">
        <v>32</v>
      </c>
      <c r="P1878" t="s">
        <v>80</v>
      </c>
      <c r="Q1878" t="s">
        <v>81</v>
      </c>
      <c r="R1878">
        <v>5</v>
      </c>
      <c r="S1878" t="str">
        <f t="shared" si="206"/>
        <v>March</v>
      </c>
      <c r="T1878">
        <f t="shared" si="207"/>
        <v>2025</v>
      </c>
      <c r="U1878" s="3">
        <f t="shared" si="208"/>
        <v>0.315</v>
      </c>
      <c r="V1878" s="3" t="str">
        <f t="shared" si="209"/>
        <v>Low Discount</v>
      </c>
      <c r="W1878" s="3">
        <f>AVERAGE(Table1[Gross Margin %])</f>
        <v>0.29963500000000659</v>
      </c>
      <c r="X1878" s="3"/>
    </row>
    <row r="1879" spans="1:24" x14ac:dyDescent="0.35">
      <c r="A1879" t="s">
        <v>3639</v>
      </c>
      <c r="B1879" t="s">
        <v>306</v>
      </c>
      <c r="C1879">
        <v>75.069999999999993</v>
      </c>
      <c r="D1879" t="s">
        <v>3873</v>
      </c>
      <c r="E1879">
        <f t="shared" si="203"/>
        <v>0.1</v>
      </c>
      <c r="F1879">
        <f t="shared" si="204"/>
        <v>23.647049999999993</v>
      </c>
      <c r="G1879" s="2">
        <v>45678</v>
      </c>
      <c r="H1879" s="2">
        <v>45678</v>
      </c>
      <c r="I1879" t="s">
        <v>28</v>
      </c>
      <c r="J1879" t="s">
        <v>49</v>
      </c>
      <c r="K1879" t="str">
        <f t="shared" si="205"/>
        <v>Medium Risk</v>
      </c>
      <c r="L1879" t="s">
        <v>38</v>
      </c>
      <c r="M1879" t="s">
        <v>55</v>
      </c>
      <c r="N1879" t="s">
        <v>22</v>
      </c>
      <c r="O1879" t="s">
        <v>32</v>
      </c>
      <c r="P1879" t="s">
        <v>33</v>
      </c>
      <c r="Q1879" t="s">
        <v>34</v>
      </c>
      <c r="R1879">
        <v>10</v>
      </c>
      <c r="S1879" t="str">
        <f t="shared" si="206"/>
        <v>January</v>
      </c>
      <c r="T1879">
        <f t="shared" si="207"/>
        <v>2025</v>
      </c>
      <c r="U1879" s="3">
        <f t="shared" si="208"/>
        <v>0.31499999999999995</v>
      </c>
      <c r="V1879" s="3" t="str">
        <f t="shared" si="209"/>
        <v>Low Discount</v>
      </c>
      <c r="W1879" s="3">
        <f>AVERAGE(Table1[Gross Margin %])</f>
        <v>0.29963500000000659</v>
      </c>
      <c r="X1879" s="3"/>
    </row>
    <row r="1880" spans="1:24" x14ac:dyDescent="0.35">
      <c r="A1880" t="s">
        <v>3640</v>
      </c>
      <c r="B1880" t="s">
        <v>3641</v>
      </c>
      <c r="C1880">
        <v>472.96</v>
      </c>
      <c r="D1880" t="s">
        <v>3873</v>
      </c>
      <c r="E1880">
        <f t="shared" si="203"/>
        <v>0.15</v>
      </c>
      <c r="F1880">
        <f t="shared" si="204"/>
        <v>140.70559999999998</v>
      </c>
      <c r="G1880" s="2">
        <v>45617</v>
      </c>
      <c r="H1880" s="2">
        <v>45617</v>
      </c>
      <c r="I1880" t="s">
        <v>18</v>
      </c>
      <c r="J1880" t="s">
        <v>49</v>
      </c>
      <c r="K1880" t="str">
        <f t="shared" si="205"/>
        <v>High Risk</v>
      </c>
      <c r="L1880" t="s">
        <v>20</v>
      </c>
      <c r="M1880" t="s">
        <v>30</v>
      </c>
      <c r="N1880" t="s">
        <v>45</v>
      </c>
      <c r="O1880" t="s">
        <v>23</v>
      </c>
      <c r="P1880" t="s">
        <v>56</v>
      </c>
      <c r="Q1880" t="s">
        <v>57</v>
      </c>
      <c r="R1880">
        <v>4</v>
      </c>
      <c r="S1880" t="str">
        <f t="shared" si="206"/>
        <v>November</v>
      </c>
      <c r="T1880">
        <f t="shared" si="207"/>
        <v>2024</v>
      </c>
      <c r="U1880" s="3">
        <f t="shared" si="208"/>
        <v>0.29749999999999999</v>
      </c>
      <c r="V1880" s="3" t="str">
        <f t="shared" si="209"/>
        <v>High Discount</v>
      </c>
      <c r="W1880" s="3">
        <f>AVERAGE(Table1[Gross Margin %])</f>
        <v>0.29963500000000659</v>
      </c>
      <c r="X1880" s="3"/>
    </row>
    <row r="1881" spans="1:24" x14ac:dyDescent="0.35">
      <c r="A1881" t="s">
        <v>3642</v>
      </c>
      <c r="B1881" t="s">
        <v>3643</v>
      </c>
      <c r="C1881">
        <v>228.75</v>
      </c>
      <c r="D1881" t="s">
        <v>3873</v>
      </c>
      <c r="E1881">
        <f t="shared" si="203"/>
        <v>0.15</v>
      </c>
      <c r="F1881">
        <f t="shared" si="204"/>
        <v>68.053124999999994</v>
      </c>
      <c r="G1881" s="2">
        <v>45731</v>
      </c>
      <c r="H1881" s="2">
        <v>45731</v>
      </c>
      <c r="I1881" t="s">
        <v>28</v>
      </c>
      <c r="J1881" t="s">
        <v>49</v>
      </c>
      <c r="K1881" t="str">
        <f t="shared" si="205"/>
        <v>Low Risk</v>
      </c>
      <c r="L1881" t="s">
        <v>43</v>
      </c>
      <c r="M1881" t="s">
        <v>50</v>
      </c>
      <c r="N1881" t="s">
        <v>22</v>
      </c>
      <c r="O1881" t="s">
        <v>23</v>
      </c>
      <c r="P1881" t="s">
        <v>51</v>
      </c>
      <c r="Q1881" t="s">
        <v>52</v>
      </c>
      <c r="R1881">
        <v>4</v>
      </c>
      <c r="S1881" t="str">
        <f t="shared" si="206"/>
        <v>March</v>
      </c>
      <c r="T1881">
        <f t="shared" si="207"/>
        <v>2025</v>
      </c>
      <c r="U1881" s="3">
        <f t="shared" si="208"/>
        <v>0.29749999999999999</v>
      </c>
      <c r="V1881" s="3" t="str">
        <f t="shared" si="209"/>
        <v>High Discount</v>
      </c>
      <c r="W1881" s="3">
        <f>AVERAGE(Table1[Gross Margin %])</f>
        <v>0.29963500000000659</v>
      </c>
      <c r="X1881" s="3"/>
    </row>
    <row r="1882" spans="1:24" x14ac:dyDescent="0.35">
      <c r="A1882" t="s">
        <v>3644</v>
      </c>
      <c r="B1882" t="s">
        <v>3645</v>
      </c>
      <c r="C1882">
        <v>1363.81</v>
      </c>
      <c r="D1882" t="s">
        <v>3872</v>
      </c>
      <c r="E1882">
        <f t="shared" si="203"/>
        <v>0.15</v>
      </c>
      <c r="F1882">
        <f t="shared" si="204"/>
        <v>405.73347499999994</v>
      </c>
      <c r="G1882" s="2">
        <v>45650</v>
      </c>
      <c r="H1882" s="2">
        <v>45650</v>
      </c>
      <c r="I1882" t="s">
        <v>28</v>
      </c>
      <c r="J1882" t="s">
        <v>37</v>
      </c>
      <c r="K1882" t="str">
        <f t="shared" si="205"/>
        <v>Medium Risk</v>
      </c>
      <c r="L1882" t="s">
        <v>38</v>
      </c>
      <c r="M1882" t="s">
        <v>30</v>
      </c>
      <c r="N1882" t="s">
        <v>22</v>
      </c>
      <c r="O1882" t="s">
        <v>23</v>
      </c>
      <c r="P1882" t="s">
        <v>51</v>
      </c>
      <c r="Q1882" t="s">
        <v>52</v>
      </c>
      <c r="R1882">
        <v>10</v>
      </c>
      <c r="S1882" t="str">
        <f t="shared" si="206"/>
        <v>December</v>
      </c>
      <c r="T1882">
        <f t="shared" si="207"/>
        <v>2024</v>
      </c>
      <c r="U1882" s="3">
        <f t="shared" si="208"/>
        <v>0.29749999999999999</v>
      </c>
      <c r="V1882" s="3" t="str">
        <f t="shared" si="209"/>
        <v>High Discount</v>
      </c>
      <c r="W1882" s="3">
        <f>AVERAGE(Table1[Gross Margin %])</f>
        <v>0.29963500000000659</v>
      </c>
      <c r="X1882" s="3"/>
    </row>
    <row r="1883" spans="1:24" x14ac:dyDescent="0.35">
      <c r="A1883" t="s">
        <v>3646</v>
      </c>
      <c r="B1883" t="s">
        <v>627</v>
      </c>
      <c r="C1883">
        <v>287.02999999999997</v>
      </c>
      <c r="D1883" t="s">
        <v>3873</v>
      </c>
      <c r="E1883">
        <f t="shared" si="203"/>
        <v>0.15</v>
      </c>
      <c r="F1883">
        <f t="shared" si="204"/>
        <v>85.391424999999984</v>
      </c>
      <c r="G1883" s="2">
        <v>45469</v>
      </c>
      <c r="H1883" s="2">
        <v>45469</v>
      </c>
      <c r="I1883" t="s">
        <v>86</v>
      </c>
      <c r="J1883" t="s">
        <v>29</v>
      </c>
      <c r="K1883" t="str">
        <f t="shared" si="205"/>
        <v>High Risk</v>
      </c>
      <c r="L1883" t="s">
        <v>20</v>
      </c>
      <c r="M1883" t="s">
        <v>44</v>
      </c>
      <c r="N1883" t="s">
        <v>45</v>
      </c>
      <c r="O1883" t="s">
        <v>23</v>
      </c>
      <c r="P1883" t="s">
        <v>51</v>
      </c>
      <c r="Q1883" t="s">
        <v>52</v>
      </c>
      <c r="R1883">
        <v>3</v>
      </c>
      <c r="S1883" t="str">
        <f t="shared" si="206"/>
        <v>June</v>
      </c>
      <c r="T1883">
        <f t="shared" si="207"/>
        <v>2024</v>
      </c>
      <c r="U1883" s="3">
        <f t="shared" si="208"/>
        <v>0.29749999999999999</v>
      </c>
      <c r="V1883" s="3" t="str">
        <f t="shared" si="209"/>
        <v>High Discount</v>
      </c>
      <c r="W1883" s="3">
        <f>AVERAGE(Table1[Gross Margin %])</f>
        <v>0.29963500000000659</v>
      </c>
      <c r="X1883" s="3"/>
    </row>
    <row r="1884" spans="1:24" x14ac:dyDescent="0.35">
      <c r="A1884" t="s">
        <v>3647</v>
      </c>
      <c r="B1884" t="s">
        <v>3648</v>
      </c>
      <c r="C1884">
        <v>859.33</v>
      </c>
      <c r="D1884" t="s">
        <v>3874</v>
      </c>
      <c r="E1884">
        <f t="shared" si="203"/>
        <v>0.15</v>
      </c>
      <c r="F1884">
        <f t="shared" si="204"/>
        <v>255.65067500000001</v>
      </c>
      <c r="G1884" s="2">
        <v>45753</v>
      </c>
      <c r="H1884" s="2">
        <v>45753</v>
      </c>
      <c r="I1884" t="s">
        <v>48</v>
      </c>
      <c r="J1884" t="s">
        <v>29</v>
      </c>
      <c r="K1884" t="str">
        <f t="shared" si="205"/>
        <v>Medium Risk</v>
      </c>
      <c r="L1884" t="s">
        <v>38</v>
      </c>
      <c r="M1884" t="s">
        <v>50</v>
      </c>
      <c r="N1884" t="s">
        <v>31</v>
      </c>
      <c r="O1884" t="s">
        <v>23</v>
      </c>
      <c r="P1884" t="s">
        <v>51</v>
      </c>
      <c r="Q1884" t="s">
        <v>52</v>
      </c>
      <c r="R1884">
        <v>6</v>
      </c>
      <c r="S1884" t="str">
        <f t="shared" si="206"/>
        <v>April</v>
      </c>
      <c r="T1884">
        <f t="shared" si="207"/>
        <v>2025</v>
      </c>
      <c r="U1884" s="3">
        <f t="shared" si="208"/>
        <v>0.29749999999999999</v>
      </c>
      <c r="V1884" s="3" t="str">
        <f t="shared" si="209"/>
        <v>High Discount</v>
      </c>
      <c r="W1884" s="3">
        <f>AVERAGE(Table1[Gross Margin %])</f>
        <v>0.29963500000000659</v>
      </c>
      <c r="X1884" s="3"/>
    </row>
    <row r="1885" spans="1:24" x14ac:dyDescent="0.35">
      <c r="A1885" t="s">
        <v>3649</v>
      </c>
      <c r="B1885" t="s">
        <v>3650</v>
      </c>
      <c r="C1885">
        <v>1357.92</v>
      </c>
      <c r="D1885" t="s">
        <v>3872</v>
      </c>
      <c r="E1885">
        <f t="shared" si="203"/>
        <v>0.25</v>
      </c>
      <c r="F1885">
        <f t="shared" si="204"/>
        <v>356.45400000000001</v>
      </c>
      <c r="G1885" s="2">
        <v>45768</v>
      </c>
      <c r="H1885" s="2">
        <v>45768</v>
      </c>
      <c r="I1885" t="s">
        <v>42</v>
      </c>
      <c r="J1885" t="s">
        <v>49</v>
      </c>
      <c r="K1885" t="str">
        <f t="shared" si="205"/>
        <v>Low Risk</v>
      </c>
      <c r="L1885" t="s">
        <v>43</v>
      </c>
      <c r="M1885" t="s">
        <v>39</v>
      </c>
      <c r="N1885" t="s">
        <v>45</v>
      </c>
      <c r="O1885" t="s">
        <v>32</v>
      </c>
      <c r="P1885" t="s">
        <v>72</v>
      </c>
      <c r="Q1885" t="s">
        <v>73</v>
      </c>
      <c r="R1885">
        <v>1</v>
      </c>
      <c r="S1885" t="str">
        <f t="shared" si="206"/>
        <v>April</v>
      </c>
      <c r="T1885">
        <f t="shared" si="207"/>
        <v>2025</v>
      </c>
      <c r="U1885" s="3">
        <f t="shared" si="208"/>
        <v>0.26250000000000001</v>
      </c>
      <c r="V1885" s="3" t="str">
        <f t="shared" si="209"/>
        <v>High Discount</v>
      </c>
      <c r="W1885" s="3">
        <f>AVERAGE(Table1[Gross Margin %])</f>
        <v>0.29963500000000659</v>
      </c>
      <c r="X1885" s="3"/>
    </row>
    <row r="1886" spans="1:24" x14ac:dyDescent="0.35">
      <c r="A1886" t="s">
        <v>3651</v>
      </c>
      <c r="B1886" t="s">
        <v>3652</v>
      </c>
      <c r="C1886">
        <v>929.08</v>
      </c>
      <c r="D1886" t="s">
        <v>3874</v>
      </c>
      <c r="E1886">
        <f t="shared" si="203"/>
        <v>0.1</v>
      </c>
      <c r="F1886">
        <f t="shared" si="204"/>
        <v>292.66019999999997</v>
      </c>
      <c r="G1886" s="2">
        <v>45566</v>
      </c>
      <c r="H1886" s="2">
        <v>45566</v>
      </c>
      <c r="I1886" t="s">
        <v>28</v>
      </c>
      <c r="J1886" t="s">
        <v>37</v>
      </c>
      <c r="K1886" t="str">
        <f t="shared" si="205"/>
        <v>High Risk</v>
      </c>
      <c r="L1886" t="s">
        <v>20</v>
      </c>
      <c r="M1886" t="s">
        <v>30</v>
      </c>
      <c r="N1886" t="s">
        <v>31</v>
      </c>
      <c r="O1886" t="s">
        <v>61</v>
      </c>
      <c r="P1886" t="s">
        <v>62</v>
      </c>
      <c r="Q1886" t="s">
        <v>63</v>
      </c>
      <c r="R1886">
        <v>7</v>
      </c>
      <c r="S1886" t="str">
        <f t="shared" si="206"/>
        <v>October</v>
      </c>
      <c r="T1886">
        <f t="shared" si="207"/>
        <v>2024</v>
      </c>
      <c r="U1886" s="3">
        <f t="shared" si="208"/>
        <v>0.31499999999999995</v>
      </c>
      <c r="V1886" s="3" t="str">
        <f t="shared" si="209"/>
        <v>Low Discount</v>
      </c>
      <c r="W1886" s="3">
        <f>AVERAGE(Table1[Gross Margin %])</f>
        <v>0.29963500000000659</v>
      </c>
      <c r="X1886" s="3"/>
    </row>
    <row r="1887" spans="1:24" x14ac:dyDescent="0.35">
      <c r="A1887" t="s">
        <v>3653</v>
      </c>
      <c r="B1887" t="s">
        <v>3654</v>
      </c>
      <c r="C1887">
        <v>434.84</v>
      </c>
      <c r="D1887" t="s">
        <v>3873</v>
      </c>
      <c r="E1887">
        <f t="shared" si="203"/>
        <v>0.15</v>
      </c>
      <c r="F1887">
        <f t="shared" si="204"/>
        <v>129.36489999999998</v>
      </c>
      <c r="G1887" s="2">
        <v>45436</v>
      </c>
      <c r="H1887" s="2">
        <v>45436</v>
      </c>
      <c r="I1887" t="s">
        <v>86</v>
      </c>
      <c r="J1887" t="s">
        <v>29</v>
      </c>
      <c r="K1887" t="str">
        <f t="shared" si="205"/>
        <v>Low Risk</v>
      </c>
      <c r="L1887" t="s">
        <v>43</v>
      </c>
      <c r="M1887" t="s">
        <v>30</v>
      </c>
      <c r="N1887" t="s">
        <v>31</v>
      </c>
      <c r="O1887" t="s">
        <v>23</v>
      </c>
      <c r="P1887" t="s">
        <v>24</v>
      </c>
      <c r="Q1887" t="s">
        <v>25</v>
      </c>
      <c r="R1887">
        <v>1</v>
      </c>
      <c r="S1887" t="str">
        <f t="shared" si="206"/>
        <v>May</v>
      </c>
      <c r="T1887">
        <f t="shared" si="207"/>
        <v>2024</v>
      </c>
      <c r="U1887" s="3">
        <f t="shared" si="208"/>
        <v>0.29749999999999999</v>
      </c>
      <c r="V1887" s="3" t="str">
        <f t="shared" si="209"/>
        <v>High Discount</v>
      </c>
      <c r="W1887" s="3">
        <f>AVERAGE(Table1[Gross Margin %])</f>
        <v>0.29963500000000659</v>
      </c>
      <c r="X1887" s="3"/>
    </row>
    <row r="1888" spans="1:24" x14ac:dyDescent="0.35">
      <c r="A1888" t="s">
        <v>3655</v>
      </c>
      <c r="B1888" t="s">
        <v>3656</v>
      </c>
      <c r="C1888">
        <v>546.04</v>
      </c>
      <c r="D1888" t="s">
        <v>3874</v>
      </c>
      <c r="E1888">
        <f t="shared" si="203"/>
        <v>0.15</v>
      </c>
      <c r="F1888">
        <f t="shared" si="204"/>
        <v>162.44689999999997</v>
      </c>
      <c r="G1888" s="2">
        <v>45496</v>
      </c>
      <c r="H1888" s="2">
        <v>45496</v>
      </c>
      <c r="I1888" t="s">
        <v>42</v>
      </c>
      <c r="J1888" t="s">
        <v>49</v>
      </c>
      <c r="K1888" t="str">
        <f t="shared" si="205"/>
        <v>Low Risk</v>
      </c>
      <c r="L1888" t="s">
        <v>43</v>
      </c>
      <c r="M1888" t="s">
        <v>55</v>
      </c>
      <c r="N1888" t="s">
        <v>22</v>
      </c>
      <c r="O1888" t="s">
        <v>23</v>
      </c>
      <c r="P1888" t="s">
        <v>51</v>
      </c>
      <c r="Q1888" t="s">
        <v>52</v>
      </c>
      <c r="R1888">
        <v>4</v>
      </c>
      <c r="S1888" t="str">
        <f t="shared" si="206"/>
        <v>July</v>
      </c>
      <c r="T1888">
        <f t="shared" si="207"/>
        <v>2024</v>
      </c>
      <c r="U1888" s="3">
        <f t="shared" si="208"/>
        <v>0.29749999999999999</v>
      </c>
      <c r="V1888" s="3" t="str">
        <f t="shared" si="209"/>
        <v>High Discount</v>
      </c>
      <c r="W1888" s="3">
        <f>AVERAGE(Table1[Gross Margin %])</f>
        <v>0.29963500000000659</v>
      </c>
      <c r="X1888" s="3"/>
    </row>
    <row r="1889" spans="1:24" x14ac:dyDescent="0.35">
      <c r="A1889" t="s">
        <v>3657</v>
      </c>
      <c r="B1889" t="s">
        <v>3658</v>
      </c>
      <c r="C1889">
        <v>1241.22</v>
      </c>
      <c r="D1889" t="s">
        <v>3872</v>
      </c>
      <c r="E1889">
        <f t="shared" si="203"/>
        <v>0.25</v>
      </c>
      <c r="F1889">
        <f t="shared" si="204"/>
        <v>325.82024999999999</v>
      </c>
      <c r="G1889" s="2">
        <v>45753</v>
      </c>
      <c r="H1889" s="2">
        <v>45753</v>
      </c>
      <c r="I1889" t="s">
        <v>18</v>
      </c>
      <c r="J1889" t="s">
        <v>29</v>
      </c>
      <c r="K1889" t="str">
        <f t="shared" si="205"/>
        <v>Low Risk</v>
      </c>
      <c r="L1889" t="s">
        <v>60</v>
      </c>
      <c r="M1889" t="s">
        <v>55</v>
      </c>
      <c r="N1889" t="s">
        <v>31</v>
      </c>
      <c r="O1889" t="s">
        <v>32</v>
      </c>
      <c r="P1889" t="s">
        <v>68</v>
      </c>
      <c r="Q1889" t="s">
        <v>69</v>
      </c>
      <c r="R1889">
        <v>5</v>
      </c>
      <c r="S1889" t="str">
        <f t="shared" si="206"/>
        <v>April</v>
      </c>
      <c r="T1889">
        <f t="shared" si="207"/>
        <v>2025</v>
      </c>
      <c r="U1889" s="3">
        <f t="shared" si="208"/>
        <v>0.26250000000000001</v>
      </c>
      <c r="V1889" s="3" t="str">
        <f t="shared" si="209"/>
        <v>High Discount</v>
      </c>
      <c r="W1889" s="3">
        <f>AVERAGE(Table1[Gross Margin %])</f>
        <v>0.29963500000000659</v>
      </c>
      <c r="X1889" s="3"/>
    </row>
    <row r="1890" spans="1:24" x14ac:dyDescent="0.35">
      <c r="A1890" t="s">
        <v>3659</v>
      </c>
      <c r="B1890" t="s">
        <v>3660</v>
      </c>
      <c r="C1890">
        <v>215.06</v>
      </c>
      <c r="D1890" t="s">
        <v>3873</v>
      </c>
      <c r="E1890">
        <f t="shared" si="203"/>
        <v>0.15</v>
      </c>
      <c r="F1890">
        <f t="shared" si="204"/>
        <v>63.980349999999994</v>
      </c>
      <c r="G1890" s="2">
        <v>45753</v>
      </c>
      <c r="H1890" s="2">
        <v>45753</v>
      </c>
      <c r="I1890" t="s">
        <v>18</v>
      </c>
      <c r="J1890" t="s">
        <v>19</v>
      </c>
      <c r="K1890" t="str">
        <f t="shared" si="205"/>
        <v>High Risk</v>
      </c>
      <c r="L1890" t="s">
        <v>20</v>
      </c>
      <c r="M1890" t="s">
        <v>39</v>
      </c>
      <c r="N1890" t="s">
        <v>22</v>
      </c>
      <c r="O1890" t="s">
        <v>23</v>
      </c>
      <c r="P1890" t="s">
        <v>24</v>
      </c>
      <c r="Q1890" t="s">
        <v>25</v>
      </c>
      <c r="R1890">
        <v>5</v>
      </c>
      <c r="S1890" t="str">
        <f t="shared" si="206"/>
        <v>April</v>
      </c>
      <c r="T1890">
        <f t="shared" si="207"/>
        <v>2025</v>
      </c>
      <c r="U1890" s="3">
        <f t="shared" si="208"/>
        <v>0.29749999999999999</v>
      </c>
      <c r="V1890" s="3" t="str">
        <f t="shared" si="209"/>
        <v>High Discount</v>
      </c>
      <c r="W1890" s="3">
        <f>AVERAGE(Table1[Gross Margin %])</f>
        <v>0.29963500000000659</v>
      </c>
      <c r="X1890" s="3"/>
    </row>
    <row r="1891" spans="1:24" x14ac:dyDescent="0.35">
      <c r="A1891" t="s">
        <v>3661</v>
      </c>
      <c r="B1891" t="s">
        <v>3662</v>
      </c>
      <c r="C1891">
        <v>1425.03</v>
      </c>
      <c r="D1891" t="s">
        <v>3872</v>
      </c>
      <c r="E1891">
        <f t="shared" si="203"/>
        <v>0.25</v>
      </c>
      <c r="F1891">
        <f t="shared" si="204"/>
        <v>374.07037500000001</v>
      </c>
      <c r="G1891" s="2">
        <v>45687</v>
      </c>
      <c r="H1891" s="2">
        <v>45687</v>
      </c>
      <c r="I1891" t="s">
        <v>48</v>
      </c>
      <c r="J1891" t="s">
        <v>19</v>
      </c>
      <c r="K1891" t="str">
        <f t="shared" si="205"/>
        <v>Medium Risk</v>
      </c>
      <c r="L1891" t="s">
        <v>38</v>
      </c>
      <c r="M1891" t="s">
        <v>50</v>
      </c>
      <c r="N1891" t="s">
        <v>22</v>
      </c>
      <c r="O1891" t="s">
        <v>32</v>
      </c>
      <c r="P1891" t="s">
        <v>33</v>
      </c>
      <c r="Q1891" t="s">
        <v>34</v>
      </c>
      <c r="R1891">
        <v>8</v>
      </c>
      <c r="S1891" t="str">
        <f t="shared" si="206"/>
        <v>January</v>
      </c>
      <c r="T1891">
        <f t="shared" si="207"/>
        <v>2025</v>
      </c>
      <c r="U1891" s="3">
        <f t="shared" si="208"/>
        <v>0.26250000000000001</v>
      </c>
      <c r="V1891" s="3" t="str">
        <f t="shared" si="209"/>
        <v>High Discount</v>
      </c>
      <c r="W1891" s="3">
        <f>AVERAGE(Table1[Gross Margin %])</f>
        <v>0.29963500000000659</v>
      </c>
      <c r="X1891" s="3"/>
    </row>
    <row r="1892" spans="1:24" x14ac:dyDescent="0.35">
      <c r="A1892" t="s">
        <v>3663</v>
      </c>
      <c r="B1892" t="s">
        <v>3664</v>
      </c>
      <c r="C1892">
        <v>162.25</v>
      </c>
      <c r="D1892" t="s">
        <v>3873</v>
      </c>
      <c r="E1892">
        <f t="shared" si="203"/>
        <v>0.15</v>
      </c>
      <c r="F1892">
        <f t="shared" si="204"/>
        <v>48.269374999999997</v>
      </c>
      <c r="G1892" s="2">
        <v>45490</v>
      </c>
      <c r="H1892" s="2">
        <v>45490</v>
      </c>
      <c r="I1892" t="s">
        <v>86</v>
      </c>
      <c r="J1892" t="s">
        <v>29</v>
      </c>
      <c r="K1892" t="str">
        <f t="shared" si="205"/>
        <v>Medium Risk</v>
      </c>
      <c r="L1892" t="s">
        <v>38</v>
      </c>
      <c r="M1892" t="s">
        <v>30</v>
      </c>
      <c r="N1892" t="s">
        <v>45</v>
      </c>
      <c r="O1892" t="s">
        <v>23</v>
      </c>
      <c r="P1892" t="s">
        <v>56</v>
      </c>
      <c r="Q1892" t="s">
        <v>57</v>
      </c>
      <c r="R1892">
        <v>1</v>
      </c>
      <c r="S1892" t="str">
        <f t="shared" si="206"/>
        <v>July</v>
      </c>
      <c r="T1892">
        <f t="shared" si="207"/>
        <v>2024</v>
      </c>
      <c r="U1892" s="3">
        <f t="shared" si="208"/>
        <v>0.29749999999999999</v>
      </c>
      <c r="V1892" s="3" t="str">
        <f t="shared" si="209"/>
        <v>High Discount</v>
      </c>
      <c r="W1892" s="3">
        <f>AVERAGE(Table1[Gross Margin %])</f>
        <v>0.29963500000000659</v>
      </c>
      <c r="X1892" s="3"/>
    </row>
    <row r="1893" spans="1:24" x14ac:dyDescent="0.35">
      <c r="A1893" t="s">
        <v>3665</v>
      </c>
      <c r="B1893" t="s">
        <v>3666</v>
      </c>
      <c r="C1893">
        <v>1050.48</v>
      </c>
      <c r="D1893" t="s">
        <v>3872</v>
      </c>
      <c r="E1893">
        <f t="shared" si="203"/>
        <v>0.25</v>
      </c>
      <c r="F1893">
        <f t="shared" si="204"/>
        <v>275.75099999999998</v>
      </c>
      <c r="G1893" s="2">
        <v>45781</v>
      </c>
      <c r="H1893" s="2">
        <v>45781</v>
      </c>
      <c r="I1893" t="s">
        <v>48</v>
      </c>
      <c r="J1893" t="s">
        <v>29</v>
      </c>
      <c r="K1893" t="str">
        <f t="shared" si="205"/>
        <v>High Risk</v>
      </c>
      <c r="L1893" t="s">
        <v>20</v>
      </c>
      <c r="M1893" t="s">
        <v>39</v>
      </c>
      <c r="N1893" t="s">
        <v>31</v>
      </c>
      <c r="O1893" t="s">
        <v>32</v>
      </c>
      <c r="P1893" t="s">
        <v>33</v>
      </c>
      <c r="Q1893" t="s">
        <v>34</v>
      </c>
      <c r="R1893">
        <v>8</v>
      </c>
      <c r="S1893" t="str">
        <f t="shared" si="206"/>
        <v>May</v>
      </c>
      <c r="T1893">
        <f t="shared" si="207"/>
        <v>2025</v>
      </c>
      <c r="U1893" s="3">
        <f t="shared" si="208"/>
        <v>0.26249999999999996</v>
      </c>
      <c r="V1893" s="3" t="str">
        <f t="shared" si="209"/>
        <v>High Discount</v>
      </c>
      <c r="W1893" s="3">
        <f>AVERAGE(Table1[Gross Margin %])</f>
        <v>0.29963500000000659</v>
      </c>
      <c r="X1893" s="3"/>
    </row>
    <row r="1894" spans="1:24" x14ac:dyDescent="0.35">
      <c r="A1894" t="s">
        <v>3667</v>
      </c>
      <c r="B1894" t="s">
        <v>3668</v>
      </c>
      <c r="C1894">
        <v>1322.18</v>
      </c>
      <c r="D1894" t="s">
        <v>3872</v>
      </c>
      <c r="E1894">
        <f t="shared" si="203"/>
        <v>0.25</v>
      </c>
      <c r="F1894">
        <f t="shared" si="204"/>
        <v>347.07225</v>
      </c>
      <c r="G1894" s="2">
        <v>45683</v>
      </c>
      <c r="H1894" s="2">
        <v>45683</v>
      </c>
      <c r="I1894" t="s">
        <v>42</v>
      </c>
      <c r="J1894" t="s">
        <v>19</v>
      </c>
      <c r="K1894" t="str">
        <f t="shared" si="205"/>
        <v>Low Risk</v>
      </c>
      <c r="L1894" t="s">
        <v>38</v>
      </c>
      <c r="M1894" t="s">
        <v>55</v>
      </c>
      <c r="N1894" t="s">
        <v>45</v>
      </c>
      <c r="O1894" t="s">
        <v>32</v>
      </c>
      <c r="P1894" t="s">
        <v>33</v>
      </c>
      <c r="Q1894" t="s">
        <v>34</v>
      </c>
      <c r="R1894">
        <v>1</v>
      </c>
      <c r="S1894" t="str">
        <f t="shared" si="206"/>
        <v>January</v>
      </c>
      <c r="T1894">
        <f t="shared" si="207"/>
        <v>2025</v>
      </c>
      <c r="U1894" s="3">
        <f t="shared" si="208"/>
        <v>0.26250000000000001</v>
      </c>
      <c r="V1894" s="3" t="str">
        <f t="shared" si="209"/>
        <v>High Discount</v>
      </c>
      <c r="W1894" s="3">
        <f>AVERAGE(Table1[Gross Margin %])</f>
        <v>0.29963500000000659</v>
      </c>
      <c r="X1894" s="3"/>
    </row>
    <row r="1895" spans="1:24" x14ac:dyDescent="0.35">
      <c r="A1895" t="s">
        <v>3669</v>
      </c>
      <c r="B1895" t="s">
        <v>3670</v>
      </c>
      <c r="C1895">
        <v>414.07</v>
      </c>
      <c r="D1895" t="s">
        <v>3873</v>
      </c>
      <c r="E1895">
        <f t="shared" si="203"/>
        <v>0.1</v>
      </c>
      <c r="F1895">
        <f t="shared" si="204"/>
        <v>130.43205</v>
      </c>
      <c r="G1895" s="2">
        <v>45760</v>
      </c>
      <c r="H1895" s="2">
        <v>45760</v>
      </c>
      <c r="I1895" t="s">
        <v>86</v>
      </c>
      <c r="J1895" t="s">
        <v>37</v>
      </c>
      <c r="K1895" t="str">
        <f t="shared" si="205"/>
        <v>Low Risk</v>
      </c>
      <c r="L1895" t="s">
        <v>43</v>
      </c>
      <c r="M1895" t="s">
        <v>44</v>
      </c>
      <c r="N1895" t="s">
        <v>22</v>
      </c>
      <c r="O1895" t="s">
        <v>32</v>
      </c>
      <c r="P1895" t="s">
        <v>72</v>
      </c>
      <c r="Q1895" t="s">
        <v>73</v>
      </c>
      <c r="R1895">
        <v>9</v>
      </c>
      <c r="S1895" t="str">
        <f t="shared" si="206"/>
        <v>April</v>
      </c>
      <c r="T1895">
        <f t="shared" si="207"/>
        <v>2025</v>
      </c>
      <c r="U1895" s="3">
        <f t="shared" si="208"/>
        <v>0.315</v>
      </c>
      <c r="V1895" s="3" t="str">
        <f t="shared" si="209"/>
        <v>Low Discount</v>
      </c>
      <c r="W1895" s="3">
        <f>AVERAGE(Table1[Gross Margin %])</f>
        <v>0.29963500000000659</v>
      </c>
      <c r="X1895" s="3"/>
    </row>
    <row r="1896" spans="1:24" x14ac:dyDescent="0.35">
      <c r="A1896" t="s">
        <v>3671</v>
      </c>
      <c r="B1896" t="s">
        <v>2884</v>
      </c>
      <c r="C1896">
        <v>1250.73</v>
      </c>
      <c r="D1896" t="s">
        <v>3872</v>
      </c>
      <c r="E1896">
        <f t="shared" si="203"/>
        <v>0.25</v>
      </c>
      <c r="F1896">
        <f t="shared" si="204"/>
        <v>328.31662499999999</v>
      </c>
      <c r="G1896" s="2">
        <v>45531</v>
      </c>
      <c r="H1896" s="2">
        <v>45531</v>
      </c>
      <c r="I1896" t="s">
        <v>86</v>
      </c>
      <c r="J1896" t="s">
        <v>37</v>
      </c>
      <c r="K1896" t="str">
        <f t="shared" si="205"/>
        <v>Low Risk</v>
      </c>
      <c r="L1896" t="s">
        <v>60</v>
      </c>
      <c r="M1896" t="s">
        <v>50</v>
      </c>
      <c r="N1896" t="s">
        <v>45</v>
      </c>
      <c r="O1896" t="s">
        <v>32</v>
      </c>
      <c r="P1896" t="s">
        <v>33</v>
      </c>
      <c r="Q1896" t="s">
        <v>34</v>
      </c>
      <c r="R1896">
        <v>6</v>
      </c>
      <c r="S1896" t="str">
        <f t="shared" si="206"/>
        <v>August</v>
      </c>
      <c r="T1896">
        <f t="shared" si="207"/>
        <v>2024</v>
      </c>
      <c r="U1896" s="3">
        <f t="shared" si="208"/>
        <v>0.26250000000000001</v>
      </c>
      <c r="V1896" s="3" t="str">
        <f t="shared" si="209"/>
        <v>High Discount</v>
      </c>
      <c r="W1896" s="3">
        <f>AVERAGE(Table1[Gross Margin %])</f>
        <v>0.29963500000000659</v>
      </c>
      <c r="X1896" s="3"/>
    </row>
    <row r="1897" spans="1:24" x14ac:dyDescent="0.35">
      <c r="A1897" t="s">
        <v>3672</v>
      </c>
      <c r="B1897" t="s">
        <v>3673</v>
      </c>
      <c r="C1897">
        <v>1449.11</v>
      </c>
      <c r="D1897" t="s">
        <v>3872</v>
      </c>
      <c r="E1897">
        <f t="shared" si="203"/>
        <v>0.25</v>
      </c>
      <c r="F1897">
        <f t="shared" si="204"/>
        <v>380.39137499999998</v>
      </c>
      <c r="G1897" s="2">
        <v>45691</v>
      </c>
      <c r="H1897" s="2">
        <v>45691</v>
      </c>
      <c r="I1897" t="s">
        <v>18</v>
      </c>
      <c r="J1897" t="s">
        <v>19</v>
      </c>
      <c r="K1897" t="str">
        <f t="shared" si="205"/>
        <v>Low Risk</v>
      </c>
      <c r="L1897" t="s">
        <v>43</v>
      </c>
      <c r="M1897" t="s">
        <v>39</v>
      </c>
      <c r="N1897" t="s">
        <v>45</v>
      </c>
      <c r="O1897" t="s">
        <v>32</v>
      </c>
      <c r="P1897" t="s">
        <v>80</v>
      </c>
      <c r="Q1897" t="s">
        <v>81</v>
      </c>
      <c r="R1897">
        <v>9</v>
      </c>
      <c r="S1897" t="str">
        <f t="shared" si="206"/>
        <v>February</v>
      </c>
      <c r="T1897">
        <f t="shared" si="207"/>
        <v>2025</v>
      </c>
      <c r="U1897" s="3">
        <f t="shared" si="208"/>
        <v>0.26250000000000001</v>
      </c>
      <c r="V1897" s="3" t="str">
        <f t="shared" si="209"/>
        <v>High Discount</v>
      </c>
      <c r="W1897" s="3">
        <f>AVERAGE(Table1[Gross Margin %])</f>
        <v>0.29963500000000659</v>
      </c>
      <c r="X1897" s="3"/>
    </row>
    <row r="1898" spans="1:24" x14ac:dyDescent="0.35">
      <c r="A1898" t="s">
        <v>3674</v>
      </c>
      <c r="B1898" t="s">
        <v>3675</v>
      </c>
      <c r="C1898">
        <v>703.02</v>
      </c>
      <c r="D1898" t="s">
        <v>3874</v>
      </c>
      <c r="E1898">
        <f t="shared" si="203"/>
        <v>0.1</v>
      </c>
      <c r="F1898">
        <f t="shared" si="204"/>
        <v>221.45129999999997</v>
      </c>
      <c r="G1898" s="2">
        <v>45652</v>
      </c>
      <c r="H1898" s="2">
        <v>45652</v>
      </c>
      <c r="I1898" t="s">
        <v>86</v>
      </c>
      <c r="J1898" t="s">
        <v>49</v>
      </c>
      <c r="K1898" t="str">
        <f t="shared" si="205"/>
        <v>Low Risk</v>
      </c>
      <c r="L1898" t="s">
        <v>60</v>
      </c>
      <c r="M1898" t="s">
        <v>44</v>
      </c>
      <c r="N1898" t="s">
        <v>22</v>
      </c>
      <c r="O1898" t="s">
        <v>32</v>
      </c>
      <c r="P1898" t="s">
        <v>80</v>
      </c>
      <c r="Q1898" t="s">
        <v>81</v>
      </c>
      <c r="R1898">
        <v>4</v>
      </c>
      <c r="S1898" t="str">
        <f t="shared" si="206"/>
        <v>December</v>
      </c>
      <c r="T1898">
        <f t="shared" si="207"/>
        <v>2024</v>
      </c>
      <c r="U1898" s="3">
        <f t="shared" si="208"/>
        <v>0.31499999999999995</v>
      </c>
      <c r="V1898" s="3" t="str">
        <f t="shared" si="209"/>
        <v>Low Discount</v>
      </c>
      <c r="W1898" s="3">
        <f>AVERAGE(Table1[Gross Margin %])</f>
        <v>0.29963500000000659</v>
      </c>
      <c r="X1898" s="3"/>
    </row>
    <row r="1899" spans="1:24" x14ac:dyDescent="0.35">
      <c r="A1899" t="s">
        <v>3676</v>
      </c>
      <c r="B1899" t="s">
        <v>3677</v>
      </c>
      <c r="C1899">
        <v>300.19</v>
      </c>
      <c r="D1899" t="s">
        <v>3873</v>
      </c>
      <c r="E1899">
        <f t="shared" si="203"/>
        <v>0.15</v>
      </c>
      <c r="F1899">
        <f t="shared" si="204"/>
        <v>89.306524999999993</v>
      </c>
      <c r="G1899" s="2">
        <v>45674</v>
      </c>
      <c r="H1899" s="2">
        <v>45674</v>
      </c>
      <c r="I1899" t="s">
        <v>18</v>
      </c>
      <c r="J1899" t="s">
        <v>29</v>
      </c>
      <c r="K1899" t="str">
        <f t="shared" si="205"/>
        <v>Low Risk</v>
      </c>
      <c r="L1899" t="s">
        <v>43</v>
      </c>
      <c r="M1899" t="s">
        <v>55</v>
      </c>
      <c r="N1899" t="s">
        <v>45</v>
      </c>
      <c r="O1899" t="s">
        <v>23</v>
      </c>
      <c r="P1899" t="s">
        <v>56</v>
      </c>
      <c r="Q1899" t="s">
        <v>57</v>
      </c>
      <c r="R1899">
        <v>9</v>
      </c>
      <c r="S1899" t="str">
        <f t="shared" si="206"/>
        <v>January</v>
      </c>
      <c r="T1899">
        <f t="shared" si="207"/>
        <v>2025</v>
      </c>
      <c r="U1899" s="3">
        <f t="shared" si="208"/>
        <v>0.29749999999999999</v>
      </c>
      <c r="V1899" s="3" t="str">
        <f t="shared" si="209"/>
        <v>High Discount</v>
      </c>
      <c r="W1899" s="3">
        <f>AVERAGE(Table1[Gross Margin %])</f>
        <v>0.29963500000000659</v>
      </c>
      <c r="X1899" s="3"/>
    </row>
    <row r="1900" spans="1:24" x14ac:dyDescent="0.35">
      <c r="A1900" t="s">
        <v>3678</v>
      </c>
      <c r="B1900" t="s">
        <v>3679</v>
      </c>
      <c r="C1900">
        <v>469.32</v>
      </c>
      <c r="D1900" t="s">
        <v>3873</v>
      </c>
      <c r="E1900">
        <f t="shared" si="203"/>
        <v>0.15</v>
      </c>
      <c r="F1900">
        <f t="shared" si="204"/>
        <v>139.62270000000001</v>
      </c>
      <c r="G1900" s="2">
        <v>45436</v>
      </c>
      <c r="H1900" s="2">
        <v>45436</v>
      </c>
      <c r="I1900" t="s">
        <v>28</v>
      </c>
      <c r="J1900" t="s">
        <v>49</v>
      </c>
      <c r="K1900" t="str">
        <f t="shared" si="205"/>
        <v>Low Risk</v>
      </c>
      <c r="L1900" t="s">
        <v>43</v>
      </c>
      <c r="M1900" t="s">
        <v>55</v>
      </c>
      <c r="N1900" t="s">
        <v>22</v>
      </c>
      <c r="O1900" t="s">
        <v>23</v>
      </c>
      <c r="P1900" t="s">
        <v>51</v>
      </c>
      <c r="Q1900" t="s">
        <v>52</v>
      </c>
      <c r="R1900">
        <v>5</v>
      </c>
      <c r="S1900" t="str">
        <f t="shared" si="206"/>
        <v>May</v>
      </c>
      <c r="T1900">
        <f t="shared" si="207"/>
        <v>2024</v>
      </c>
      <c r="U1900" s="3">
        <f t="shared" si="208"/>
        <v>0.29750000000000004</v>
      </c>
      <c r="V1900" s="3" t="str">
        <f t="shared" si="209"/>
        <v>High Discount</v>
      </c>
      <c r="W1900" s="3">
        <f>AVERAGE(Table1[Gross Margin %])</f>
        <v>0.29963500000000659</v>
      </c>
      <c r="X1900" s="3"/>
    </row>
    <row r="1901" spans="1:24" x14ac:dyDescent="0.35">
      <c r="A1901" t="s">
        <v>3680</v>
      </c>
      <c r="B1901" t="s">
        <v>3681</v>
      </c>
      <c r="C1901">
        <v>757.47</v>
      </c>
      <c r="D1901" t="s">
        <v>3874</v>
      </c>
      <c r="E1901">
        <f t="shared" si="203"/>
        <v>0.1</v>
      </c>
      <c r="F1901">
        <f t="shared" si="204"/>
        <v>238.60305</v>
      </c>
      <c r="G1901" s="2">
        <v>45547</v>
      </c>
      <c r="H1901" s="2">
        <v>45547</v>
      </c>
      <c r="I1901" t="s">
        <v>18</v>
      </c>
      <c r="J1901" t="s">
        <v>37</v>
      </c>
      <c r="K1901" t="str">
        <f t="shared" si="205"/>
        <v>Low Risk</v>
      </c>
      <c r="L1901" t="s">
        <v>43</v>
      </c>
      <c r="M1901" t="s">
        <v>39</v>
      </c>
      <c r="N1901" t="s">
        <v>45</v>
      </c>
      <c r="O1901" t="s">
        <v>32</v>
      </c>
      <c r="P1901" t="s">
        <v>80</v>
      </c>
      <c r="Q1901" t="s">
        <v>81</v>
      </c>
      <c r="R1901">
        <v>6</v>
      </c>
      <c r="S1901" t="str">
        <f t="shared" si="206"/>
        <v>September</v>
      </c>
      <c r="T1901">
        <f t="shared" si="207"/>
        <v>2024</v>
      </c>
      <c r="U1901" s="3">
        <f t="shared" si="208"/>
        <v>0.315</v>
      </c>
      <c r="V1901" s="3" t="str">
        <f t="shared" si="209"/>
        <v>Low Discount</v>
      </c>
      <c r="W1901" s="3">
        <f>AVERAGE(Table1[Gross Margin %])</f>
        <v>0.29963500000000659</v>
      </c>
      <c r="X1901" s="3"/>
    </row>
    <row r="1902" spans="1:24" x14ac:dyDescent="0.35">
      <c r="A1902" t="s">
        <v>3682</v>
      </c>
      <c r="B1902" t="s">
        <v>3683</v>
      </c>
      <c r="C1902">
        <v>473.34</v>
      </c>
      <c r="D1902" t="s">
        <v>3873</v>
      </c>
      <c r="E1902">
        <f t="shared" si="203"/>
        <v>0.15</v>
      </c>
      <c r="F1902">
        <f t="shared" si="204"/>
        <v>140.81864999999999</v>
      </c>
      <c r="G1902" s="2">
        <v>45562</v>
      </c>
      <c r="H1902" s="2">
        <v>45562</v>
      </c>
      <c r="I1902" t="s">
        <v>48</v>
      </c>
      <c r="J1902" t="s">
        <v>49</v>
      </c>
      <c r="K1902" t="str">
        <f t="shared" si="205"/>
        <v>Medium Risk</v>
      </c>
      <c r="L1902" t="s">
        <v>38</v>
      </c>
      <c r="M1902" t="s">
        <v>39</v>
      </c>
      <c r="N1902" t="s">
        <v>22</v>
      </c>
      <c r="O1902" t="s">
        <v>23</v>
      </c>
      <c r="P1902" t="s">
        <v>51</v>
      </c>
      <c r="Q1902" t="s">
        <v>52</v>
      </c>
      <c r="R1902">
        <v>6</v>
      </c>
      <c r="S1902" t="str">
        <f t="shared" si="206"/>
        <v>September</v>
      </c>
      <c r="T1902">
        <f t="shared" si="207"/>
        <v>2024</v>
      </c>
      <c r="U1902" s="3">
        <f t="shared" si="208"/>
        <v>0.29749999999999999</v>
      </c>
      <c r="V1902" s="3" t="str">
        <f t="shared" si="209"/>
        <v>High Discount</v>
      </c>
      <c r="W1902" s="3">
        <f>AVERAGE(Table1[Gross Margin %])</f>
        <v>0.29963500000000659</v>
      </c>
      <c r="X1902" s="3"/>
    </row>
    <row r="1903" spans="1:24" x14ac:dyDescent="0.35">
      <c r="A1903" t="s">
        <v>3684</v>
      </c>
      <c r="B1903" t="s">
        <v>3685</v>
      </c>
      <c r="C1903">
        <v>754.81</v>
      </c>
      <c r="D1903" t="s">
        <v>3874</v>
      </c>
      <c r="E1903">
        <f t="shared" si="203"/>
        <v>0.15</v>
      </c>
      <c r="F1903">
        <f t="shared" si="204"/>
        <v>224.55597499999996</v>
      </c>
      <c r="G1903" s="2">
        <v>45525</v>
      </c>
      <c r="H1903" s="2">
        <v>45525</v>
      </c>
      <c r="I1903" t="s">
        <v>28</v>
      </c>
      <c r="J1903" t="s">
        <v>49</v>
      </c>
      <c r="K1903" t="str">
        <f t="shared" si="205"/>
        <v>Low Risk</v>
      </c>
      <c r="L1903" t="s">
        <v>60</v>
      </c>
      <c r="M1903" t="s">
        <v>30</v>
      </c>
      <c r="N1903" t="s">
        <v>22</v>
      </c>
      <c r="O1903" t="s">
        <v>23</v>
      </c>
      <c r="P1903" t="s">
        <v>24</v>
      </c>
      <c r="Q1903" t="s">
        <v>25</v>
      </c>
      <c r="R1903">
        <v>3</v>
      </c>
      <c r="S1903" t="str">
        <f t="shared" si="206"/>
        <v>August</v>
      </c>
      <c r="T1903">
        <f t="shared" si="207"/>
        <v>2024</v>
      </c>
      <c r="U1903" s="3">
        <f t="shared" si="208"/>
        <v>0.29749999999999999</v>
      </c>
      <c r="V1903" s="3" t="str">
        <f t="shared" si="209"/>
        <v>High Discount</v>
      </c>
      <c r="W1903" s="3">
        <f>AVERAGE(Table1[Gross Margin %])</f>
        <v>0.29963500000000659</v>
      </c>
      <c r="X1903" s="3"/>
    </row>
    <row r="1904" spans="1:24" x14ac:dyDescent="0.35">
      <c r="A1904" t="s">
        <v>3686</v>
      </c>
      <c r="B1904" t="s">
        <v>294</v>
      </c>
      <c r="C1904">
        <v>846.94</v>
      </c>
      <c r="D1904" t="s">
        <v>3874</v>
      </c>
      <c r="E1904">
        <f t="shared" si="203"/>
        <v>0.1</v>
      </c>
      <c r="F1904">
        <f t="shared" si="204"/>
        <v>266.78610000000003</v>
      </c>
      <c r="G1904" s="2">
        <v>45739</v>
      </c>
      <c r="H1904" s="2">
        <v>45739</v>
      </c>
      <c r="I1904" t="s">
        <v>18</v>
      </c>
      <c r="J1904" t="s">
        <v>29</v>
      </c>
      <c r="K1904" t="str">
        <f t="shared" si="205"/>
        <v>High Risk</v>
      </c>
      <c r="L1904" t="s">
        <v>20</v>
      </c>
      <c r="M1904" t="s">
        <v>39</v>
      </c>
      <c r="N1904" t="s">
        <v>22</v>
      </c>
      <c r="O1904" t="s">
        <v>32</v>
      </c>
      <c r="P1904" t="s">
        <v>33</v>
      </c>
      <c r="Q1904" t="s">
        <v>34</v>
      </c>
      <c r="R1904">
        <v>10</v>
      </c>
      <c r="S1904" t="str">
        <f t="shared" si="206"/>
        <v>March</v>
      </c>
      <c r="T1904">
        <f t="shared" si="207"/>
        <v>2025</v>
      </c>
      <c r="U1904" s="3">
        <f t="shared" si="208"/>
        <v>0.315</v>
      </c>
      <c r="V1904" s="3" t="str">
        <f t="shared" si="209"/>
        <v>Low Discount</v>
      </c>
      <c r="W1904" s="3">
        <f>AVERAGE(Table1[Gross Margin %])</f>
        <v>0.29963500000000659</v>
      </c>
      <c r="X1904" s="3"/>
    </row>
    <row r="1905" spans="1:24" x14ac:dyDescent="0.35">
      <c r="A1905" t="s">
        <v>3687</v>
      </c>
      <c r="B1905" t="s">
        <v>3688</v>
      </c>
      <c r="C1905">
        <v>1422.39</v>
      </c>
      <c r="D1905" t="s">
        <v>3872</v>
      </c>
      <c r="E1905">
        <f t="shared" si="203"/>
        <v>0.25</v>
      </c>
      <c r="F1905">
        <f t="shared" si="204"/>
        <v>373.37737499999997</v>
      </c>
      <c r="G1905" s="2">
        <v>45448</v>
      </c>
      <c r="H1905" s="2">
        <v>45448</v>
      </c>
      <c r="I1905" t="s">
        <v>48</v>
      </c>
      <c r="J1905" t="s">
        <v>49</v>
      </c>
      <c r="K1905" t="str">
        <f t="shared" si="205"/>
        <v>Medium Risk</v>
      </c>
      <c r="L1905" t="s">
        <v>38</v>
      </c>
      <c r="M1905" t="s">
        <v>30</v>
      </c>
      <c r="N1905" t="s">
        <v>45</v>
      </c>
      <c r="O1905" t="s">
        <v>32</v>
      </c>
      <c r="P1905" t="s">
        <v>68</v>
      </c>
      <c r="Q1905" t="s">
        <v>69</v>
      </c>
      <c r="R1905">
        <v>9</v>
      </c>
      <c r="S1905" t="str">
        <f t="shared" si="206"/>
        <v>June</v>
      </c>
      <c r="T1905">
        <f t="shared" si="207"/>
        <v>2024</v>
      </c>
      <c r="U1905" s="3">
        <f t="shared" si="208"/>
        <v>0.26249999999999996</v>
      </c>
      <c r="V1905" s="3" t="str">
        <f t="shared" si="209"/>
        <v>High Discount</v>
      </c>
      <c r="W1905" s="3">
        <f>AVERAGE(Table1[Gross Margin %])</f>
        <v>0.29963500000000659</v>
      </c>
      <c r="X1905" s="3"/>
    </row>
    <row r="1906" spans="1:24" x14ac:dyDescent="0.35">
      <c r="A1906" t="s">
        <v>3689</v>
      </c>
      <c r="B1906" t="s">
        <v>3690</v>
      </c>
      <c r="C1906">
        <v>1379.6</v>
      </c>
      <c r="D1906" t="s">
        <v>3872</v>
      </c>
      <c r="E1906">
        <f t="shared" si="203"/>
        <v>0.1</v>
      </c>
      <c r="F1906">
        <f t="shared" si="204"/>
        <v>434.57399999999996</v>
      </c>
      <c r="G1906" s="2">
        <v>45694</v>
      </c>
      <c r="H1906" s="2">
        <v>45694</v>
      </c>
      <c r="I1906" t="s">
        <v>48</v>
      </c>
      <c r="J1906" t="s">
        <v>37</v>
      </c>
      <c r="K1906" t="str">
        <f t="shared" si="205"/>
        <v>Low Risk</v>
      </c>
      <c r="L1906" t="s">
        <v>43</v>
      </c>
      <c r="M1906" t="s">
        <v>21</v>
      </c>
      <c r="N1906" t="s">
        <v>45</v>
      </c>
      <c r="O1906" t="s">
        <v>61</v>
      </c>
      <c r="P1906" t="s">
        <v>62</v>
      </c>
      <c r="Q1906" t="s">
        <v>63</v>
      </c>
      <c r="R1906">
        <v>4</v>
      </c>
      <c r="S1906" t="str">
        <f t="shared" si="206"/>
        <v>February</v>
      </c>
      <c r="T1906">
        <f t="shared" si="207"/>
        <v>2025</v>
      </c>
      <c r="U1906" s="3">
        <f t="shared" si="208"/>
        <v>0.315</v>
      </c>
      <c r="V1906" s="3" t="str">
        <f t="shared" si="209"/>
        <v>Low Discount</v>
      </c>
      <c r="W1906" s="3">
        <f>AVERAGE(Table1[Gross Margin %])</f>
        <v>0.29963500000000659</v>
      </c>
      <c r="X1906" s="3"/>
    </row>
    <row r="1907" spans="1:24" x14ac:dyDescent="0.35">
      <c r="A1907" t="s">
        <v>3691</v>
      </c>
      <c r="B1907" t="s">
        <v>3692</v>
      </c>
      <c r="C1907">
        <v>1179.51</v>
      </c>
      <c r="D1907" t="s">
        <v>3872</v>
      </c>
      <c r="E1907">
        <f t="shared" si="203"/>
        <v>0.15</v>
      </c>
      <c r="F1907">
        <f t="shared" si="204"/>
        <v>350.90422499999994</v>
      </c>
      <c r="G1907" s="2">
        <v>45541</v>
      </c>
      <c r="H1907" s="2">
        <v>45541</v>
      </c>
      <c r="I1907" t="s">
        <v>48</v>
      </c>
      <c r="J1907" t="s">
        <v>49</v>
      </c>
      <c r="K1907" t="str">
        <f t="shared" si="205"/>
        <v>High Risk</v>
      </c>
      <c r="L1907" t="s">
        <v>20</v>
      </c>
      <c r="M1907" t="s">
        <v>30</v>
      </c>
      <c r="N1907" t="s">
        <v>31</v>
      </c>
      <c r="O1907" t="s">
        <v>23</v>
      </c>
      <c r="P1907" t="s">
        <v>51</v>
      </c>
      <c r="Q1907" t="s">
        <v>52</v>
      </c>
      <c r="R1907">
        <v>3</v>
      </c>
      <c r="S1907" t="str">
        <f t="shared" si="206"/>
        <v>September</v>
      </c>
      <c r="T1907">
        <f t="shared" si="207"/>
        <v>2024</v>
      </c>
      <c r="U1907" s="3">
        <f t="shared" si="208"/>
        <v>0.29749999999999993</v>
      </c>
      <c r="V1907" s="3" t="str">
        <f t="shared" si="209"/>
        <v>High Discount</v>
      </c>
      <c r="W1907" s="3">
        <f>AVERAGE(Table1[Gross Margin %])</f>
        <v>0.29963500000000659</v>
      </c>
      <c r="X1907" s="3"/>
    </row>
    <row r="1908" spans="1:24" x14ac:dyDescent="0.35">
      <c r="A1908" t="s">
        <v>3693</v>
      </c>
      <c r="B1908" t="s">
        <v>3694</v>
      </c>
      <c r="C1908">
        <v>1152.28</v>
      </c>
      <c r="D1908" t="s">
        <v>3872</v>
      </c>
      <c r="E1908">
        <f t="shared" si="203"/>
        <v>0.1</v>
      </c>
      <c r="F1908">
        <f t="shared" si="204"/>
        <v>362.96819999999997</v>
      </c>
      <c r="G1908" s="2">
        <v>45466</v>
      </c>
      <c r="H1908" s="2">
        <v>45466</v>
      </c>
      <c r="I1908" t="s">
        <v>18</v>
      </c>
      <c r="J1908" t="s">
        <v>49</v>
      </c>
      <c r="K1908" t="str">
        <f t="shared" si="205"/>
        <v>High Risk</v>
      </c>
      <c r="L1908" t="s">
        <v>20</v>
      </c>
      <c r="M1908" t="s">
        <v>39</v>
      </c>
      <c r="N1908" t="s">
        <v>31</v>
      </c>
      <c r="O1908" t="s">
        <v>61</v>
      </c>
      <c r="P1908" t="s">
        <v>62</v>
      </c>
      <c r="Q1908" t="s">
        <v>63</v>
      </c>
      <c r="R1908">
        <v>10</v>
      </c>
      <c r="S1908" t="str">
        <f t="shared" si="206"/>
        <v>June</v>
      </c>
      <c r="T1908">
        <f t="shared" si="207"/>
        <v>2024</v>
      </c>
      <c r="U1908" s="3">
        <f t="shared" si="208"/>
        <v>0.315</v>
      </c>
      <c r="V1908" s="3" t="str">
        <f t="shared" si="209"/>
        <v>Low Discount</v>
      </c>
      <c r="W1908" s="3">
        <f>AVERAGE(Table1[Gross Margin %])</f>
        <v>0.29963500000000659</v>
      </c>
      <c r="X1908" s="3"/>
    </row>
    <row r="1909" spans="1:24" x14ac:dyDescent="0.35">
      <c r="A1909" t="s">
        <v>3695</v>
      </c>
      <c r="B1909" t="s">
        <v>3696</v>
      </c>
      <c r="C1909">
        <v>1354</v>
      </c>
      <c r="D1909" t="s">
        <v>3872</v>
      </c>
      <c r="E1909">
        <f t="shared" si="203"/>
        <v>0.25</v>
      </c>
      <c r="F1909">
        <f t="shared" si="204"/>
        <v>355.42499999999995</v>
      </c>
      <c r="G1909" s="2">
        <v>45549</v>
      </c>
      <c r="H1909" s="2">
        <v>45549</v>
      </c>
      <c r="I1909" t="s">
        <v>42</v>
      </c>
      <c r="J1909" t="s">
        <v>19</v>
      </c>
      <c r="K1909" t="str">
        <f t="shared" si="205"/>
        <v>High Risk</v>
      </c>
      <c r="L1909" t="s">
        <v>20</v>
      </c>
      <c r="M1909" t="s">
        <v>21</v>
      </c>
      <c r="N1909" t="s">
        <v>45</v>
      </c>
      <c r="O1909" t="s">
        <v>32</v>
      </c>
      <c r="P1909" t="s">
        <v>68</v>
      </c>
      <c r="Q1909" t="s">
        <v>69</v>
      </c>
      <c r="R1909">
        <v>4</v>
      </c>
      <c r="S1909" t="str">
        <f t="shared" si="206"/>
        <v>September</v>
      </c>
      <c r="T1909">
        <f t="shared" si="207"/>
        <v>2024</v>
      </c>
      <c r="U1909" s="3">
        <f t="shared" si="208"/>
        <v>0.26249999999999996</v>
      </c>
      <c r="V1909" s="3" t="str">
        <f t="shared" si="209"/>
        <v>High Discount</v>
      </c>
      <c r="W1909" s="3">
        <f>AVERAGE(Table1[Gross Margin %])</f>
        <v>0.29963500000000659</v>
      </c>
      <c r="X1909" s="3"/>
    </row>
    <row r="1910" spans="1:24" x14ac:dyDescent="0.35">
      <c r="A1910" t="s">
        <v>3697</v>
      </c>
      <c r="B1910" t="s">
        <v>3698</v>
      </c>
      <c r="C1910">
        <v>372.89</v>
      </c>
      <c r="D1910" t="s">
        <v>3873</v>
      </c>
      <c r="E1910">
        <f t="shared" si="203"/>
        <v>0.15</v>
      </c>
      <c r="F1910">
        <f t="shared" si="204"/>
        <v>110.934775</v>
      </c>
      <c r="G1910" s="2">
        <v>45765</v>
      </c>
      <c r="H1910" s="2">
        <v>45765</v>
      </c>
      <c r="I1910" t="s">
        <v>48</v>
      </c>
      <c r="J1910" t="s">
        <v>49</v>
      </c>
      <c r="K1910" t="str">
        <f t="shared" si="205"/>
        <v>Low Risk</v>
      </c>
      <c r="L1910" t="s">
        <v>43</v>
      </c>
      <c r="M1910" t="s">
        <v>30</v>
      </c>
      <c r="N1910" t="s">
        <v>31</v>
      </c>
      <c r="O1910" t="s">
        <v>23</v>
      </c>
      <c r="P1910" t="s">
        <v>51</v>
      </c>
      <c r="Q1910" t="s">
        <v>52</v>
      </c>
      <c r="R1910">
        <v>5</v>
      </c>
      <c r="S1910" t="str">
        <f t="shared" si="206"/>
        <v>April</v>
      </c>
      <c r="T1910">
        <f t="shared" si="207"/>
        <v>2025</v>
      </c>
      <c r="U1910" s="3">
        <f t="shared" si="208"/>
        <v>0.29750000000000004</v>
      </c>
      <c r="V1910" s="3" t="str">
        <f t="shared" si="209"/>
        <v>High Discount</v>
      </c>
      <c r="W1910" s="3">
        <f>AVERAGE(Table1[Gross Margin %])</f>
        <v>0.29963500000000659</v>
      </c>
      <c r="X1910" s="3"/>
    </row>
    <row r="1911" spans="1:24" x14ac:dyDescent="0.35">
      <c r="A1911" t="s">
        <v>3699</v>
      </c>
      <c r="B1911" t="s">
        <v>3700</v>
      </c>
      <c r="C1911">
        <v>417.17</v>
      </c>
      <c r="D1911" t="s">
        <v>3873</v>
      </c>
      <c r="E1911">
        <f t="shared" si="203"/>
        <v>0.15</v>
      </c>
      <c r="F1911">
        <f t="shared" si="204"/>
        <v>124.108075</v>
      </c>
      <c r="G1911" s="2">
        <v>45551</v>
      </c>
      <c r="H1911" s="2">
        <v>45551</v>
      </c>
      <c r="I1911" t="s">
        <v>18</v>
      </c>
      <c r="J1911" t="s">
        <v>19</v>
      </c>
      <c r="K1911" t="str">
        <f t="shared" si="205"/>
        <v>High Risk</v>
      </c>
      <c r="L1911" t="s">
        <v>20</v>
      </c>
      <c r="M1911" t="s">
        <v>55</v>
      </c>
      <c r="N1911" t="s">
        <v>31</v>
      </c>
      <c r="O1911" t="s">
        <v>23</v>
      </c>
      <c r="P1911" t="s">
        <v>24</v>
      </c>
      <c r="Q1911" t="s">
        <v>25</v>
      </c>
      <c r="R1911">
        <v>8</v>
      </c>
      <c r="S1911" t="str">
        <f t="shared" si="206"/>
        <v>September</v>
      </c>
      <c r="T1911">
        <f t="shared" si="207"/>
        <v>2024</v>
      </c>
      <c r="U1911" s="3">
        <f t="shared" si="208"/>
        <v>0.29749999999999999</v>
      </c>
      <c r="V1911" s="3" t="str">
        <f t="shared" si="209"/>
        <v>High Discount</v>
      </c>
      <c r="W1911" s="3">
        <f>AVERAGE(Table1[Gross Margin %])</f>
        <v>0.29963500000000659</v>
      </c>
      <c r="X1911" s="3"/>
    </row>
    <row r="1912" spans="1:24" x14ac:dyDescent="0.35">
      <c r="A1912" t="s">
        <v>3701</v>
      </c>
      <c r="B1912" t="s">
        <v>214</v>
      </c>
      <c r="C1912">
        <v>569.47</v>
      </c>
      <c r="D1912" t="s">
        <v>3874</v>
      </c>
      <c r="E1912">
        <f t="shared" si="203"/>
        <v>0.15</v>
      </c>
      <c r="F1912">
        <f t="shared" si="204"/>
        <v>169.41732500000001</v>
      </c>
      <c r="G1912" s="2">
        <v>45713</v>
      </c>
      <c r="H1912" s="2">
        <v>45713</v>
      </c>
      <c r="I1912" t="s">
        <v>48</v>
      </c>
      <c r="J1912" t="s">
        <v>29</v>
      </c>
      <c r="K1912" t="str">
        <f t="shared" si="205"/>
        <v>Low Risk</v>
      </c>
      <c r="L1912" t="s">
        <v>60</v>
      </c>
      <c r="M1912" t="s">
        <v>21</v>
      </c>
      <c r="N1912" t="s">
        <v>22</v>
      </c>
      <c r="O1912" t="s">
        <v>23</v>
      </c>
      <c r="P1912" t="s">
        <v>24</v>
      </c>
      <c r="Q1912" t="s">
        <v>25</v>
      </c>
      <c r="R1912">
        <v>5</v>
      </c>
      <c r="S1912" t="str">
        <f t="shared" si="206"/>
        <v>February</v>
      </c>
      <c r="T1912">
        <f t="shared" si="207"/>
        <v>2025</v>
      </c>
      <c r="U1912" s="3">
        <f t="shared" si="208"/>
        <v>0.29749999999999999</v>
      </c>
      <c r="V1912" s="3" t="str">
        <f t="shared" si="209"/>
        <v>High Discount</v>
      </c>
      <c r="W1912" s="3">
        <f>AVERAGE(Table1[Gross Margin %])</f>
        <v>0.29963500000000659</v>
      </c>
      <c r="X1912" s="3"/>
    </row>
    <row r="1913" spans="1:24" x14ac:dyDescent="0.35">
      <c r="A1913" t="s">
        <v>3702</v>
      </c>
      <c r="B1913" t="s">
        <v>3703</v>
      </c>
      <c r="C1913">
        <v>328.78</v>
      </c>
      <c r="D1913" t="s">
        <v>3873</v>
      </c>
      <c r="E1913">
        <f t="shared" si="203"/>
        <v>0.1</v>
      </c>
      <c r="F1913">
        <f t="shared" si="204"/>
        <v>103.56569999999999</v>
      </c>
      <c r="G1913" s="2">
        <v>45517</v>
      </c>
      <c r="H1913" s="2">
        <v>45517</v>
      </c>
      <c r="I1913" t="s">
        <v>18</v>
      </c>
      <c r="J1913" t="s">
        <v>19</v>
      </c>
      <c r="K1913" t="str">
        <f t="shared" si="205"/>
        <v>Low Risk</v>
      </c>
      <c r="L1913" t="s">
        <v>43</v>
      </c>
      <c r="M1913" t="s">
        <v>30</v>
      </c>
      <c r="N1913" t="s">
        <v>22</v>
      </c>
      <c r="O1913" t="s">
        <v>32</v>
      </c>
      <c r="P1913" t="s">
        <v>33</v>
      </c>
      <c r="Q1913" t="s">
        <v>34</v>
      </c>
      <c r="R1913">
        <v>5</v>
      </c>
      <c r="S1913" t="str">
        <f t="shared" si="206"/>
        <v>August</v>
      </c>
      <c r="T1913">
        <f t="shared" si="207"/>
        <v>2024</v>
      </c>
      <c r="U1913" s="3">
        <f t="shared" si="208"/>
        <v>0.315</v>
      </c>
      <c r="V1913" s="3" t="str">
        <f t="shared" si="209"/>
        <v>Low Discount</v>
      </c>
      <c r="W1913" s="3">
        <f>AVERAGE(Table1[Gross Margin %])</f>
        <v>0.29963500000000659</v>
      </c>
      <c r="X1913" s="3"/>
    </row>
    <row r="1914" spans="1:24" x14ac:dyDescent="0.35">
      <c r="A1914" t="s">
        <v>3704</v>
      </c>
      <c r="B1914" t="s">
        <v>3705</v>
      </c>
      <c r="C1914">
        <v>105.9</v>
      </c>
      <c r="D1914" t="s">
        <v>3873</v>
      </c>
      <c r="E1914">
        <f t="shared" si="203"/>
        <v>0.1</v>
      </c>
      <c r="F1914">
        <f t="shared" si="204"/>
        <v>33.358499999999999</v>
      </c>
      <c r="G1914" s="2">
        <v>45541</v>
      </c>
      <c r="H1914" s="2">
        <v>45541</v>
      </c>
      <c r="I1914" t="s">
        <v>18</v>
      </c>
      <c r="J1914" t="s">
        <v>37</v>
      </c>
      <c r="K1914" t="str">
        <f t="shared" si="205"/>
        <v>High Risk</v>
      </c>
      <c r="L1914" t="s">
        <v>20</v>
      </c>
      <c r="M1914" t="s">
        <v>55</v>
      </c>
      <c r="N1914" t="s">
        <v>22</v>
      </c>
      <c r="O1914" t="s">
        <v>61</v>
      </c>
      <c r="P1914" t="s">
        <v>62</v>
      </c>
      <c r="Q1914" t="s">
        <v>63</v>
      </c>
      <c r="R1914">
        <v>5</v>
      </c>
      <c r="S1914" t="str">
        <f t="shared" si="206"/>
        <v>September</v>
      </c>
      <c r="T1914">
        <f t="shared" si="207"/>
        <v>2024</v>
      </c>
      <c r="U1914" s="3">
        <f t="shared" si="208"/>
        <v>0.315</v>
      </c>
      <c r="V1914" s="3" t="str">
        <f t="shared" si="209"/>
        <v>Low Discount</v>
      </c>
      <c r="W1914" s="3">
        <f>AVERAGE(Table1[Gross Margin %])</f>
        <v>0.29963500000000659</v>
      </c>
      <c r="X1914" s="3"/>
    </row>
    <row r="1915" spans="1:24" x14ac:dyDescent="0.35">
      <c r="A1915" t="s">
        <v>3706</v>
      </c>
      <c r="B1915" t="s">
        <v>3707</v>
      </c>
      <c r="C1915">
        <v>373.79</v>
      </c>
      <c r="D1915" t="s">
        <v>3873</v>
      </c>
      <c r="E1915">
        <f t="shared" si="203"/>
        <v>0.1</v>
      </c>
      <c r="F1915">
        <f t="shared" si="204"/>
        <v>117.74384999999999</v>
      </c>
      <c r="G1915" s="2">
        <v>45768</v>
      </c>
      <c r="H1915" s="2">
        <v>45768</v>
      </c>
      <c r="I1915" t="s">
        <v>42</v>
      </c>
      <c r="J1915" t="s">
        <v>37</v>
      </c>
      <c r="K1915" t="str">
        <f t="shared" si="205"/>
        <v>High Risk</v>
      </c>
      <c r="L1915" t="s">
        <v>20</v>
      </c>
      <c r="M1915" t="s">
        <v>50</v>
      </c>
      <c r="N1915" t="s">
        <v>45</v>
      </c>
      <c r="O1915" t="s">
        <v>32</v>
      </c>
      <c r="P1915" t="s">
        <v>80</v>
      </c>
      <c r="Q1915" t="s">
        <v>81</v>
      </c>
      <c r="R1915">
        <v>7</v>
      </c>
      <c r="S1915" t="str">
        <f t="shared" si="206"/>
        <v>April</v>
      </c>
      <c r="T1915">
        <f t="shared" si="207"/>
        <v>2025</v>
      </c>
      <c r="U1915" s="3">
        <f t="shared" si="208"/>
        <v>0.31499999999999995</v>
      </c>
      <c r="V1915" s="3" t="str">
        <f t="shared" si="209"/>
        <v>Low Discount</v>
      </c>
      <c r="W1915" s="3">
        <f>AVERAGE(Table1[Gross Margin %])</f>
        <v>0.29963500000000659</v>
      </c>
      <c r="X1915" s="3"/>
    </row>
    <row r="1916" spans="1:24" x14ac:dyDescent="0.35">
      <c r="A1916" t="s">
        <v>3708</v>
      </c>
      <c r="B1916" t="s">
        <v>3709</v>
      </c>
      <c r="C1916">
        <v>773.82</v>
      </c>
      <c r="D1916" t="s">
        <v>3874</v>
      </c>
      <c r="E1916">
        <f t="shared" si="203"/>
        <v>0.1</v>
      </c>
      <c r="F1916">
        <f t="shared" si="204"/>
        <v>243.75330000000002</v>
      </c>
      <c r="G1916" s="2">
        <v>45638</v>
      </c>
      <c r="H1916" s="2">
        <v>45638</v>
      </c>
      <c r="I1916" t="s">
        <v>28</v>
      </c>
      <c r="J1916" t="s">
        <v>49</v>
      </c>
      <c r="K1916" t="str">
        <f t="shared" si="205"/>
        <v>Medium Risk</v>
      </c>
      <c r="L1916" t="s">
        <v>38</v>
      </c>
      <c r="M1916" t="s">
        <v>50</v>
      </c>
      <c r="N1916" t="s">
        <v>22</v>
      </c>
      <c r="O1916" t="s">
        <v>32</v>
      </c>
      <c r="P1916" t="s">
        <v>33</v>
      </c>
      <c r="Q1916" t="s">
        <v>34</v>
      </c>
      <c r="R1916">
        <v>8</v>
      </c>
      <c r="S1916" t="str">
        <f t="shared" si="206"/>
        <v>December</v>
      </c>
      <c r="T1916">
        <f t="shared" si="207"/>
        <v>2024</v>
      </c>
      <c r="U1916" s="3">
        <f t="shared" si="208"/>
        <v>0.315</v>
      </c>
      <c r="V1916" s="3" t="str">
        <f t="shared" si="209"/>
        <v>Low Discount</v>
      </c>
      <c r="W1916" s="3">
        <f>AVERAGE(Table1[Gross Margin %])</f>
        <v>0.29963500000000659</v>
      </c>
      <c r="X1916" s="3"/>
    </row>
    <row r="1917" spans="1:24" x14ac:dyDescent="0.35">
      <c r="A1917" t="s">
        <v>3710</v>
      </c>
      <c r="B1917" t="s">
        <v>3711</v>
      </c>
      <c r="C1917">
        <v>620.26</v>
      </c>
      <c r="D1917" t="s">
        <v>3874</v>
      </c>
      <c r="E1917">
        <f t="shared" si="203"/>
        <v>0.1</v>
      </c>
      <c r="F1917">
        <f t="shared" si="204"/>
        <v>195.3819</v>
      </c>
      <c r="G1917" s="2">
        <v>45560</v>
      </c>
      <c r="H1917" s="2">
        <v>45560</v>
      </c>
      <c r="I1917" t="s">
        <v>28</v>
      </c>
      <c r="J1917" t="s">
        <v>49</v>
      </c>
      <c r="K1917" t="str">
        <f t="shared" si="205"/>
        <v>Low Risk</v>
      </c>
      <c r="L1917" t="s">
        <v>60</v>
      </c>
      <c r="M1917" t="s">
        <v>39</v>
      </c>
      <c r="N1917" t="s">
        <v>45</v>
      </c>
      <c r="O1917" t="s">
        <v>32</v>
      </c>
      <c r="P1917" t="s">
        <v>80</v>
      </c>
      <c r="Q1917" t="s">
        <v>81</v>
      </c>
      <c r="R1917">
        <v>1</v>
      </c>
      <c r="S1917" t="str">
        <f t="shared" si="206"/>
        <v>September</v>
      </c>
      <c r="T1917">
        <f t="shared" si="207"/>
        <v>2024</v>
      </c>
      <c r="U1917" s="3">
        <f t="shared" si="208"/>
        <v>0.315</v>
      </c>
      <c r="V1917" s="3" t="str">
        <f t="shared" si="209"/>
        <v>Low Discount</v>
      </c>
      <c r="W1917" s="3">
        <f>AVERAGE(Table1[Gross Margin %])</f>
        <v>0.29963500000000659</v>
      </c>
      <c r="X1917" s="3"/>
    </row>
    <row r="1918" spans="1:24" x14ac:dyDescent="0.35">
      <c r="A1918" t="s">
        <v>3712</v>
      </c>
      <c r="B1918" t="s">
        <v>3713</v>
      </c>
      <c r="C1918">
        <v>1302.0899999999999</v>
      </c>
      <c r="D1918" t="s">
        <v>3872</v>
      </c>
      <c r="E1918">
        <f t="shared" si="203"/>
        <v>0.15</v>
      </c>
      <c r="F1918">
        <f t="shared" si="204"/>
        <v>387.37177499999996</v>
      </c>
      <c r="G1918" s="2">
        <v>45643</v>
      </c>
      <c r="H1918" s="2">
        <v>45643</v>
      </c>
      <c r="I1918" t="s">
        <v>86</v>
      </c>
      <c r="J1918" t="s">
        <v>37</v>
      </c>
      <c r="K1918" t="str">
        <f t="shared" si="205"/>
        <v>Low Risk</v>
      </c>
      <c r="L1918" t="s">
        <v>43</v>
      </c>
      <c r="M1918" t="s">
        <v>39</v>
      </c>
      <c r="N1918" t="s">
        <v>45</v>
      </c>
      <c r="O1918" t="s">
        <v>23</v>
      </c>
      <c r="P1918" t="s">
        <v>24</v>
      </c>
      <c r="Q1918" t="s">
        <v>25</v>
      </c>
      <c r="R1918">
        <v>10</v>
      </c>
      <c r="S1918" t="str">
        <f t="shared" si="206"/>
        <v>December</v>
      </c>
      <c r="T1918">
        <f t="shared" si="207"/>
        <v>2024</v>
      </c>
      <c r="U1918" s="3">
        <f t="shared" si="208"/>
        <v>0.29749999999999999</v>
      </c>
      <c r="V1918" s="3" t="str">
        <f t="shared" si="209"/>
        <v>High Discount</v>
      </c>
      <c r="W1918" s="3">
        <f>AVERAGE(Table1[Gross Margin %])</f>
        <v>0.29963500000000659</v>
      </c>
      <c r="X1918" s="3"/>
    </row>
    <row r="1919" spans="1:24" x14ac:dyDescent="0.35">
      <c r="A1919" t="s">
        <v>3714</v>
      </c>
      <c r="B1919" t="s">
        <v>3715</v>
      </c>
      <c r="C1919">
        <v>633.49</v>
      </c>
      <c r="D1919" t="s">
        <v>3874</v>
      </c>
      <c r="E1919">
        <f t="shared" si="203"/>
        <v>0.1</v>
      </c>
      <c r="F1919">
        <f t="shared" si="204"/>
        <v>199.54934999999998</v>
      </c>
      <c r="G1919" s="2">
        <v>45447</v>
      </c>
      <c r="H1919" s="2">
        <v>45447</v>
      </c>
      <c r="I1919" t="s">
        <v>86</v>
      </c>
      <c r="J1919" t="s">
        <v>37</v>
      </c>
      <c r="K1919" t="str">
        <f t="shared" si="205"/>
        <v>Low Risk</v>
      </c>
      <c r="L1919" t="s">
        <v>43</v>
      </c>
      <c r="M1919" t="s">
        <v>30</v>
      </c>
      <c r="N1919" t="s">
        <v>22</v>
      </c>
      <c r="O1919" t="s">
        <v>32</v>
      </c>
      <c r="P1919" t="s">
        <v>80</v>
      </c>
      <c r="Q1919" t="s">
        <v>81</v>
      </c>
      <c r="R1919">
        <v>4</v>
      </c>
      <c r="S1919" t="str">
        <f t="shared" si="206"/>
        <v>June</v>
      </c>
      <c r="T1919">
        <f t="shared" si="207"/>
        <v>2024</v>
      </c>
      <c r="U1919" s="3">
        <f t="shared" si="208"/>
        <v>0.31499999999999995</v>
      </c>
      <c r="V1919" s="3" t="str">
        <f t="shared" si="209"/>
        <v>Low Discount</v>
      </c>
      <c r="W1919" s="3">
        <f>AVERAGE(Table1[Gross Margin %])</f>
        <v>0.29963500000000659</v>
      </c>
      <c r="X1919" s="3"/>
    </row>
    <row r="1920" spans="1:24" x14ac:dyDescent="0.35">
      <c r="A1920" t="s">
        <v>3716</v>
      </c>
      <c r="B1920" t="s">
        <v>3380</v>
      </c>
      <c r="C1920">
        <v>295.5</v>
      </c>
      <c r="D1920" t="s">
        <v>3873</v>
      </c>
      <c r="E1920">
        <f t="shared" si="203"/>
        <v>0.15</v>
      </c>
      <c r="F1920">
        <f t="shared" si="204"/>
        <v>87.911249999999995</v>
      </c>
      <c r="G1920" s="2">
        <v>45749</v>
      </c>
      <c r="H1920" s="2">
        <v>45749</v>
      </c>
      <c r="I1920" t="s">
        <v>28</v>
      </c>
      <c r="J1920" t="s">
        <v>37</v>
      </c>
      <c r="K1920" t="str">
        <f t="shared" si="205"/>
        <v>Low Risk</v>
      </c>
      <c r="L1920" t="s">
        <v>60</v>
      </c>
      <c r="M1920" t="s">
        <v>21</v>
      </c>
      <c r="N1920" t="s">
        <v>45</v>
      </c>
      <c r="O1920" t="s">
        <v>23</v>
      </c>
      <c r="P1920" t="s">
        <v>24</v>
      </c>
      <c r="Q1920" t="s">
        <v>25</v>
      </c>
      <c r="R1920">
        <v>8</v>
      </c>
      <c r="S1920" t="str">
        <f t="shared" si="206"/>
        <v>April</v>
      </c>
      <c r="T1920">
        <f t="shared" si="207"/>
        <v>2025</v>
      </c>
      <c r="U1920" s="3">
        <f t="shared" si="208"/>
        <v>0.29749999999999999</v>
      </c>
      <c r="V1920" s="3" t="str">
        <f t="shared" si="209"/>
        <v>High Discount</v>
      </c>
      <c r="W1920" s="3">
        <f>AVERAGE(Table1[Gross Margin %])</f>
        <v>0.29963500000000659</v>
      </c>
      <c r="X1920" s="3"/>
    </row>
    <row r="1921" spans="1:24" x14ac:dyDescent="0.35">
      <c r="A1921" t="s">
        <v>3717</v>
      </c>
      <c r="B1921" t="s">
        <v>3718</v>
      </c>
      <c r="C1921">
        <v>1320.33</v>
      </c>
      <c r="D1921" t="s">
        <v>3872</v>
      </c>
      <c r="E1921">
        <f t="shared" si="203"/>
        <v>0.1</v>
      </c>
      <c r="F1921">
        <f t="shared" si="204"/>
        <v>415.90395000000001</v>
      </c>
      <c r="G1921" s="2">
        <v>45488</v>
      </c>
      <c r="H1921" s="2">
        <v>45488</v>
      </c>
      <c r="I1921" t="s">
        <v>18</v>
      </c>
      <c r="J1921" t="s">
        <v>37</v>
      </c>
      <c r="K1921" t="str">
        <f t="shared" si="205"/>
        <v>Low Risk</v>
      </c>
      <c r="L1921" t="s">
        <v>60</v>
      </c>
      <c r="M1921" t="s">
        <v>44</v>
      </c>
      <c r="N1921" t="s">
        <v>31</v>
      </c>
      <c r="O1921" t="s">
        <v>61</v>
      </c>
      <c r="P1921" t="s">
        <v>62</v>
      </c>
      <c r="Q1921" t="s">
        <v>63</v>
      </c>
      <c r="R1921">
        <v>8</v>
      </c>
      <c r="S1921" t="str">
        <f t="shared" si="206"/>
        <v>July</v>
      </c>
      <c r="T1921">
        <f t="shared" si="207"/>
        <v>2024</v>
      </c>
      <c r="U1921" s="3">
        <f t="shared" si="208"/>
        <v>0.315</v>
      </c>
      <c r="V1921" s="3" t="str">
        <f t="shared" si="209"/>
        <v>Low Discount</v>
      </c>
      <c r="W1921" s="3">
        <f>AVERAGE(Table1[Gross Margin %])</f>
        <v>0.29963500000000659</v>
      </c>
      <c r="X1921" s="3"/>
    </row>
    <row r="1922" spans="1:24" x14ac:dyDescent="0.35">
      <c r="A1922" t="s">
        <v>3719</v>
      </c>
      <c r="B1922" t="s">
        <v>2089</v>
      </c>
      <c r="C1922">
        <v>1384.95</v>
      </c>
      <c r="D1922" t="s">
        <v>3872</v>
      </c>
      <c r="E1922">
        <f t="shared" si="203"/>
        <v>0.25</v>
      </c>
      <c r="F1922">
        <f t="shared" si="204"/>
        <v>363.549375</v>
      </c>
      <c r="G1922" s="2">
        <v>45528</v>
      </c>
      <c r="H1922" s="2">
        <v>45528</v>
      </c>
      <c r="I1922" t="s">
        <v>48</v>
      </c>
      <c r="J1922" t="s">
        <v>49</v>
      </c>
      <c r="K1922" t="str">
        <f t="shared" si="205"/>
        <v>High Risk</v>
      </c>
      <c r="L1922" t="s">
        <v>20</v>
      </c>
      <c r="M1922" t="s">
        <v>50</v>
      </c>
      <c r="N1922" t="s">
        <v>45</v>
      </c>
      <c r="O1922" t="s">
        <v>32</v>
      </c>
      <c r="P1922" t="s">
        <v>68</v>
      </c>
      <c r="Q1922" t="s">
        <v>69</v>
      </c>
      <c r="R1922">
        <v>8</v>
      </c>
      <c r="S1922" t="str">
        <f t="shared" si="206"/>
        <v>August</v>
      </c>
      <c r="T1922">
        <f t="shared" si="207"/>
        <v>2024</v>
      </c>
      <c r="U1922" s="3">
        <f t="shared" si="208"/>
        <v>0.26250000000000001</v>
      </c>
      <c r="V1922" s="3" t="str">
        <f t="shared" si="209"/>
        <v>High Discount</v>
      </c>
      <c r="W1922" s="3">
        <f>AVERAGE(Table1[Gross Margin %])</f>
        <v>0.29963500000000659</v>
      </c>
      <c r="X1922" s="3"/>
    </row>
    <row r="1923" spans="1:24" x14ac:dyDescent="0.35">
      <c r="A1923" t="s">
        <v>3720</v>
      </c>
      <c r="B1923" t="s">
        <v>3721</v>
      </c>
      <c r="C1923">
        <v>880.9</v>
      </c>
      <c r="D1923" t="s">
        <v>3874</v>
      </c>
      <c r="E1923">
        <f t="shared" ref="E1923:E1986" si="210">IF(AND(O1923="Technology", C1923&gt;1000), 0.25, IF(O1923="Furniture", 0.15, 0.1))</f>
        <v>0.15</v>
      </c>
      <c r="F1923">
        <f t="shared" ref="F1923:F1986" si="211">(C1923 - (C1923 * E1923)) * 0.35</f>
        <v>262.06774999999999</v>
      </c>
      <c r="G1923" s="2">
        <v>45482</v>
      </c>
      <c r="H1923" s="2">
        <v>45482</v>
      </c>
      <c r="I1923" t="s">
        <v>48</v>
      </c>
      <c r="J1923" t="s">
        <v>19</v>
      </c>
      <c r="K1923" t="str">
        <f t="shared" ref="K1923:K1986" si="212">IF(L1923="Cancelled", "High Risk", IF(AND(L1923="In Transit", I1923&lt;&gt;"Jumia Express"), "Medium Risk", "Low Risk"))</f>
        <v>Low Risk</v>
      </c>
      <c r="L1923" t="s">
        <v>43</v>
      </c>
      <c r="M1923" t="s">
        <v>55</v>
      </c>
      <c r="N1923" t="s">
        <v>31</v>
      </c>
      <c r="O1923" t="s">
        <v>23</v>
      </c>
      <c r="P1923" t="s">
        <v>24</v>
      </c>
      <c r="Q1923" t="s">
        <v>25</v>
      </c>
      <c r="R1923">
        <v>8</v>
      </c>
      <c r="S1923" t="str">
        <f t="shared" ref="S1923:S1986" si="213">TEXT(G1923, "mmmm")</f>
        <v>July</v>
      </c>
      <c r="T1923">
        <f t="shared" ref="T1923:T1986" si="214">YEAR(G1923)</f>
        <v>2024</v>
      </c>
      <c r="U1923" s="3">
        <f t="shared" ref="U1923:U1986" si="215">F1923/C1923</f>
        <v>0.29749999999999999</v>
      </c>
      <c r="V1923" s="3" t="str">
        <f t="shared" ref="V1923:V1986" si="216">IF(E1923=0, "No Discount", IF(E1923&lt;=0.1, "Low Discount", "High Discount"))</f>
        <v>High Discount</v>
      </c>
      <c r="W1923" s="3">
        <f>AVERAGE(Table1[Gross Margin %])</f>
        <v>0.29963500000000659</v>
      </c>
      <c r="X1923" s="3"/>
    </row>
    <row r="1924" spans="1:24" x14ac:dyDescent="0.35">
      <c r="A1924" t="s">
        <v>3722</v>
      </c>
      <c r="B1924" t="s">
        <v>3723</v>
      </c>
      <c r="C1924">
        <v>546.9</v>
      </c>
      <c r="D1924" t="s">
        <v>3874</v>
      </c>
      <c r="E1924">
        <f t="shared" si="210"/>
        <v>0.1</v>
      </c>
      <c r="F1924">
        <f t="shared" si="211"/>
        <v>172.27349999999998</v>
      </c>
      <c r="G1924" s="2">
        <v>45553</v>
      </c>
      <c r="H1924" s="2">
        <v>45553</v>
      </c>
      <c r="I1924" t="s">
        <v>48</v>
      </c>
      <c r="J1924" t="s">
        <v>49</v>
      </c>
      <c r="K1924" t="str">
        <f t="shared" si="212"/>
        <v>Low Risk</v>
      </c>
      <c r="L1924" t="s">
        <v>43</v>
      </c>
      <c r="M1924" t="s">
        <v>44</v>
      </c>
      <c r="N1924" t="s">
        <v>31</v>
      </c>
      <c r="O1924" t="s">
        <v>61</v>
      </c>
      <c r="P1924" t="s">
        <v>62</v>
      </c>
      <c r="Q1924" t="s">
        <v>63</v>
      </c>
      <c r="R1924">
        <v>7</v>
      </c>
      <c r="S1924" t="str">
        <f t="shared" si="213"/>
        <v>September</v>
      </c>
      <c r="T1924">
        <f t="shared" si="214"/>
        <v>2024</v>
      </c>
      <c r="U1924" s="3">
        <f t="shared" si="215"/>
        <v>0.315</v>
      </c>
      <c r="V1924" s="3" t="str">
        <f t="shared" si="216"/>
        <v>Low Discount</v>
      </c>
      <c r="W1924" s="3">
        <f>AVERAGE(Table1[Gross Margin %])</f>
        <v>0.29963500000000659</v>
      </c>
      <c r="X1924" s="3"/>
    </row>
    <row r="1925" spans="1:24" x14ac:dyDescent="0.35">
      <c r="A1925" t="s">
        <v>3724</v>
      </c>
      <c r="B1925" t="s">
        <v>3725</v>
      </c>
      <c r="C1925">
        <v>814.03</v>
      </c>
      <c r="D1925" t="s">
        <v>3874</v>
      </c>
      <c r="E1925">
        <f t="shared" si="210"/>
        <v>0.1</v>
      </c>
      <c r="F1925">
        <f t="shared" si="211"/>
        <v>256.41944999999998</v>
      </c>
      <c r="G1925" s="2">
        <v>45604</v>
      </c>
      <c r="H1925" s="2">
        <v>45604</v>
      </c>
      <c r="I1925" t="s">
        <v>28</v>
      </c>
      <c r="J1925" t="s">
        <v>19</v>
      </c>
      <c r="K1925" t="str">
        <f t="shared" si="212"/>
        <v>Low Risk</v>
      </c>
      <c r="L1925" t="s">
        <v>60</v>
      </c>
      <c r="M1925" t="s">
        <v>44</v>
      </c>
      <c r="N1925" t="s">
        <v>22</v>
      </c>
      <c r="O1925" t="s">
        <v>32</v>
      </c>
      <c r="P1925" t="s">
        <v>72</v>
      </c>
      <c r="Q1925" t="s">
        <v>73</v>
      </c>
      <c r="R1925">
        <v>7</v>
      </c>
      <c r="S1925" t="str">
        <f t="shared" si="213"/>
        <v>November</v>
      </c>
      <c r="T1925">
        <f t="shared" si="214"/>
        <v>2024</v>
      </c>
      <c r="U1925" s="3">
        <f t="shared" si="215"/>
        <v>0.315</v>
      </c>
      <c r="V1925" s="3" t="str">
        <f t="shared" si="216"/>
        <v>Low Discount</v>
      </c>
      <c r="W1925" s="3">
        <f>AVERAGE(Table1[Gross Margin %])</f>
        <v>0.29963500000000659</v>
      </c>
      <c r="X1925" s="3"/>
    </row>
    <row r="1926" spans="1:24" x14ac:dyDescent="0.35">
      <c r="A1926" t="s">
        <v>3726</v>
      </c>
      <c r="B1926" t="s">
        <v>3727</v>
      </c>
      <c r="C1926">
        <v>846.22</v>
      </c>
      <c r="D1926" t="s">
        <v>3874</v>
      </c>
      <c r="E1926">
        <f t="shared" si="210"/>
        <v>0.1</v>
      </c>
      <c r="F1926">
        <f t="shared" si="211"/>
        <v>266.55929999999995</v>
      </c>
      <c r="G1926" s="2">
        <v>45681</v>
      </c>
      <c r="H1926" s="2">
        <v>45681</v>
      </c>
      <c r="I1926" t="s">
        <v>86</v>
      </c>
      <c r="J1926" t="s">
        <v>37</v>
      </c>
      <c r="K1926" t="str">
        <f t="shared" si="212"/>
        <v>Low Risk</v>
      </c>
      <c r="L1926" t="s">
        <v>60</v>
      </c>
      <c r="M1926" t="s">
        <v>21</v>
      </c>
      <c r="N1926" t="s">
        <v>45</v>
      </c>
      <c r="O1926" t="s">
        <v>32</v>
      </c>
      <c r="P1926" t="s">
        <v>72</v>
      </c>
      <c r="Q1926" t="s">
        <v>73</v>
      </c>
      <c r="R1926">
        <v>10</v>
      </c>
      <c r="S1926" t="str">
        <f t="shared" si="213"/>
        <v>January</v>
      </c>
      <c r="T1926">
        <f t="shared" si="214"/>
        <v>2025</v>
      </c>
      <c r="U1926" s="3">
        <f t="shared" si="215"/>
        <v>0.31499999999999995</v>
      </c>
      <c r="V1926" s="3" t="str">
        <f t="shared" si="216"/>
        <v>Low Discount</v>
      </c>
      <c r="W1926" s="3">
        <f>AVERAGE(Table1[Gross Margin %])</f>
        <v>0.29963500000000659</v>
      </c>
      <c r="X1926" s="3"/>
    </row>
    <row r="1927" spans="1:24" x14ac:dyDescent="0.35">
      <c r="A1927" t="s">
        <v>3728</v>
      </c>
      <c r="B1927" t="s">
        <v>2260</v>
      </c>
      <c r="C1927">
        <v>818.8</v>
      </c>
      <c r="D1927" t="s">
        <v>3874</v>
      </c>
      <c r="E1927">
        <f t="shared" si="210"/>
        <v>0.15</v>
      </c>
      <c r="F1927">
        <f t="shared" si="211"/>
        <v>243.59299999999999</v>
      </c>
      <c r="G1927" s="2">
        <v>45642</v>
      </c>
      <c r="H1927" s="2">
        <v>45642</v>
      </c>
      <c r="I1927" t="s">
        <v>48</v>
      </c>
      <c r="J1927" t="s">
        <v>29</v>
      </c>
      <c r="K1927" t="str">
        <f t="shared" si="212"/>
        <v>Medium Risk</v>
      </c>
      <c r="L1927" t="s">
        <v>38</v>
      </c>
      <c r="M1927" t="s">
        <v>39</v>
      </c>
      <c r="N1927" t="s">
        <v>45</v>
      </c>
      <c r="O1927" t="s">
        <v>23</v>
      </c>
      <c r="P1927" t="s">
        <v>56</v>
      </c>
      <c r="Q1927" t="s">
        <v>57</v>
      </c>
      <c r="R1927">
        <v>9</v>
      </c>
      <c r="S1927" t="str">
        <f t="shared" si="213"/>
        <v>December</v>
      </c>
      <c r="T1927">
        <f t="shared" si="214"/>
        <v>2024</v>
      </c>
      <c r="U1927" s="3">
        <f t="shared" si="215"/>
        <v>0.29749999999999999</v>
      </c>
      <c r="V1927" s="3" t="str">
        <f t="shared" si="216"/>
        <v>High Discount</v>
      </c>
      <c r="W1927" s="3">
        <f>AVERAGE(Table1[Gross Margin %])</f>
        <v>0.29963500000000659</v>
      </c>
      <c r="X1927" s="3"/>
    </row>
    <row r="1928" spans="1:24" x14ac:dyDescent="0.35">
      <c r="A1928" t="s">
        <v>3729</v>
      </c>
      <c r="B1928" t="s">
        <v>3730</v>
      </c>
      <c r="C1928">
        <v>906.26</v>
      </c>
      <c r="D1928" t="s">
        <v>3874</v>
      </c>
      <c r="E1928">
        <f t="shared" si="210"/>
        <v>0.1</v>
      </c>
      <c r="F1928">
        <f t="shared" si="211"/>
        <v>285.47190000000001</v>
      </c>
      <c r="G1928" s="2">
        <v>45686</v>
      </c>
      <c r="H1928" s="2">
        <v>45686</v>
      </c>
      <c r="I1928" t="s">
        <v>28</v>
      </c>
      <c r="J1928" t="s">
        <v>49</v>
      </c>
      <c r="K1928" t="str">
        <f t="shared" si="212"/>
        <v>Medium Risk</v>
      </c>
      <c r="L1928" t="s">
        <v>38</v>
      </c>
      <c r="M1928" t="s">
        <v>55</v>
      </c>
      <c r="N1928" t="s">
        <v>22</v>
      </c>
      <c r="O1928" t="s">
        <v>32</v>
      </c>
      <c r="P1928" t="s">
        <v>33</v>
      </c>
      <c r="Q1928" t="s">
        <v>34</v>
      </c>
      <c r="R1928">
        <v>5</v>
      </c>
      <c r="S1928" t="str">
        <f t="shared" si="213"/>
        <v>January</v>
      </c>
      <c r="T1928">
        <f t="shared" si="214"/>
        <v>2025</v>
      </c>
      <c r="U1928" s="3">
        <f t="shared" si="215"/>
        <v>0.315</v>
      </c>
      <c r="V1928" s="3" t="str">
        <f t="shared" si="216"/>
        <v>Low Discount</v>
      </c>
      <c r="W1928" s="3">
        <f>AVERAGE(Table1[Gross Margin %])</f>
        <v>0.29963500000000659</v>
      </c>
      <c r="X1928" s="3"/>
    </row>
    <row r="1929" spans="1:24" x14ac:dyDescent="0.35">
      <c r="A1929" t="s">
        <v>3731</v>
      </c>
      <c r="B1929" t="s">
        <v>3732</v>
      </c>
      <c r="C1929">
        <v>1097.99</v>
      </c>
      <c r="D1929" t="s">
        <v>3872</v>
      </c>
      <c r="E1929">
        <f t="shared" si="210"/>
        <v>0.1</v>
      </c>
      <c r="F1929">
        <f t="shared" si="211"/>
        <v>345.86685</v>
      </c>
      <c r="G1929" s="2">
        <v>45537</v>
      </c>
      <c r="H1929" s="2">
        <v>45537</v>
      </c>
      <c r="I1929" t="s">
        <v>86</v>
      </c>
      <c r="J1929" t="s">
        <v>19</v>
      </c>
      <c r="K1929" t="str">
        <f t="shared" si="212"/>
        <v>Low Risk</v>
      </c>
      <c r="L1929" t="s">
        <v>43</v>
      </c>
      <c r="M1929" t="s">
        <v>55</v>
      </c>
      <c r="N1929" t="s">
        <v>31</v>
      </c>
      <c r="O1929" t="s">
        <v>61</v>
      </c>
      <c r="P1929" t="s">
        <v>62</v>
      </c>
      <c r="Q1929" t="s">
        <v>63</v>
      </c>
      <c r="R1929">
        <v>7</v>
      </c>
      <c r="S1929" t="str">
        <f t="shared" si="213"/>
        <v>September</v>
      </c>
      <c r="T1929">
        <f t="shared" si="214"/>
        <v>2024</v>
      </c>
      <c r="U1929" s="3">
        <f t="shared" si="215"/>
        <v>0.315</v>
      </c>
      <c r="V1929" s="3" t="str">
        <f t="shared" si="216"/>
        <v>Low Discount</v>
      </c>
      <c r="W1929" s="3">
        <f>AVERAGE(Table1[Gross Margin %])</f>
        <v>0.29963500000000659</v>
      </c>
      <c r="X1929" s="3"/>
    </row>
    <row r="1930" spans="1:24" x14ac:dyDescent="0.35">
      <c r="A1930" t="s">
        <v>3733</v>
      </c>
      <c r="B1930" t="s">
        <v>2398</v>
      </c>
      <c r="C1930">
        <v>457.66</v>
      </c>
      <c r="D1930" t="s">
        <v>3873</v>
      </c>
      <c r="E1930">
        <f t="shared" si="210"/>
        <v>0.15</v>
      </c>
      <c r="F1930">
        <f t="shared" si="211"/>
        <v>136.15385000000001</v>
      </c>
      <c r="G1930" s="2">
        <v>45557</v>
      </c>
      <c r="H1930" s="2">
        <v>45557</v>
      </c>
      <c r="I1930" t="s">
        <v>48</v>
      </c>
      <c r="J1930" t="s">
        <v>37</v>
      </c>
      <c r="K1930" t="str">
        <f t="shared" si="212"/>
        <v>Low Risk</v>
      </c>
      <c r="L1930" t="s">
        <v>60</v>
      </c>
      <c r="M1930" t="s">
        <v>21</v>
      </c>
      <c r="N1930" t="s">
        <v>22</v>
      </c>
      <c r="O1930" t="s">
        <v>23</v>
      </c>
      <c r="P1930" t="s">
        <v>51</v>
      </c>
      <c r="Q1930" t="s">
        <v>52</v>
      </c>
      <c r="R1930">
        <v>9</v>
      </c>
      <c r="S1930" t="str">
        <f t="shared" si="213"/>
        <v>September</v>
      </c>
      <c r="T1930">
        <f t="shared" si="214"/>
        <v>2024</v>
      </c>
      <c r="U1930" s="3">
        <f t="shared" si="215"/>
        <v>0.29749999999999999</v>
      </c>
      <c r="V1930" s="3" t="str">
        <f t="shared" si="216"/>
        <v>High Discount</v>
      </c>
      <c r="W1930" s="3">
        <f>AVERAGE(Table1[Gross Margin %])</f>
        <v>0.29963500000000659</v>
      </c>
      <c r="X1930" s="3"/>
    </row>
    <row r="1931" spans="1:24" x14ac:dyDescent="0.35">
      <c r="A1931" t="s">
        <v>3734</v>
      </c>
      <c r="B1931" t="s">
        <v>3735</v>
      </c>
      <c r="C1931">
        <v>807.06</v>
      </c>
      <c r="D1931" t="s">
        <v>3874</v>
      </c>
      <c r="E1931">
        <f t="shared" si="210"/>
        <v>0.15</v>
      </c>
      <c r="F1931">
        <f t="shared" si="211"/>
        <v>240.10034999999996</v>
      </c>
      <c r="G1931" s="2">
        <v>45447</v>
      </c>
      <c r="H1931" s="2">
        <v>45447</v>
      </c>
      <c r="I1931" t="s">
        <v>28</v>
      </c>
      <c r="J1931" t="s">
        <v>29</v>
      </c>
      <c r="K1931" t="str">
        <f t="shared" si="212"/>
        <v>Medium Risk</v>
      </c>
      <c r="L1931" t="s">
        <v>38</v>
      </c>
      <c r="M1931" t="s">
        <v>30</v>
      </c>
      <c r="N1931" t="s">
        <v>45</v>
      </c>
      <c r="O1931" t="s">
        <v>23</v>
      </c>
      <c r="P1931" t="s">
        <v>56</v>
      </c>
      <c r="Q1931" t="s">
        <v>57</v>
      </c>
      <c r="R1931">
        <v>7</v>
      </c>
      <c r="S1931" t="str">
        <f t="shared" si="213"/>
        <v>June</v>
      </c>
      <c r="T1931">
        <f t="shared" si="214"/>
        <v>2024</v>
      </c>
      <c r="U1931" s="3">
        <f t="shared" si="215"/>
        <v>0.29749999999999999</v>
      </c>
      <c r="V1931" s="3" t="str">
        <f t="shared" si="216"/>
        <v>High Discount</v>
      </c>
      <c r="W1931" s="3">
        <f>AVERAGE(Table1[Gross Margin %])</f>
        <v>0.29963500000000659</v>
      </c>
      <c r="X1931" s="3"/>
    </row>
    <row r="1932" spans="1:24" x14ac:dyDescent="0.35">
      <c r="A1932" t="s">
        <v>3736</v>
      </c>
      <c r="B1932" t="s">
        <v>3737</v>
      </c>
      <c r="C1932">
        <v>579.12</v>
      </c>
      <c r="D1932" t="s">
        <v>3874</v>
      </c>
      <c r="E1932">
        <f t="shared" si="210"/>
        <v>0.1</v>
      </c>
      <c r="F1932">
        <f t="shared" si="211"/>
        <v>182.42279999999997</v>
      </c>
      <c r="G1932" s="2">
        <v>45524</v>
      </c>
      <c r="H1932" s="2">
        <v>45524</v>
      </c>
      <c r="I1932" t="s">
        <v>18</v>
      </c>
      <c r="J1932" t="s">
        <v>19</v>
      </c>
      <c r="K1932" t="str">
        <f t="shared" si="212"/>
        <v>Low Risk</v>
      </c>
      <c r="L1932" t="s">
        <v>43</v>
      </c>
      <c r="M1932" t="s">
        <v>30</v>
      </c>
      <c r="N1932" t="s">
        <v>22</v>
      </c>
      <c r="O1932" t="s">
        <v>32</v>
      </c>
      <c r="P1932" t="s">
        <v>72</v>
      </c>
      <c r="Q1932" t="s">
        <v>73</v>
      </c>
      <c r="R1932">
        <v>8</v>
      </c>
      <c r="S1932" t="str">
        <f t="shared" si="213"/>
        <v>August</v>
      </c>
      <c r="T1932">
        <f t="shared" si="214"/>
        <v>2024</v>
      </c>
      <c r="U1932" s="3">
        <f t="shared" si="215"/>
        <v>0.31499999999999995</v>
      </c>
      <c r="V1932" s="3" t="str">
        <f t="shared" si="216"/>
        <v>Low Discount</v>
      </c>
      <c r="W1932" s="3">
        <f>AVERAGE(Table1[Gross Margin %])</f>
        <v>0.29963500000000659</v>
      </c>
      <c r="X1932" s="3"/>
    </row>
    <row r="1933" spans="1:24" x14ac:dyDescent="0.35">
      <c r="A1933" t="s">
        <v>3738</v>
      </c>
      <c r="B1933" t="s">
        <v>3739</v>
      </c>
      <c r="C1933">
        <v>642.27</v>
      </c>
      <c r="D1933" t="s">
        <v>3874</v>
      </c>
      <c r="E1933">
        <f t="shared" si="210"/>
        <v>0.1</v>
      </c>
      <c r="F1933">
        <f t="shared" si="211"/>
        <v>202.31504999999999</v>
      </c>
      <c r="G1933" s="2">
        <v>45643</v>
      </c>
      <c r="H1933" s="2">
        <v>45643</v>
      </c>
      <c r="I1933" t="s">
        <v>48</v>
      </c>
      <c r="J1933" t="s">
        <v>19</v>
      </c>
      <c r="K1933" t="str">
        <f t="shared" si="212"/>
        <v>High Risk</v>
      </c>
      <c r="L1933" t="s">
        <v>20</v>
      </c>
      <c r="M1933" t="s">
        <v>39</v>
      </c>
      <c r="N1933" t="s">
        <v>45</v>
      </c>
      <c r="O1933" t="s">
        <v>32</v>
      </c>
      <c r="P1933" t="s">
        <v>33</v>
      </c>
      <c r="Q1933" t="s">
        <v>34</v>
      </c>
      <c r="R1933">
        <v>4</v>
      </c>
      <c r="S1933" t="str">
        <f t="shared" si="213"/>
        <v>December</v>
      </c>
      <c r="T1933">
        <f t="shared" si="214"/>
        <v>2024</v>
      </c>
      <c r="U1933" s="3">
        <f t="shared" si="215"/>
        <v>0.315</v>
      </c>
      <c r="V1933" s="3" t="str">
        <f t="shared" si="216"/>
        <v>Low Discount</v>
      </c>
      <c r="W1933" s="3">
        <f>AVERAGE(Table1[Gross Margin %])</f>
        <v>0.29963500000000659</v>
      </c>
      <c r="X1933" s="3"/>
    </row>
    <row r="1934" spans="1:24" x14ac:dyDescent="0.35">
      <c r="A1934" t="s">
        <v>3740</v>
      </c>
      <c r="B1934" t="s">
        <v>3741</v>
      </c>
      <c r="C1934">
        <v>249.72</v>
      </c>
      <c r="D1934" t="s">
        <v>3873</v>
      </c>
      <c r="E1934">
        <f t="shared" si="210"/>
        <v>0.15</v>
      </c>
      <c r="F1934">
        <f t="shared" si="211"/>
        <v>74.291699999999992</v>
      </c>
      <c r="G1934" s="2">
        <v>45690</v>
      </c>
      <c r="H1934" s="2">
        <v>45690</v>
      </c>
      <c r="I1934" t="s">
        <v>48</v>
      </c>
      <c r="J1934" t="s">
        <v>37</v>
      </c>
      <c r="K1934" t="str">
        <f t="shared" si="212"/>
        <v>High Risk</v>
      </c>
      <c r="L1934" t="s">
        <v>20</v>
      </c>
      <c r="M1934" t="s">
        <v>39</v>
      </c>
      <c r="N1934" t="s">
        <v>45</v>
      </c>
      <c r="O1934" t="s">
        <v>23</v>
      </c>
      <c r="P1934" t="s">
        <v>51</v>
      </c>
      <c r="Q1934" t="s">
        <v>52</v>
      </c>
      <c r="R1934">
        <v>9</v>
      </c>
      <c r="S1934" t="str">
        <f t="shared" si="213"/>
        <v>February</v>
      </c>
      <c r="T1934">
        <f t="shared" si="214"/>
        <v>2025</v>
      </c>
      <c r="U1934" s="3">
        <f t="shared" si="215"/>
        <v>0.29749999999999999</v>
      </c>
      <c r="V1934" s="3" t="str">
        <f t="shared" si="216"/>
        <v>High Discount</v>
      </c>
      <c r="W1934" s="3">
        <f>AVERAGE(Table1[Gross Margin %])</f>
        <v>0.29963500000000659</v>
      </c>
      <c r="X1934" s="3"/>
    </row>
    <row r="1935" spans="1:24" x14ac:dyDescent="0.35">
      <c r="A1935" t="s">
        <v>3742</v>
      </c>
      <c r="B1935" t="s">
        <v>3743</v>
      </c>
      <c r="C1935">
        <v>143.69</v>
      </c>
      <c r="D1935" t="s">
        <v>3873</v>
      </c>
      <c r="E1935">
        <f t="shared" si="210"/>
        <v>0.1</v>
      </c>
      <c r="F1935">
        <f t="shared" si="211"/>
        <v>45.262349999999998</v>
      </c>
      <c r="G1935" s="2">
        <v>45527</v>
      </c>
      <c r="H1935" s="2">
        <v>45527</v>
      </c>
      <c r="I1935" t="s">
        <v>28</v>
      </c>
      <c r="J1935" t="s">
        <v>29</v>
      </c>
      <c r="K1935" t="str">
        <f t="shared" si="212"/>
        <v>High Risk</v>
      </c>
      <c r="L1935" t="s">
        <v>20</v>
      </c>
      <c r="M1935" t="s">
        <v>50</v>
      </c>
      <c r="N1935" t="s">
        <v>31</v>
      </c>
      <c r="O1935" t="s">
        <v>32</v>
      </c>
      <c r="P1935" t="s">
        <v>80</v>
      </c>
      <c r="Q1935" t="s">
        <v>81</v>
      </c>
      <c r="R1935">
        <v>4</v>
      </c>
      <c r="S1935" t="str">
        <f t="shared" si="213"/>
        <v>August</v>
      </c>
      <c r="T1935">
        <f t="shared" si="214"/>
        <v>2024</v>
      </c>
      <c r="U1935" s="3">
        <f t="shared" si="215"/>
        <v>0.315</v>
      </c>
      <c r="V1935" s="3" t="str">
        <f t="shared" si="216"/>
        <v>Low Discount</v>
      </c>
      <c r="W1935" s="3">
        <f>AVERAGE(Table1[Gross Margin %])</f>
        <v>0.29963500000000659</v>
      </c>
      <c r="X1935" s="3"/>
    </row>
    <row r="1936" spans="1:24" x14ac:dyDescent="0.35">
      <c r="A1936" t="s">
        <v>3744</v>
      </c>
      <c r="B1936" t="s">
        <v>3745</v>
      </c>
      <c r="C1936">
        <v>381.83</v>
      </c>
      <c r="D1936" t="s">
        <v>3873</v>
      </c>
      <c r="E1936">
        <f t="shared" si="210"/>
        <v>0.1</v>
      </c>
      <c r="F1936">
        <f t="shared" si="211"/>
        <v>120.27644999999998</v>
      </c>
      <c r="G1936" s="2">
        <v>45607</v>
      </c>
      <c r="H1936" s="2">
        <v>45607</v>
      </c>
      <c r="I1936" t="s">
        <v>86</v>
      </c>
      <c r="J1936" t="s">
        <v>37</v>
      </c>
      <c r="K1936" t="str">
        <f t="shared" si="212"/>
        <v>High Risk</v>
      </c>
      <c r="L1936" t="s">
        <v>20</v>
      </c>
      <c r="M1936" t="s">
        <v>55</v>
      </c>
      <c r="N1936" t="s">
        <v>22</v>
      </c>
      <c r="O1936" t="s">
        <v>61</v>
      </c>
      <c r="P1936" t="s">
        <v>62</v>
      </c>
      <c r="Q1936" t="s">
        <v>63</v>
      </c>
      <c r="R1936">
        <v>9</v>
      </c>
      <c r="S1936" t="str">
        <f t="shared" si="213"/>
        <v>November</v>
      </c>
      <c r="T1936">
        <f t="shared" si="214"/>
        <v>2024</v>
      </c>
      <c r="U1936" s="3">
        <f t="shared" si="215"/>
        <v>0.31499999999999995</v>
      </c>
      <c r="V1936" s="3" t="str">
        <f t="shared" si="216"/>
        <v>Low Discount</v>
      </c>
      <c r="W1936" s="3">
        <f>AVERAGE(Table1[Gross Margin %])</f>
        <v>0.29963500000000659</v>
      </c>
      <c r="X1936" s="3"/>
    </row>
    <row r="1937" spans="1:24" x14ac:dyDescent="0.35">
      <c r="A1937" t="s">
        <v>3746</v>
      </c>
      <c r="B1937" t="s">
        <v>3747</v>
      </c>
      <c r="C1937">
        <v>1098.57</v>
      </c>
      <c r="D1937" t="s">
        <v>3872</v>
      </c>
      <c r="E1937">
        <f t="shared" si="210"/>
        <v>0.1</v>
      </c>
      <c r="F1937">
        <f t="shared" si="211"/>
        <v>346.04954999999995</v>
      </c>
      <c r="G1937" s="2">
        <v>45663</v>
      </c>
      <c r="H1937" s="2">
        <v>45663</v>
      </c>
      <c r="I1937" t="s">
        <v>18</v>
      </c>
      <c r="J1937" t="s">
        <v>19</v>
      </c>
      <c r="K1937" t="str">
        <f t="shared" si="212"/>
        <v>Low Risk</v>
      </c>
      <c r="L1937" t="s">
        <v>60</v>
      </c>
      <c r="M1937" t="s">
        <v>21</v>
      </c>
      <c r="N1937" t="s">
        <v>22</v>
      </c>
      <c r="O1937" t="s">
        <v>61</v>
      </c>
      <c r="P1937" t="s">
        <v>62</v>
      </c>
      <c r="Q1937" t="s">
        <v>63</v>
      </c>
      <c r="R1937">
        <v>10</v>
      </c>
      <c r="S1937" t="str">
        <f t="shared" si="213"/>
        <v>January</v>
      </c>
      <c r="T1937">
        <f t="shared" si="214"/>
        <v>2025</v>
      </c>
      <c r="U1937" s="3">
        <f t="shared" si="215"/>
        <v>0.315</v>
      </c>
      <c r="V1937" s="3" t="str">
        <f t="shared" si="216"/>
        <v>Low Discount</v>
      </c>
      <c r="W1937" s="3">
        <f>AVERAGE(Table1[Gross Margin %])</f>
        <v>0.29963500000000659</v>
      </c>
      <c r="X1937" s="3"/>
    </row>
    <row r="1938" spans="1:24" x14ac:dyDescent="0.35">
      <c r="A1938" t="s">
        <v>3748</v>
      </c>
      <c r="B1938" t="s">
        <v>3749</v>
      </c>
      <c r="C1938">
        <v>237.45</v>
      </c>
      <c r="D1938" t="s">
        <v>3873</v>
      </c>
      <c r="E1938">
        <f t="shared" si="210"/>
        <v>0.1</v>
      </c>
      <c r="F1938">
        <f t="shared" si="211"/>
        <v>74.796749999999989</v>
      </c>
      <c r="G1938" s="2">
        <v>45718</v>
      </c>
      <c r="H1938" s="2">
        <v>45718</v>
      </c>
      <c r="I1938" t="s">
        <v>86</v>
      </c>
      <c r="J1938" t="s">
        <v>37</v>
      </c>
      <c r="K1938" t="str">
        <f t="shared" si="212"/>
        <v>Low Risk</v>
      </c>
      <c r="L1938" t="s">
        <v>60</v>
      </c>
      <c r="M1938" t="s">
        <v>55</v>
      </c>
      <c r="N1938" t="s">
        <v>45</v>
      </c>
      <c r="O1938" t="s">
        <v>32</v>
      </c>
      <c r="P1938" t="s">
        <v>68</v>
      </c>
      <c r="Q1938" t="s">
        <v>69</v>
      </c>
      <c r="R1938">
        <v>3</v>
      </c>
      <c r="S1938" t="str">
        <f t="shared" si="213"/>
        <v>March</v>
      </c>
      <c r="T1938">
        <f t="shared" si="214"/>
        <v>2025</v>
      </c>
      <c r="U1938" s="3">
        <f t="shared" si="215"/>
        <v>0.31499999999999995</v>
      </c>
      <c r="V1938" s="3" t="str">
        <f t="shared" si="216"/>
        <v>Low Discount</v>
      </c>
      <c r="W1938" s="3">
        <f>AVERAGE(Table1[Gross Margin %])</f>
        <v>0.29963500000000659</v>
      </c>
      <c r="X1938" s="3"/>
    </row>
    <row r="1939" spans="1:24" x14ac:dyDescent="0.35">
      <c r="A1939" t="s">
        <v>3750</v>
      </c>
      <c r="B1939" t="s">
        <v>3751</v>
      </c>
      <c r="C1939">
        <v>182.01</v>
      </c>
      <c r="D1939" t="s">
        <v>3873</v>
      </c>
      <c r="E1939">
        <f t="shared" si="210"/>
        <v>0.1</v>
      </c>
      <c r="F1939">
        <f t="shared" si="211"/>
        <v>57.333149999999996</v>
      </c>
      <c r="G1939" s="2">
        <v>45759</v>
      </c>
      <c r="H1939" s="2">
        <v>45759</v>
      </c>
      <c r="I1939" t="s">
        <v>28</v>
      </c>
      <c r="J1939" t="s">
        <v>49</v>
      </c>
      <c r="K1939" t="str">
        <f t="shared" si="212"/>
        <v>Medium Risk</v>
      </c>
      <c r="L1939" t="s">
        <v>38</v>
      </c>
      <c r="M1939" t="s">
        <v>21</v>
      </c>
      <c r="N1939" t="s">
        <v>31</v>
      </c>
      <c r="O1939" t="s">
        <v>32</v>
      </c>
      <c r="P1939" t="s">
        <v>33</v>
      </c>
      <c r="Q1939" t="s">
        <v>34</v>
      </c>
      <c r="R1939">
        <v>9</v>
      </c>
      <c r="S1939" t="str">
        <f t="shared" si="213"/>
        <v>April</v>
      </c>
      <c r="T1939">
        <f t="shared" si="214"/>
        <v>2025</v>
      </c>
      <c r="U1939" s="3">
        <f t="shared" si="215"/>
        <v>0.315</v>
      </c>
      <c r="V1939" s="3" t="str">
        <f t="shared" si="216"/>
        <v>Low Discount</v>
      </c>
      <c r="W1939" s="3">
        <f>AVERAGE(Table1[Gross Margin %])</f>
        <v>0.29963500000000659</v>
      </c>
      <c r="X1939" s="3"/>
    </row>
    <row r="1940" spans="1:24" x14ac:dyDescent="0.35">
      <c r="A1940" t="s">
        <v>3752</v>
      </c>
      <c r="B1940" t="s">
        <v>3753</v>
      </c>
      <c r="C1940">
        <v>910.89</v>
      </c>
      <c r="D1940" t="s">
        <v>3874</v>
      </c>
      <c r="E1940">
        <f t="shared" si="210"/>
        <v>0.1</v>
      </c>
      <c r="F1940">
        <f t="shared" si="211"/>
        <v>286.93034999999998</v>
      </c>
      <c r="G1940" s="2">
        <v>45702</v>
      </c>
      <c r="H1940" s="2">
        <v>45702</v>
      </c>
      <c r="I1940" t="s">
        <v>86</v>
      </c>
      <c r="J1940" t="s">
        <v>37</v>
      </c>
      <c r="K1940" t="str">
        <f t="shared" si="212"/>
        <v>Low Risk</v>
      </c>
      <c r="L1940" t="s">
        <v>60</v>
      </c>
      <c r="M1940" t="s">
        <v>21</v>
      </c>
      <c r="N1940" t="s">
        <v>22</v>
      </c>
      <c r="O1940" t="s">
        <v>61</v>
      </c>
      <c r="P1940" t="s">
        <v>62</v>
      </c>
      <c r="Q1940" t="s">
        <v>63</v>
      </c>
      <c r="R1940">
        <v>9</v>
      </c>
      <c r="S1940" t="str">
        <f t="shared" si="213"/>
        <v>February</v>
      </c>
      <c r="T1940">
        <f t="shared" si="214"/>
        <v>2025</v>
      </c>
      <c r="U1940" s="3">
        <f t="shared" si="215"/>
        <v>0.315</v>
      </c>
      <c r="V1940" s="3" t="str">
        <f t="shared" si="216"/>
        <v>Low Discount</v>
      </c>
      <c r="W1940" s="3">
        <f>AVERAGE(Table1[Gross Margin %])</f>
        <v>0.29963500000000659</v>
      </c>
      <c r="X1940" s="3"/>
    </row>
    <row r="1941" spans="1:24" x14ac:dyDescent="0.35">
      <c r="A1941" t="s">
        <v>3754</v>
      </c>
      <c r="B1941" t="s">
        <v>3755</v>
      </c>
      <c r="C1941">
        <v>1273.94</v>
      </c>
      <c r="D1941" t="s">
        <v>3872</v>
      </c>
      <c r="E1941">
        <f t="shared" si="210"/>
        <v>0.15</v>
      </c>
      <c r="F1941">
        <f t="shared" si="211"/>
        <v>378.99715000000003</v>
      </c>
      <c r="G1941" s="2">
        <v>45716</v>
      </c>
      <c r="H1941" s="2">
        <v>45716</v>
      </c>
      <c r="I1941" t="s">
        <v>28</v>
      </c>
      <c r="J1941" t="s">
        <v>49</v>
      </c>
      <c r="K1941" t="str">
        <f t="shared" si="212"/>
        <v>Low Risk</v>
      </c>
      <c r="L1941" t="s">
        <v>60</v>
      </c>
      <c r="M1941" t="s">
        <v>21</v>
      </c>
      <c r="N1941" t="s">
        <v>22</v>
      </c>
      <c r="O1941" t="s">
        <v>23</v>
      </c>
      <c r="P1941" t="s">
        <v>56</v>
      </c>
      <c r="Q1941" t="s">
        <v>57</v>
      </c>
      <c r="R1941">
        <v>10</v>
      </c>
      <c r="S1941" t="str">
        <f t="shared" si="213"/>
        <v>February</v>
      </c>
      <c r="T1941">
        <f t="shared" si="214"/>
        <v>2025</v>
      </c>
      <c r="U1941" s="3">
        <f t="shared" si="215"/>
        <v>0.29749999999999999</v>
      </c>
      <c r="V1941" s="3" t="str">
        <f t="shared" si="216"/>
        <v>High Discount</v>
      </c>
      <c r="W1941" s="3">
        <f>AVERAGE(Table1[Gross Margin %])</f>
        <v>0.29963500000000659</v>
      </c>
      <c r="X1941" s="3"/>
    </row>
    <row r="1942" spans="1:24" x14ac:dyDescent="0.35">
      <c r="A1942" t="s">
        <v>3756</v>
      </c>
      <c r="B1942" t="s">
        <v>3757</v>
      </c>
      <c r="C1942">
        <v>772.16</v>
      </c>
      <c r="D1942" t="s">
        <v>3874</v>
      </c>
      <c r="E1942">
        <f t="shared" si="210"/>
        <v>0.1</v>
      </c>
      <c r="F1942">
        <f t="shared" si="211"/>
        <v>243.23039999999997</v>
      </c>
      <c r="G1942" s="2">
        <v>45782</v>
      </c>
      <c r="H1942" s="2">
        <v>45782</v>
      </c>
      <c r="I1942" t="s">
        <v>18</v>
      </c>
      <c r="J1942" t="s">
        <v>29</v>
      </c>
      <c r="K1942" t="str">
        <f t="shared" si="212"/>
        <v>Low Risk</v>
      </c>
      <c r="L1942" t="s">
        <v>60</v>
      </c>
      <c r="M1942" t="s">
        <v>44</v>
      </c>
      <c r="N1942" t="s">
        <v>31</v>
      </c>
      <c r="O1942" t="s">
        <v>32</v>
      </c>
      <c r="P1942" t="s">
        <v>68</v>
      </c>
      <c r="Q1942" t="s">
        <v>69</v>
      </c>
      <c r="R1942">
        <v>4</v>
      </c>
      <c r="S1942" t="str">
        <f t="shared" si="213"/>
        <v>May</v>
      </c>
      <c r="T1942">
        <f t="shared" si="214"/>
        <v>2025</v>
      </c>
      <c r="U1942" s="3">
        <f t="shared" si="215"/>
        <v>0.315</v>
      </c>
      <c r="V1942" s="3" t="str">
        <f t="shared" si="216"/>
        <v>Low Discount</v>
      </c>
      <c r="W1942" s="3">
        <f>AVERAGE(Table1[Gross Margin %])</f>
        <v>0.29963500000000659</v>
      </c>
      <c r="X1942" s="3"/>
    </row>
    <row r="1943" spans="1:24" x14ac:dyDescent="0.35">
      <c r="A1943" t="s">
        <v>3758</v>
      </c>
      <c r="B1943" t="s">
        <v>3759</v>
      </c>
      <c r="C1943">
        <v>688.97</v>
      </c>
      <c r="D1943" t="s">
        <v>3874</v>
      </c>
      <c r="E1943">
        <f t="shared" si="210"/>
        <v>0.1</v>
      </c>
      <c r="F1943">
        <f t="shared" si="211"/>
        <v>217.02554999999998</v>
      </c>
      <c r="G1943" s="2">
        <v>45632</v>
      </c>
      <c r="H1943" s="2">
        <v>45632</v>
      </c>
      <c r="I1943" t="s">
        <v>86</v>
      </c>
      <c r="J1943" t="s">
        <v>37</v>
      </c>
      <c r="K1943" t="str">
        <f t="shared" si="212"/>
        <v>Medium Risk</v>
      </c>
      <c r="L1943" t="s">
        <v>38</v>
      </c>
      <c r="M1943" t="s">
        <v>55</v>
      </c>
      <c r="N1943" t="s">
        <v>31</v>
      </c>
      <c r="O1943" t="s">
        <v>32</v>
      </c>
      <c r="P1943" t="s">
        <v>80</v>
      </c>
      <c r="Q1943" t="s">
        <v>81</v>
      </c>
      <c r="R1943">
        <v>9</v>
      </c>
      <c r="S1943" t="str">
        <f t="shared" si="213"/>
        <v>December</v>
      </c>
      <c r="T1943">
        <f t="shared" si="214"/>
        <v>2024</v>
      </c>
      <c r="U1943" s="3">
        <f t="shared" si="215"/>
        <v>0.31499999999999995</v>
      </c>
      <c r="V1943" s="3" t="str">
        <f t="shared" si="216"/>
        <v>Low Discount</v>
      </c>
      <c r="W1943" s="3">
        <f>AVERAGE(Table1[Gross Margin %])</f>
        <v>0.29963500000000659</v>
      </c>
      <c r="X1943" s="3"/>
    </row>
    <row r="1944" spans="1:24" x14ac:dyDescent="0.35">
      <c r="A1944" t="s">
        <v>3760</v>
      </c>
      <c r="B1944" t="s">
        <v>3761</v>
      </c>
      <c r="C1944">
        <v>426.99</v>
      </c>
      <c r="D1944" t="s">
        <v>3873</v>
      </c>
      <c r="E1944">
        <f t="shared" si="210"/>
        <v>0.1</v>
      </c>
      <c r="F1944">
        <f t="shared" si="211"/>
        <v>134.50184999999999</v>
      </c>
      <c r="G1944" s="2">
        <v>45743</v>
      </c>
      <c r="H1944" s="2">
        <v>45743</v>
      </c>
      <c r="I1944" t="s">
        <v>28</v>
      </c>
      <c r="J1944" t="s">
        <v>37</v>
      </c>
      <c r="K1944" t="str">
        <f t="shared" si="212"/>
        <v>Medium Risk</v>
      </c>
      <c r="L1944" t="s">
        <v>38</v>
      </c>
      <c r="M1944" t="s">
        <v>39</v>
      </c>
      <c r="N1944" t="s">
        <v>45</v>
      </c>
      <c r="O1944" t="s">
        <v>61</v>
      </c>
      <c r="P1944" t="s">
        <v>62</v>
      </c>
      <c r="Q1944" t="s">
        <v>63</v>
      </c>
      <c r="R1944">
        <v>4</v>
      </c>
      <c r="S1944" t="str">
        <f t="shared" si="213"/>
        <v>March</v>
      </c>
      <c r="T1944">
        <f t="shared" si="214"/>
        <v>2025</v>
      </c>
      <c r="U1944" s="3">
        <f t="shared" si="215"/>
        <v>0.31499999999999995</v>
      </c>
      <c r="V1944" s="3" t="str">
        <f t="shared" si="216"/>
        <v>Low Discount</v>
      </c>
      <c r="W1944" s="3">
        <f>AVERAGE(Table1[Gross Margin %])</f>
        <v>0.29963500000000659</v>
      </c>
      <c r="X1944" s="3"/>
    </row>
    <row r="1945" spans="1:24" x14ac:dyDescent="0.35">
      <c r="A1945" t="s">
        <v>3762</v>
      </c>
      <c r="B1945" t="s">
        <v>3763</v>
      </c>
      <c r="C1945">
        <v>906.35</v>
      </c>
      <c r="D1945" t="s">
        <v>3874</v>
      </c>
      <c r="E1945">
        <f t="shared" si="210"/>
        <v>0.1</v>
      </c>
      <c r="F1945">
        <f t="shared" si="211"/>
        <v>285.50024999999999</v>
      </c>
      <c r="G1945" s="2">
        <v>45605</v>
      </c>
      <c r="H1945" s="2">
        <v>45605</v>
      </c>
      <c r="I1945" t="s">
        <v>48</v>
      </c>
      <c r="J1945" t="s">
        <v>29</v>
      </c>
      <c r="K1945" t="str">
        <f t="shared" si="212"/>
        <v>Medium Risk</v>
      </c>
      <c r="L1945" t="s">
        <v>38</v>
      </c>
      <c r="M1945" t="s">
        <v>50</v>
      </c>
      <c r="N1945" t="s">
        <v>45</v>
      </c>
      <c r="O1945" t="s">
        <v>61</v>
      </c>
      <c r="P1945" t="s">
        <v>62</v>
      </c>
      <c r="Q1945" t="s">
        <v>63</v>
      </c>
      <c r="R1945">
        <v>6</v>
      </c>
      <c r="S1945" t="str">
        <f t="shared" si="213"/>
        <v>November</v>
      </c>
      <c r="T1945">
        <f t="shared" si="214"/>
        <v>2024</v>
      </c>
      <c r="U1945" s="3">
        <f t="shared" si="215"/>
        <v>0.315</v>
      </c>
      <c r="V1945" s="3" t="str">
        <f t="shared" si="216"/>
        <v>Low Discount</v>
      </c>
      <c r="W1945" s="3">
        <f>AVERAGE(Table1[Gross Margin %])</f>
        <v>0.29963500000000659</v>
      </c>
      <c r="X1945" s="3"/>
    </row>
    <row r="1946" spans="1:24" x14ac:dyDescent="0.35">
      <c r="A1946" t="s">
        <v>3764</v>
      </c>
      <c r="B1946" t="s">
        <v>3765</v>
      </c>
      <c r="C1946">
        <v>51.89</v>
      </c>
      <c r="D1946" t="s">
        <v>3873</v>
      </c>
      <c r="E1946">
        <f t="shared" si="210"/>
        <v>0.15</v>
      </c>
      <c r="F1946">
        <f t="shared" si="211"/>
        <v>15.437274999999998</v>
      </c>
      <c r="G1946" s="2">
        <v>45698</v>
      </c>
      <c r="H1946" s="2">
        <v>45698</v>
      </c>
      <c r="I1946" t="s">
        <v>18</v>
      </c>
      <c r="J1946" t="s">
        <v>37</v>
      </c>
      <c r="K1946" t="str">
        <f t="shared" si="212"/>
        <v>High Risk</v>
      </c>
      <c r="L1946" t="s">
        <v>20</v>
      </c>
      <c r="M1946" t="s">
        <v>55</v>
      </c>
      <c r="N1946" t="s">
        <v>31</v>
      </c>
      <c r="O1946" t="s">
        <v>23</v>
      </c>
      <c r="P1946" t="s">
        <v>51</v>
      </c>
      <c r="Q1946" t="s">
        <v>52</v>
      </c>
      <c r="R1946">
        <v>1</v>
      </c>
      <c r="S1946" t="str">
        <f t="shared" si="213"/>
        <v>February</v>
      </c>
      <c r="T1946">
        <f t="shared" si="214"/>
        <v>2025</v>
      </c>
      <c r="U1946" s="3">
        <f t="shared" si="215"/>
        <v>0.29749999999999993</v>
      </c>
      <c r="V1946" s="3" t="str">
        <f t="shared" si="216"/>
        <v>High Discount</v>
      </c>
      <c r="W1946" s="3">
        <f>AVERAGE(Table1[Gross Margin %])</f>
        <v>0.29963500000000659</v>
      </c>
      <c r="X1946" s="3"/>
    </row>
    <row r="1947" spans="1:24" x14ac:dyDescent="0.35">
      <c r="A1947" t="s">
        <v>3766</v>
      </c>
      <c r="B1947" t="s">
        <v>1405</v>
      </c>
      <c r="C1947">
        <v>511.77</v>
      </c>
      <c r="D1947" t="s">
        <v>3874</v>
      </c>
      <c r="E1947">
        <f t="shared" si="210"/>
        <v>0.15</v>
      </c>
      <c r="F1947">
        <f t="shared" si="211"/>
        <v>152.251575</v>
      </c>
      <c r="G1947" s="2">
        <v>45788</v>
      </c>
      <c r="H1947" s="2">
        <v>45788</v>
      </c>
      <c r="I1947" t="s">
        <v>48</v>
      </c>
      <c r="J1947" t="s">
        <v>29</v>
      </c>
      <c r="K1947" t="str">
        <f t="shared" si="212"/>
        <v>Low Risk</v>
      </c>
      <c r="L1947" t="s">
        <v>43</v>
      </c>
      <c r="M1947" t="s">
        <v>50</v>
      </c>
      <c r="N1947" t="s">
        <v>45</v>
      </c>
      <c r="O1947" t="s">
        <v>23</v>
      </c>
      <c r="P1947" t="s">
        <v>51</v>
      </c>
      <c r="Q1947" t="s">
        <v>52</v>
      </c>
      <c r="R1947">
        <v>1</v>
      </c>
      <c r="S1947" t="str">
        <f t="shared" si="213"/>
        <v>May</v>
      </c>
      <c r="T1947">
        <f t="shared" si="214"/>
        <v>2025</v>
      </c>
      <c r="U1947" s="3">
        <f t="shared" si="215"/>
        <v>0.29750000000000004</v>
      </c>
      <c r="V1947" s="3" t="str">
        <f t="shared" si="216"/>
        <v>High Discount</v>
      </c>
      <c r="W1947" s="3">
        <f>AVERAGE(Table1[Gross Margin %])</f>
        <v>0.29963500000000659</v>
      </c>
      <c r="X1947" s="3"/>
    </row>
    <row r="1948" spans="1:24" x14ac:dyDescent="0.35">
      <c r="A1948" t="s">
        <v>3767</v>
      </c>
      <c r="B1948" t="s">
        <v>3768</v>
      </c>
      <c r="C1948">
        <v>1141.3800000000001</v>
      </c>
      <c r="D1948" t="s">
        <v>3872</v>
      </c>
      <c r="E1948">
        <f t="shared" si="210"/>
        <v>0.15</v>
      </c>
      <c r="F1948">
        <f t="shared" si="211"/>
        <v>339.56055000000003</v>
      </c>
      <c r="G1948" s="2">
        <v>45620</v>
      </c>
      <c r="H1948" s="2">
        <v>45620</v>
      </c>
      <c r="I1948" t="s">
        <v>28</v>
      </c>
      <c r="J1948" t="s">
        <v>29</v>
      </c>
      <c r="K1948" t="str">
        <f t="shared" si="212"/>
        <v>Medium Risk</v>
      </c>
      <c r="L1948" t="s">
        <v>38</v>
      </c>
      <c r="M1948" t="s">
        <v>39</v>
      </c>
      <c r="N1948" t="s">
        <v>45</v>
      </c>
      <c r="O1948" t="s">
        <v>23</v>
      </c>
      <c r="P1948" t="s">
        <v>56</v>
      </c>
      <c r="Q1948" t="s">
        <v>57</v>
      </c>
      <c r="R1948">
        <v>9</v>
      </c>
      <c r="S1948" t="str">
        <f t="shared" si="213"/>
        <v>November</v>
      </c>
      <c r="T1948">
        <f t="shared" si="214"/>
        <v>2024</v>
      </c>
      <c r="U1948" s="3">
        <f t="shared" si="215"/>
        <v>0.29749999999999999</v>
      </c>
      <c r="V1948" s="3" t="str">
        <f t="shared" si="216"/>
        <v>High Discount</v>
      </c>
      <c r="W1948" s="3">
        <f>AVERAGE(Table1[Gross Margin %])</f>
        <v>0.29963500000000659</v>
      </c>
      <c r="X1948" s="3"/>
    </row>
    <row r="1949" spans="1:24" x14ac:dyDescent="0.35">
      <c r="A1949" t="s">
        <v>3769</v>
      </c>
      <c r="B1949" t="s">
        <v>3770</v>
      </c>
      <c r="C1949">
        <v>878.33</v>
      </c>
      <c r="D1949" t="s">
        <v>3874</v>
      </c>
      <c r="E1949">
        <f t="shared" si="210"/>
        <v>0.1</v>
      </c>
      <c r="F1949">
        <f t="shared" si="211"/>
        <v>276.67394999999999</v>
      </c>
      <c r="G1949" s="2">
        <v>45556</v>
      </c>
      <c r="H1949" s="2">
        <v>45556</v>
      </c>
      <c r="I1949" t="s">
        <v>86</v>
      </c>
      <c r="J1949" t="s">
        <v>49</v>
      </c>
      <c r="K1949" t="str">
        <f t="shared" si="212"/>
        <v>High Risk</v>
      </c>
      <c r="L1949" t="s">
        <v>20</v>
      </c>
      <c r="M1949" t="s">
        <v>30</v>
      </c>
      <c r="N1949" t="s">
        <v>22</v>
      </c>
      <c r="O1949" t="s">
        <v>32</v>
      </c>
      <c r="P1949" t="s">
        <v>33</v>
      </c>
      <c r="Q1949" t="s">
        <v>34</v>
      </c>
      <c r="R1949">
        <v>9</v>
      </c>
      <c r="S1949" t="str">
        <f t="shared" si="213"/>
        <v>September</v>
      </c>
      <c r="T1949">
        <f t="shared" si="214"/>
        <v>2024</v>
      </c>
      <c r="U1949" s="3">
        <f t="shared" si="215"/>
        <v>0.315</v>
      </c>
      <c r="V1949" s="3" t="str">
        <f t="shared" si="216"/>
        <v>Low Discount</v>
      </c>
      <c r="W1949" s="3">
        <f>AVERAGE(Table1[Gross Margin %])</f>
        <v>0.29963500000000659</v>
      </c>
      <c r="X1949" s="3"/>
    </row>
    <row r="1950" spans="1:24" x14ac:dyDescent="0.35">
      <c r="A1950" t="s">
        <v>3771</v>
      </c>
      <c r="B1950" t="s">
        <v>3602</v>
      </c>
      <c r="C1950">
        <v>175.09</v>
      </c>
      <c r="D1950" t="s">
        <v>3873</v>
      </c>
      <c r="E1950">
        <f t="shared" si="210"/>
        <v>0.15</v>
      </c>
      <c r="F1950">
        <f t="shared" si="211"/>
        <v>52.089275000000001</v>
      </c>
      <c r="G1950" s="2">
        <v>45663</v>
      </c>
      <c r="H1950" s="2">
        <v>45663</v>
      </c>
      <c r="I1950" t="s">
        <v>86</v>
      </c>
      <c r="J1950" t="s">
        <v>49</v>
      </c>
      <c r="K1950" t="str">
        <f t="shared" si="212"/>
        <v>Low Risk</v>
      </c>
      <c r="L1950" t="s">
        <v>43</v>
      </c>
      <c r="M1950" t="s">
        <v>30</v>
      </c>
      <c r="N1950" t="s">
        <v>22</v>
      </c>
      <c r="O1950" t="s">
        <v>23</v>
      </c>
      <c r="P1950" t="s">
        <v>56</v>
      </c>
      <c r="Q1950" t="s">
        <v>57</v>
      </c>
      <c r="R1950">
        <v>3</v>
      </c>
      <c r="S1950" t="str">
        <f t="shared" si="213"/>
        <v>January</v>
      </c>
      <c r="T1950">
        <f t="shared" si="214"/>
        <v>2025</v>
      </c>
      <c r="U1950" s="3">
        <f t="shared" si="215"/>
        <v>0.29749999999999999</v>
      </c>
      <c r="V1950" s="3" t="str">
        <f t="shared" si="216"/>
        <v>High Discount</v>
      </c>
      <c r="W1950" s="3">
        <f>AVERAGE(Table1[Gross Margin %])</f>
        <v>0.29963500000000659</v>
      </c>
      <c r="X1950" s="3"/>
    </row>
    <row r="1951" spans="1:24" x14ac:dyDescent="0.35">
      <c r="A1951" t="s">
        <v>3772</v>
      </c>
      <c r="B1951" t="s">
        <v>3773</v>
      </c>
      <c r="C1951">
        <v>976.43</v>
      </c>
      <c r="D1951" t="s">
        <v>3874</v>
      </c>
      <c r="E1951">
        <f t="shared" si="210"/>
        <v>0.1</v>
      </c>
      <c r="F1951">
        <f t="shared" si="211"/>
        <v>307.57544999999993</v>
      </c>
      <c r="G1951" s="2">
        <v>45568</v>
      </c>
      <c r="H1951" s="2">
        <v>45568</v>
      </c>
      <c r="I1951" t="s">
        <v>28</v>
      </c>
      <c r="J1951" t="s">
        <v>19</v>
      </c>
      <c r="K1951" t="str">
        <f t="shared" si="212"/>
        <v>Medium Risk</v>
      </c>
      <c r="L1951" t="s">
        <v>38</v>
      </c>
      <c r="M1951" t="s">
        <v>21</v>
      </c>
      <c r="N1951" t="s">
        <v>31</v>
      </c>
      <c r="O1951" t="s">
        <v>32</v>
      </c>
      <c r="P1951" t="s">
        <v>72</v>
      </c>
      <c r="Q1951" t="s">
        <v>73</v>
      </c>
      <c r="R1951">
        <v>5</v>
      </c>
      <c r="S1951" t="str">
        <f t="shared" si="213"/>
        <v>October</v>
      </c>
      <c r="T1951">
        <f t="shared" si="214"/>
        <v>2024</v>
      </c>
      <c r="U1951" s="3">
        <f t="shared" si="215"/>
        <v>0.31499999999999995</v>
      </c>
      <c r="V1951" s="3" t="str">
        <f t="shared" si="216"/>
        <v>Low Discount</v>
      </c>
      <c r="W1951" s="3">
        <f>AVERAGE(Table1[Gross Margin %])</f>
        <v>0.29963500000000659</v>
      </c>
      <c r="X1951" s="3"/>
    </row>
    <row r="1952" spans="1:24" x14ac:dyDescent="0.35">
      <c r="A1952" t="s">
        <v>3774</v>
      </c>
      <c r="B1952" t="s">
        <v>3775</v>
      </c>
      <c r="C1952">
        <v>334.62</v>
      </c>
      <c r="D1952" t="s">
        <v>3873</v>
      </c>
      <c r="E1952">
        <f t="shared" si="210"/>
        <v>0.15</v>
      </c>
      <c r="F1952">
        <f t="shared" si="211"/>
        <v>99.549450000000007</v>
      </c>
      <c r="G1952" s="2">
        <v>45639</v>
      </c>
      <c r="H1952" s="2">
        <v>45639</v>
      </c>
      <c r="I1952" t="s">
        <v>86</v>
      </c>
      <c r="J1952" t="s">
        <v>29</v>
      </c>
      <c r="K1952" t="str">
        <f t="shared" si="212"/>
        <v>Medium Risk</v>
      </c>
      <c r="L1952" t="s">
        <v>38</v>
      </c>
      <c r="M1952" t="s">
        <v>39</v>
      </c>
      <c r="N1952" t="s">
        <v>22</v>
      </c>
      <c r="O1952" t="s">
        <v>23</v>
      </c>
      <c r="P1952" t="s">
        <v>24</v>
      </c>
      <c r="Q1952" t="s">
        <v>25</v>
      </c>
      <c r="R1952">
        <v>1</v>
      </c>
      <c r="S1952" t="str">
        <f t="shared" si="213"/>
        <v>December</v>
      </c>
      <c r="T1952">
        <f t="shared" si="214"/>
        <v>2024</v>
      </c>
      <c r="U1952" s="3">
        <f t="shared" si="215"/>
        <v>0.29750000000000004</v>
      </c>
      <c r="V1952" s="3" t="str">
        <f t="shared" si="216"/>
        <v>High Discount</v>
      </c>
      <c r="W1952" s="3">
        <f>AVERAGE(Table1[Gross Margin %])</f>
        <v>0.29963500000000659</v>
      </c>
      <c r="X1952" s="3"/>
    </row>
    <row r="1953" spans="1:24" x14ac:dyDescent="0.35">
      <c r="A1953" t="s">
        <v>3776</v>
      </c>
      <c r="B1953" t="s">
        <v>3777</v>
      </c>
      <c r="C1953">
        <v>696.66</v>
      </c>
      <c r="D1953" t="s">
        <v>3874</v>
      </c>
      <c r="E1953">
        <f t="shared" si="210"/>
        <v>0.1</v>
      </c>
      <c r="F1953">
        <f t="shared" si="211"/>
        <v>219.44789999999995</v>
      </c>
      <c r="G1953" s="2">
        <v>45562</v>
      </c>
      <c r="H1953" s="2">
        <v>45562</v>
      </c>
      <c r="I1953" t="s">
        <v>42</v>
      </c>
      <c r="J1953" t="s">
        <v>19</v>
      </c>
      <c r="K1953" t="str">
        <f t="shared" si="212"/>
        <v>High Risk</v>
      </c>
      <c r="L1953" t="s">
        <v>20</v>
      </c>
      <c r="M1953" t="s">
        <v>30</v>
      </c>
      <c r="N1953" t="s">
        <v>45</v>
      </c>
      <c r="O1953" t="s">
        <v>32</v>
      </c>
      <c r="P1953" t="s">
        <v>72</v>
      </c>
      <c r="Q1953" t="s">
        <v>73</v>
      </c>
      <c r="R1953">
        <v>1</v>
      </c>
      <c r="S1953" t="str">
        <f t="shared" si="213"/>
        <v>September</v>
      </c>
      <c r="T1953">
        <f t="shared" si="214"/>
        <v>2024</v>
      </c>
      <c r="U1953" s="3">
        <f t="shared" si="215"/>
        <v>0.31499999999999995</v>
      </c>
      <c r="V1953" s="3" t="str">
        <f t="shared" si="216"/>
        <v>Low Discount</v>
      </c>
      <c r="W1953" s="3">
        <f>AVERAGE(Table1[Gross Margin %])</f>
        <v>0.29963500000000659</v>
      </c>
      <c r="X1953" s="3"/>
    </row>
    <row r="1954" spans="1:24" x14ac:dyDescent="0.35">
      <c r="A1954" t="s">
        <v>3778</v>
      </c>
      <c r="B1954" t="s">
        <v>3779</v>
      </c>
      <c r="C1954">
        <v>321.19</v>
      </c>
      <c r="D1954" t="s">
        <v>3873</v>
      </c>
      <c r="E1954">
        <f t="shared" si="210"/>
        <v>0.1</v>
      </c>
      <c r="F1954">
        <f t="shared" si="211"/>
        <v>101.17485000000001</v>
      </c>
      <c r="G1954" s="2">
        <v>45545</v>
      </c>
      <c r="H1954" s="2">
        <v>45545</v>
      </c>
      <c r="I1954" t="s">
        <v>48</v>
      </c>
      <c r="J1954" t="s">
        <v>49</v>
      </c>
      <c r="K1954" t="str">
        <f t="shared" si="212"/>
        <v>Low Risk</v>
      </c>
      <c r="L1954" t="s">
        <v>43</v>
      </c>
      <c r="M1954" t="s">
        <v>21</v>
      </c>
      <c r="N1954" t="s">
        <v>22</v>
      </c>
      <c r="O1954" t="s">
        <v>32</v>
      </c>
      <c r="P1954" t="s">
        <v>68</v>
      </c>
      <c r="Q1954" t="s">
        <v>69</v>
      </c>
      <c r="R1954">
        <v>3</v>
      </c>
      <c r="S1954" t="str">
        <f t="shared" si="213"/>
        <v>September</v>
      </c>
      <c r="T1954">
        <f t="shared" si="214"/>
        <v>2024</v>
      </c>
      <c r="U1954" s="3">
        <f t="shared" si="215"/>
        <v>0.315</v>
      </c>
      <c r="V1954" s="3" t="str">
        <f t="shared" si="216"/>
        <v>Low Discount</v>
      </c>
      <c r="W1954" s="3">
        <f>AVERAGE(Table1[Gross Margin %])</f>
        <v>0.29963500000000659</v>
      </c>
      <c r="X1954" s="3"/>
    </row>
    <row r="1955" spans="1:24" x14ac:dyDescent="0.35">
      <c r="A1955" t="s">
        <v>3780</v>
      </c>
      <c r="B1955" t="s">
        <v>3781</v>
      </c>
      <c r="C1955">
        <v>1415.2</v>
      </c>
      <c r="D1955" t="s">
        <v>3872</v>
      </c>
      <c r="E1955">
        <f t="shared" si="210"/>
        <v>0.15</v>
      </c>
      <c r="F1955">
        <f t="shared" si="211"/>
        <v>421.02199999999999</v>
      </c>
      <c r="G1955" s="2">
        <v>45435</v>
      </c>
      <c r="H1955" s="2">
        <v>45435</v>
      </c>
      <c r="I1955" t="s">
        <v>18</v>
      </c>
      <c r="J1955" t="s">
        <v>37</v>
      </c>
      <c r="K1955" t="str">
        <f t="shared" si="212"/>
        <v>Medium Risk</v>
      </c>
      <c r="L1955" t="s">
        <v>38</v>
      </c>
      <c r="M1955" t="s">
        <v>55</v>
      </c>
      <c r="N1955" t="s">
        <v>31</v>
      </c>
      <c r="O1955" t="s">
        <v>23</v>
      </c>
      <c r="P1955" t="s">
        <v>56</v>
      </c>
      <c r="Q1955" t="s">
        <v>57</v>
      </c>
      <c r="R1955">
        <v>9</v>
      </c>
      <c r="S1955" t="str">
        <f t="shared" si="213"/>
        <v>May</v>
      </c>
      <c r="T1955">
        <f t="shared" si="214"/>
        <v>2024</v>
      </c>
      <c r="U1955" s="3">
        <f t="shared" si="215"/>
        <v>0.29749999999999999</v>
      </c>
      <c r="V1955" s="3" t="str">
        <f t="shared" si="216"/>
        <v>High Discount</v>
      </c>
      <c r="W1955" s="3">
        <f>AVERAGE(Table1[Gross Margin %])</f>
        <v>0.29963500000000659</v>
      </c>
      <c r="X1955" s="3"/>
    </row>
    <row r="1956" spans="1:24" x14ac:dyDescent="0.35">
      <c r="A1956" t="s">
        <v>3782</v>
      </c>
      <c r="B1956" t="s">
        <v>3783</v>
      </c>
      <c r="C1956">
        <v>507.07</v>
      </c>
      <c r="D1956" t="s">
        <v>3874</v>
      </c>
      <c r="E1956">
        <f t="shared" si="210"/>
        <v>0.1</v>
      </c>
      <c r="F1956">
        <f t="shared" si="211"/>
        <v>159.72704999999999</v>
      </c>
      <c r="G1956" s="2">
        <v>45547</v>
      </c>
      <c r="H1956" s="2">
        <v>45547</v>
      </c>
      <c r="I1956" t="s">
        <v>28</v>
      </c>
      <c r="J1956" t="s">
        <v>49</v>
      </c>
      <c r="K1956" t="str">
        <f t="shared" si="212"/>
        <v>Low Risk</v>
      </c>
      <c r="L1956" t="s">
        <v>60</v>
      </c>
      <c r="M1956" t="s">
        <v>21</v>
      </c>
      <c r="N1956" t="s">
        <v>45</v>
      </c>
      <c r="O1956" t="s">
        <v>32</v>
      </c>
      <c r="P1956" t="s">
        <v>33</v>
      </c>
      <c r="Q1956" t="s">
        <v>34</v>
      </c>
      <c r="R1956">
        <v>8</v>
      </c>
      <c r="S1956" t="str">
        <f t="shared" si="213"/>
        <v>September</v>
      </c>
      <c r="T1956">
        <f t="shared" si="214"/>
        <v>2024</v>
      </c>
      <c r="U1956" s="3">
        <f t="shared" si="215"/>
        <v>0.315</v>
      </c>
      <c r="V1956" s="3" t="str">
        <f t="shared" si="216"/>
        <v>Low Discount</v>
      </c>
      <c r="W1956" s="3">
        <f>AVERAGE(Table1[Gross Margin %])</f>
        <v>0.29963500000000659</v>
      </c>
      <c r="X1956" s="3"/>
    </row>
    <row r="1957" spans="1:24" x14ac:dyDescent="0.35">
      <c r="A1957" t="s">
        <v>3784</v>
      </c>
      <c r="B1957" t="s">
        <v>3785</v>
      </c>
      <c r="C1957">
        <v>47.69</v>
      </c>
      <c r="D1957" t="s">
        <v>3873</v>
      </c>
      <c r="E1957">
        <f t="shared" si="210"/>
        <v>0.15</v>
      </c>
      <c r="F1957">
        <f t="shared" si="211"/>
        <v>14.187774999999998</v>
      </c>
      <c r="G1957" s="2">
        <v>45466</v>
      </c>
      <c r="H1957" s="2">
        <v>45466</v>
      </c>
      <c r="I1957" t="s">
        <v>86</v>
      </c>
      <c r="J1957" t="s">
        <v>29</v>
      </c>
      <c r="K1957" t="str">
        <f t="shared" si="212"/>
        <v>Low Risk</v>
      </c>
      <c r="L1957" t="s">
        <v>43</v>
      </c>
      <c r="M1957" t="s">
        <v>21</v>
      </c>
      <c r="N1957" t="s">
        <v>45</v>
      </c>
      <c r="O1957" t="s">
        <v>23</v>
      </c>
      <c r="P1957" t="s">
        <v>56</v>
      </c>
      <c r="Q1957" t="s">
        <v>57</v>
      </c>
      <c r="R1957">
        <v>9</v>
      </c>
      <c r="S1957" t="str">
        <f t="shared" si="213"/>
        <v>June</v>
      </c>
      <c r="T1957">
        <f t="shared" si="214"/>
        <v>2024</v>
      </c>
      <c r="U1957" s="3">
        <f t="shared" si="215"/>
        <v>0.29749999999999999</v>
      </c>
      <c r="V1957" s="3" t="str">
        <f t="shared" si="216"/>
        <v>High Discount</v>
      </c>
      <c r="W1957" s="3">
        <f>AVERAGE(Table1[Gross Margin %])</f>
        <v>0.29963500000000659</v>
      </c>
      <c r="X1957" s="3"/>
    </row>
    <row r="1958" spans="1:24" x14ac:dyDescent="0.35">
      <c r="A1958" t="s">
        <v>3786</v>
      </c>
      <c r="B1958" t="s">
        <v>815</v>
      </c>
      <c r="C1958">
        <v>68.06</v>
      </c>
      <c r="D1958" t="s">
        <v>3873</v>
      </c>
      <c r="E1958">
        <f t="shared" si="210"/>
        <v>0.15</v>
      </c>
      <c r="F1958">
        <f t="shared" si="211"/>
        <v>20.24785</v>
      </c>
      <c r="G1958" s="2">
        <v>45764</v>
      </c>
      <c r="H1958" s="2">
        <v>45764</v>
      </c>
      <c r="I1958" t="s">
        <v>18</v>
      </c>
      <c r="J1958" t="s">
        <v>29</v>
      </c>
      <c r="K1958" t="str">
        <f t="shared" si="212"/>
        <v>Low Risk</v>
      </c>
      <c r="L1958" t="s">
        <v>43</v>
      </c>
      <c r="M1958" t="s">
        <v>21</v>
      </c>
      <c r="N1958" t="s">
        <v>45</v>
      </c>
      <c r="O1958" t="s">
        <v>23</v>
      </c>
      <c r="P1958" t="s">
        <v>24</v>
      </c>
      <c r="Q1958" t="s">
        <v>25</v>
      </c>
      <c r="R1958">
        <v>9</v>
      </c>
      <c r="S1958" t="str">
        <f t="shared" si="213"/>
        <v>April</v>
      </c>
      <c r="T1958">
        <f t="shared" si="214"/>
        <v>2025</v>
      </c>
      <c r="U1958" s="3">
        <f t="shared" si="215"/>
        <v>0.29749999999999999</v>
      </c>
      <c r="V1958" s="3" t="str">
        <f t="shared" si="216"/>
        <v>High Discount</v>
      </c>
      <c r="W1958" s="3">
        <f>AVERAGE(Table1[Gross Margin %])</f>
        <v>0.29963500000000659</v>
      </c>
      <c r="X1958" s="3"/>
    </row>
    <row r="1959" spans="1:24" x14ac:dyDescent="0.35">
      <c r="A1959" t="s">
        <v>3787</v>
      </c>
      <c r="B1959" t="s">
        <v>3110</v>
      </c>
      <c r="C1959">
        <v>149.93</v>
      </c>
      <c r="D1959" t="s">
        <v>3873</v>
      </c>
      <c r="E1959">
        <f t="shared" si="210"/>
        <v>0.15</v>
      </c>
      <c r="F1959">
        <f t="shared" si="211"/>
        <v>44.604175000000005</v>
      </c>
      <c r="G1959" s="2">
        <v>45713</v>
      </c>
      <c r="H1959" s="2">
        <v>45713</v>
      </c>
      <c r="I1959" t="s">
        <v>86</v>
      </c>
      <c r="J1959" t="s">
        <v>49</v>
      </c>
      <c r="K1959" t="str">
        <f t="shared" si="212"/>
        <v>Low Risk</v>
      </c>
      <c r="L1959" t="s">
        <v>60</v>
      </c>
      <c r="M1959" t="s">
        <v>21</v>
      </c>
      <c r="N1959" t="s">
        <v>45</v>
      </c>
      <c r="O1959" t="s">
        <v>23</v>
      </c>
      <c r="P1959" t="s">
        <v>56</v>
      </c>
      <c r="Q1959" t="s">
        <v>57</v>
      </c>
      <c r="R1959">
        <v>5</v>
      </c>
      <c r="S1959" t="str">
        <f t="shared" si="213"/>
        <v>February</v>
      </c>
      <c r="T1959">
        <f t="shared" si="214"/>
        <v>2025</v>
      </c>
      <c r="U1959" s="3">
        <f t="shared" si="215"/>
        <v>0.29750000000000004</v>
      </c>
      <c r="V1959" s="3" t="str">
        <f t="shared" si="216"/>
        <v>High Discount</v>
      </c>
      <c r="W1959" s="3">
        <f>AVERAGE(Table1[Gross Margin %])</f>
        <v>0.29963500000000659</v>
      </c>
      <c r="X1959" s="3"/>
    </row>
    <row r="1960" spans="1:24" x14ac:dyDescent="0.35">
      <c r="A1960" t="s">
        <v>3788</v>
      </c>
      <c r="B1960" t="s">
        <v>3789</v>
      </c>
      <c r="C1960">
        <v>1047.3499999999999</v>
      </c>
      <c r="D1960" t="s">
        <v>3872</v>
      </c>
      <c r="E1960">
        <f t="shared" si="210"/>
        <v>0.15</v>
      </c>
      <c r="F1960">
        <f t="shared" si="211"/>
        <v>311.58662499999997</v>
      </c>
      <c r="G1960" s="2">
        <v>45583</v>
      </c>
      <c r="H1960" s="2">
        <v>45583</v>
      </c>
      <c r="I1960" t="s">
        <v>28</v>
      </c>
      <c r="J1960" t="s">
        <v>19</v>
      </c>
      <c r="K1960" t="str">
        <f t="shared" si="212"/>
        <v>Medium Risk</v>
      </c>
      <c r="L1960" t="s">
        <v>38</v>
      </c>
      <c r="M1960" t="s">
        <v>21</v>
      </c>
      <c r="N1960" t="s">
        <v>31</v>
      </c>
      <c r="O1960" t="s">
        <v>23</v>
      </c>
      <c r="P1960" t="s">
        <v>24</v>
      </c>
      <c r="Q1960" t="s">
        <v>25</v>
      </c>
      <c r="R1960">
        <v>5</v>
      </c>
      <c r="S1960" t="str">
        <f t="shared" si="213"/>
        <v>October</v>
      </c>
      <c r="T1960">
        <f t="shared" si="214"/>
        <v>2024</v>
      </c>
      <c r="U1960" s="3">
        <f t="shared" si="215"/>
        <v>0.29749999999999999</v>
      </c>
      <c r="V1960" s="3" t="str">
        <f t="shared" si="216"/>
        <v>High Discount</v>
      </c>
      <c r="W1960" s="3">
        <f>AVERAGE(Table1[Gross Margin %])</f>
        <v>0.29963500000000659</v>
      </c>
      <c r="X1960" s="3"/>
    </row>
    <row r="1961" spans="1:24" x14ac:dyDescent="0.35">
      <c r="A1961" t="s">
        <v>3790</v>
      </c>
      <c r="B1961" t="s">
        <v>77</v>
      </c>
      <c r="C1961">
        <v>1377.24</v>
      </c>
      <c r="D1961" t="s">
        <v>3872</v>
      </c>
      <c r="E1961">
        <f t="shared" si="210"/>
        <v>0.25</v>
      </c>
      <c r="F1961">
        <f t="shared" si="211"/>
        <v>361.52550000000002</v>
      </c>
      <c r="G1961" s="2">
        <v>45499</v>
      </c>
      <c r="H1961" s="2">
        <v>45499</v>
      </c>
      <c r="I1961" t="s">
        <v>86</v>
      </c>
      <c r="J1961" t="s">
        <v>19</v>
      </c>
      <c r="K1961" t="str">
        <f t="shared" si="212"/>
        <v>Low Risk</v>
      </c>
      <c r="L1961" t="s">
        <v>60</v>
      </c>
      <c r="M1961" t="s">
        <v>39</v>
      </c>
      <c r="N1961" t="s">
        <v>22</v>
      </c>
      <c r="O1961" t="s">
        <v>32</v>
      </c>
      <c r="P1961" t="s">
        <v>72</v>
      </c>
      <c r="Q1961" t="s">
        <v>73</v>
      </c>
      <c r="R1961">
        <v>7</v>
      </c>
      <c r="S1961" t="str">
        <f t="shared" si="213"/>
        <v>July</v>
      </c>
      <c r="T1961">
        <f t="shared" si="214"/>
        <v>2024</v>
      </c>
      <c r="U1961" s="3">
        <f t="shared" si="215"/>
        <v>0.26250000000000001</v>
      </c>
      <c r="V1961" s="3" t="str">
        <f t="shared" si="216"/>
        <v>High Discount</v>
      </c>
      <c r="W1961" s="3">
        <f>AVERAGE(Table1[Gross Margin %])</f>
        <v>0.29963500000000659</v>
      </c>
      <c r="X1961" s="3"/>
    </row>
    <row r="1962" spans="1:24" x14ac:dyDescent="0.35">
      <c r="A1962" t="s">
        <v>3791</v>
      </c>
      <c r="B1962" t="s">
        <v>3792</v>
      </c>
      <c r="C1962">
        <v>1443.16</v>
      </c>
      <c r="D1962" t="s">
        <v>3872</v>
      </c>
      <c r="E1962">
        <f t="shared" si="210"/>
        <v>0.25</v>
      </c>
      <c r="F1962">
        <f t="shared" si="211"/>
        <v>378.8295</v>
      </c>
      <c r="G1962" s="2">
        <v>45597</v>
      </c>
      <c r="H1962" s="2">
        <v>45597</v>
      </c>
      <c r="I1962" t="s">
        <v>18</v>
      </c>
      <c r="J1962" t="s">
        <v>19</v>
      </c>
      <c r="K1962" t="str">
        <f t="shared" si="212"/>
        <v>Medium Risk</v>
      </c>
      <c r="L1962" t="s">
        <v>38</v>
      </c>
      <c r="M1962" t="s">
        <v>21</v>
      </c>
      <c r="N1962" t="s">
        <v>31</v>
      </c>
      <c r="O1962" t="s">
        <v>32</v>
      </c>
      <c r="P1962" t="s">
        <v>80</v>
      </c>
      <c r="Q1962" t="s">
        <v>81</v>
      </c>
      <c r="R1962">
        <v>7</v>
      </c>
      <c r="S1962" t="str">
        <f t="shared" si="213"/>
        <v>November</v>
      </c>
      <c r="T1962">
        <f t="shared" si="214"/>
        <v>2024</v>
      </c>
      <c r="U1962" s="3">
        <f t="shared" si="215"/>
        <v>0.26249999999999996</v>
      </c>
      <c r="V1962" s="3" t="str">
        <f t="shared" si="216"/>
        <v>High Discount</v>
      </c>
      <c r="W1962" s="3">
        <f>AVERAGE(Table1[Gross Margin %])</f>
        <v>0.29963500000000659</v>
      </c>
      <c r="X1962" s="3"/>
    </row>
    <row r="1963" spans="1:24" x14ac:dyDescent="0.35">
      <c r="A1963" t="s">
        <v>3793</v>
      </c>
      <c r="B1963" t="s">
        <v>568</v>
      </c>
      <c r="C1963">
        <v>967.99</v>
      </c>
      <c r="D1963" t="s">
        <v>3874</v>
      </c>
      <c r="E1963">
        <f t="shared" si="210"/>
        <v>0.1</v>
      </c>
      <c r="F1963">
        <f t="shared" si="211"/>
        <v>304.91685000000001</v>
      </c>
      <c r="G1963" s="2">
        <v>45792</v>
      </c>
      <c r="H1963" s="2">
        <v>45792</v>
      </c>
      <c r="I1963" t="s">
        <v>28</v>
      </c>
      <c r="J1963" t="s">
        <v>49</v>
      </c>
      <c r="K1963" t="str">
        <f t="shared" si="212"/>
        <v>High Risk</v>
      </c>
      <c r="L1963" t="s">
        <v>20</v>
      </c>
      <c r="M1963" t="s">
        <v>39</v>
      </c>
      <c r="N1963" t="s">
        <v>22</v>
      </c>
      <c r="O1963" t="s">
        <v>32</v>
      </c>
      <c r="P1963" t="s">
        <v>33</v>
      </c>
      <c r="Q1963" t="s">
        <v>34</v>
      </c>
      <c r="R1963">
        <v>9</v>
      </c>
      <c r="S1963" t="str">
        <f t="shared" si="213"/>
        <v>May</v>
      </c>
      <c r="T1963">
        <f t="shared" si="214"/>
        <v>2025</v>
      </c>
      <c r="U1963" s="3">
        <f t="shared" si="215"/>
        <v>0.315</v>
      </c>
      <c r="V1963" s="3" t="str">
        <f t="shared" si="216"/>
        <v>Low Discount</v>
      </c>
      <c r="W1963" s="3">
        <f>AVERAGE(Table1[Gross Margin %])</f>
        <v>0.29963500000000659</v>
      </c>
      <c r="X1963" s="3"/>
    </row>
    <row r="1964" spans="1:24" x14ac:dyDescent="0.35">
      <c r="A1964" t="s">
        <v>3794</v>
      </c>
      <c r="B1964" t="s">
        <v>3795</v>
      </c>
      <c r="C1964">
        <v>54.91</v>
      </c>
      <c r="D1964" t="s">
        <v>3873</v>
      </c>
      <c r="E1964">
        <f t="shared" si="210"/>
        <v>0.1</v>
      </c>
      <c r="F1964">
        <f t="shared" si="211"/>
        <v>17.296649999999996</v>
      </c>
      <c r="G1964" s="2">
        <v>45716</v>
      </c>
      <c r="H1964" s="2">
        <v>45716</v>
      </c>
      <c r="I1964" t="s">
        <v>28</v>
      </c>
      <c r="J1964" t="s">
        <v>19</v>
      </c>
      <c r="K1964" t="str">
        <f t="shared" si="212"/>
        <v>Medium Risk</v>
      </c>
      <c r="L1964" t="s">
        <v>38</v>
      </c>
      <c r="M1964" t="s">
        <v>44</v>
      </c>
      <c r="N1964" t="s">
        <v>31</v>
      </c>
      <c r="O1964" t="s">
        <v>32</v>
      </c>
      <c r="P1964" t="s">
        <v>33</v>
      </c>
      <c r="Q1964" t="s">
        <v>34</v>
      </c>
      <c r="R1964">
        <v>6</v>
      </c>
      <c r="S1964" t="str">
        <f t="shared" si="213"/>
        <v>February</v>
      </c>
      <c r="T1964">
        <f t="shared" si="214"/>
        <v>2025</v>
      </c>
      <c r="U1964" s="3">
        <f t="shared" si="215"/>
        <v>0.31499999999999995</v>
      </c>
      <c r="V1964" s="3" t="str">
        <f t="shared" si="216"/>
        <v>Low Discount</v>
      </c>
      <c r="W1964" s="3">
        <f>AVERAGE(Table1[Gross Margin %])</f>
        <v>0.29963500000000659</v>
      </c>
      <c r="X1964" s="3"/>
    </row>
    <row r="1965" spans="1:24" x14ac:dyDescent="0.35">
      <c r="A1965" t="s">
        <v>3796</v>
      </c>
      <c r="B1965" t="s">
        <v>3797</v>
      </c>
      <c r="C1965">
        <v>1249.18</v>
      </c>
      <c r="D1965" t="s">
        <v>3872</v>
      </c>
      <c r="E1965">
        <f t="shared" si="210"/>
        <v>0.15</v>
      </c>
      <c r="F1965">
        <f t="shared" si="211"/>
        <v>371.63105000000002</v>
      </c>
      <c r="G1965" s="2">
        <v>45480</v>
      </c>
      <c r="H1965" s="2">
        <v>45480</v>
      </c>
      <c r="I1965" t="s">
        <v>42</v>
      </c>
      <c r="J1965" t="s">
        <v>19</v>
      </c>
      <c r="K1965" t="str">
        <f t="shared" si="212"/>
        <v>Low Risk</v>
      </c>
      <c r="L1965" t="s">
        <v>60</v>
      </c>
      <c r="M1965" t="s">
        <v>21</v>
      </c>
      <c r="N1965" t="s">
        <v>22</v>
      </c>
      <c r="O1965" t="s">
        <v>23</v>
      </c>
      <c r="P1965" t="s">
        <v>24</v>
      </c>
      <c r="Q1965" t="s">
        <v>25</v>
      </c>
      <c r="R1965">
        <v>6</v>
      </c>
      <c r="S1965" t="str">
        <f t="shared" si="213"/>
        <v>July</v>
      </c>
      <c r="T1965">
        <f t="shared" si="214"/>
        <v>2024</v>
      </c>
      <c r="U1965" s="3">
        <f t="shared" si="215"/>
        <v>0.29749999999999999</v>
      </c>
      <c r="V1965" s="3" t="str">
        <f t="shared" si="216"/>
        <v>High Discount</v>
      </c>
      <c r="W1965" s="3">
        <f>AVERAGE(Table1[Gross Margin %])</f>
        <v>0.29963500000000659</v>
      </c>
      <c r="X1965" s="3"/>
    </row>
    <row r="1966" spans="1:24" x14ac:dyDescent="0.35">
      <c r="A1966" t="s">
        <v>3798</v>
      </c>
      <c r="B1966" t="s">
        <v>3799</v>
      </c>
      <c r="C1966">
        <v>1114.94</v>
      </c>
      <c r="D1966" t="s">
        <v>3872</v>
      </c>
      <c r="E1966">
        <f t="shared" si="210"/>
        <v>0.15</v>
      </c>
      <c r="F1966">
        <f t="shared" si="211"/>
        <v>331.69465000000002</v>
      </c>
      <c r="G1966" s="2">
        <v>45789</v>
      </c>
      <c r="H1966" s="2">
        <v>45789</v>
      </c>
      <c r="I1966" t="s">
        <v>86</v>
      </c>
      <c r="J1966" t="s">
        <v>37</v>
      </c>
      <c r="K1966" t="str">
        <f t="shared" si="212"/>
        <v>Low Risk</v>
      </c>
      <c r="L1966" t="s">
        <v>60</v>
      </c>
      <c r="M1966" t="s">
        <v>50</v>
      </c>
      <c r="N1966" t="s">
        <v>22</v>
      </c>
      <c r="O1966" t="s">
        <v>23</v>
      </c>
      <c r="P1966" t="s">
        <v>24</v>
      </c>
      <c r="Q1966" t="s">
        <v>25</v>
      </c>
      <c r="R1966">
        <v>4</v>
      </c>
      <c r="S1966" t="str">
        <f t="shared" si="213"/>
        <v>May</v>
      </c>
      <c r="T1966">
        <f t="shared" si="214"/>
        <v>2025</v>
      </c>
      <c r="U1966" s="3">
        <f t="shared" si="215"/>
        <v>0.29749999999999999</v>
      </c>
      <c r="V1966" s="3" t="str">
        <f t="shared" si="216"/>
        <v>High Discount</v>
      </c>
      <c r="W1966" s="3">
        <f>AVERAGE(Table1[Gross Margin %])</f>
        <v>0.29963500000000659</v>
      </c>
      <c r="X1966" s="3"/>
    </row>
    <row r="1967" spans="1:24" x14ac:dyDescent="0.35">
      <c r="A1967" t="s">
        <v>3800</v>
      </c>
      <c r="B1967" t="s">
        <v>3801</v>
      </c>
      <c r="C1967">
        <v>257.85000000000002</v>
      </c>
      <c r="D1967" t="s">
        <v>3873</v>
      </c>
      <c r="E1967">
        <f t="shared" si="210"/>
        <v>0.15</v>
      </c>
      <c r="F1967">
        <f t="shared" si="211"/>
        <v>76.710374999999999</v>
      </c>
      <c r="G1967" s="2">
        <v>45516</v>
      </c>
      <c r="H1967" s="2">
        <v>45516</v>
      </c>
      <c r="I1967" t="s">
        <v>86</v>
      </c>
      <c r="J1967" t="s">
        <v>19</v>
      </c>
      <c r="K1967" t="str">
        <f t="shared" si="212"/>
        <v>Low Risk</v>
      </c>
      <c r="L1967" t="s">
        <v>60</v>
      </c>
      <c r="M1967" t="s">
        <v>21</v>
      </c>
      <c r="N1967" t="s">
        <v>45</v>
      </c>
      <c r="O1967" t="s">
        <v>23</v>
      </c>
      <c r="P1967" t="s">
        <v>24</v>
      </c>
      <c r="Q1967" t="s">
        <v>25</v>
      </c>
      <c r="R1967">
        <v>5</v>
      </c>
      <c r="S1967" t="str">
        <f t="shared" si="213"/>
        <v>August</v>
      </c>
      <c r="T1967">
        <f t="shared" si="214"/>
        <v>2024</v>
      </c>
      <c r="U1967" s="3">
        <f t="shared" si="215"/>
        <v>0.29749999999999999</v>
      </c>
      <c r="V1967" s="3" t="str">
        <f t="shared" si="216"/>
        <v>High Discount</v>
      </c>
      <c r="W1967" s="3">
        <f>AVERAGE(Table1[Gross Margin %])</f>
        <v>0.29963500000000659</v>
      </c>
      <c r="X1967" s="3"/>
    </row>
    <row r="1968" spans="1:24" x14ac:dyDescent="0.35">
      <c r="A1968" t="s">
        <v>3802</v>
      </c>
      <c r="B1968" t="s">
        <v>3803</v>
      </c>
      <c r="C1968">
        <v>1444.84</v>
      </c>
      <c r="D1968" t="s">
        <v>3872</v>
      </c>
      <c r="E1968">
        <f t="shared" si="210"/>
        <v>0.25</v>
      </c>
      <c r="F1968">
        <f t="shared" si="211"/>
        <v>379.27049999999991</v>
      </c>
      <c r="G1968" s="2">
        <v>45657</v>
      </c>
      <c r="H1968" s="2">
        <v>45657</v>
      </c>
      <c r="I1968" t="s">
        <v>42</v>
      </c>
      <c r="J1968" t="s">
        <v>49</v>
      </c>
      <c r="K1968" t="str">
        <f t="shared" si="212"/>
        <v>Low Risk</v>
      </c>
      <c r="L1968" t="s">
        <v>43</v>
      </c>
      <c r="M1968" t="s">
        <v>44</v>
      </c>
      <c r="N1968" t="s">
        <v>22</v>
      </c>
      <c r="O1968" t="s">
        <v>32</v>
      </c>
      <c r="P1968" t="s">
        <v>33</v>
      </c>
      <c r="Q1968" t="s">
        <v>34</v>
      </c>
      <c r="R1968">
        <v>8</v>
      </c>
      <c r="S1968" t="str">
        <f t="shared" si="213"/>
        <v>December</v>
      </c>
      <c r="T1968">
        <f t="shared" si="214"/>
        <v>2024</v>
      </c>
      <c r="U1968" s="3">
        <f t="shared" si="215"/>
        <v>0.26249999999999996</v>
      </c>
      <c r="V1968" s="3" t="str">
        <f t="shared" si="216"/>
        <v>High Discount</v>
      </c>
      <c r="W1968" s="3">
        <f>AVERAGE(Table1[Gross Margin %])</f>
        <v>0.29963500000000659</v>
      </c>
      <c r="X1968" s="3"/>
    </row>
    <row r="1969" spans="1:24" x14ac:dyDescent="0.35">
      <c r="A1969" t="s">
        <v>3804</v>
      </c>
      <c r="B1969" t="s">
        <v>3805</v>
      </c>
      <c r="C1969">
        <v>703.24</v>
      </c>
      <c r="D1969" t="s">
        <v>3874</v>
      </c>
      <c r="E1969">
        <f t="shared" si="210"/>
        <v>0.15</v>
      </c>
      <c r="F1969">
        <f t="shared" si="211"/>
        <v>209.2139</v>
      </c>
      <c r="G1969" s="2">
        <v>45743</v>
      </c>
      <c r="H1969" s="2">
        <v>45743</v>
      </c>
      <c r="I1969" t="s">
        <v>42</v>
      </c>
      <c r="J1969" t="s">
        <v>49</v>
      </c>
      <c r="K1969" t="str">
        <f t="shared" si="212"/>
        <v>High Risk</v>
      </c>
      <c r="L1969" t="s">
        <v>20</v>
      </c>
      <c r="M1969" t="s">
        <v>44</v>
      </c>
      <c r="N1969" t="s">
        <v>45</v>
      </c>
      <c r="O1969" t="s">
        <v>23</v>
      </c>
      <c r="P1969" t="s">
        <v>56</v>
      </c>
      <c r="Q1969" t="s">
        <v>57</v>
      </c>
      <c r="R1969">
        <v>5</v>
      </c>
      <c r="S1969" t="str">
        <f t="shared" si="213"/>
        <v>March</v>
      </c>
      <c r="T1969">
        <f t="shared" si="214"/>
        <v>2025</v>
      </c>
      <c r="U1969" s="3">
        <f t="shared" si="215"/>
        <v>0.29749999999999999</v>
      </c>
      <c r="V1969" s="3" t="str">
        <f t="shared" si="216"/>
        <v>High Discount</v>
      </c>
      <c r="W1969" s="3">
        <f>AVERAGE(Table1[Gross Margin %])</f>
        <v>0.29963500000000659</v>
      </c>
      <c r="X1969" s="3"/>
    </row>
    <row r="1970" spans="1:24" x14ac:dyDescent="0.35">
      <c r="A1970" t="s">
        <v>3806</v>
      </c>
      <c r="B1970" t="s">
        <v>1742</v>
      </c>
      <c r="C1970">
        <v>409.36</v>
      </c>
      <c r="D1970" t="s">
        <v>3873</v>
      </c>
      <c r="E1970">
        <f t="shared" si="210"/>
        <v>0.1</v>
      </c>
      <c r="F1970">
        <f t="shared" si="211"/>
        <v>128.94839999999999</v>
      </c>
      <c r="G1970" s="2">
        <v>45752</v>
      </c>
      <c r="H1970" s="2">
        <v>45752</v>
      </c>
      <c r="I1970" t="s">
        <v>48</v>
      </c>
      <c r="J1970" t="s">
        <v>19</v>
      </c>
      <c r="K1970" t="str">
        <f t="shared" si="212"/>
        <v>Low Risk</v>
      </c>
      <c r="L1970" t="s">
        <v>43</v>
      </c>
      <c r="M1970" t="s">
        <v>55</v>
      </c>
      <c r="N1970" t="s">
        <v>22</v>
      </c>
      <c r="O1970" t="s">
        <v>32</v>
      </c>
      <c r="P1970" t="s">
        <v>80</v>
      </c>
      <c r="Q1970" t="s">
        <v>81</v>
      </c>
      <c r="R1970">
        <v>10</v>
      </c>
      <c r="S1970" t="str">
        <f t="shared" si="213"/>
        <v>April</v>
      </c>
      <c r="T1970">
        <f t="shared" si="214"/>
        <v>2025</v>
      </c>
      <c r="U1970" s="3">
        <f t="shared" si="215"/>
        <v>0.31499999999999995</v>
      </c>
      <c r="V1970" s="3" t="str">
        <f t="shared" si="216"/>
        <v>Low Discount</v>
      </c>
      <c r="W1970" s="3">
        <f>AVERAGE(Table1[Gross Margin %])</f>
        <v>0.29963500000000659</v>
      </c>
      <c r="X1970" s="3"/>
    </row>
    <row r="1971" spans="1:24" x14ac:dyDescent="0.35">
      <c r="A1971" t="s">
        <v>3807</v>
      </c>
      <c r="B1971" t="s">
        <v>3808</v>
      </c>
      <c r="C1971">
        <v>525.07000000000005</v>
      </c>
      <c r="D1971" t="s">
        <v>3874</v>
      </c>
      <c r="E1971">
        <f t="shared" si="210"/>
        <v>0.15</v>
      </c>
      <c r="F1971">
        <f t="shared" si="211"/>
        <v>156.208325</v>
      </c>
      <c r="G1971" s="2">
        <v>45466</v>
      </c>
      <c r="H1971" s="2">
        <v>45466</v>
      </c>
      <c r="I1971" t="s">
        <v>18</v>
      </c>
      <c r="J1971" t="s">
        <v>49</v>
      </c>
      <c r="K1971" t="str">
        <f t="shared" si="212"/>
        <v>High Risk</v>
      </c>
      <c r="L1971" t="s">
        <v>20</v>
      </c>
      <c r="M1971" t="s">
        <v>50</v>
      </c>
      <c r="N1971" t="s">
        <v>31</v>
      </c>
      <c r="O1971" t="s">
        <v>23</v>
      </c>
      <c r="P1971" t="s">
        <v>56</v>
      </c>
      <c r="Q1971" t="s">
        <v>57</v>
      </c>
      <c r="R1971">
        <v>6</v>
      </c>
      <c r="S1971" t="str">
        <f t="shared" si="213"/>
        <v>June</v>
      </c>
      <c r="T1971">
        <f t="shared" si="214"/>
        <v>2024</v>
      </c>
      <c r="U1971" s="3">
        <f t="shared" si="215"/>
        <v>0.29749999999999999</v>
      </c>
      <c r="V1971" s="3" t="str">
        <f t="shared" si="216"/>
        <v>High Discount</v>
      </c>
      <c r="W1971" s="3">
        <f>AVERAGE(Table1[Gross Margin %])</f>
        <v>0.29963500000000659</v>
      </c>
      <c r="X1971" s="3"/>
    </row>
    <row r="1972" spans="1:24" x14ac:dyDescent="0.35">
      <c r="A1972" t="s">
        <v>3809</v>
      </c>
      <c r="B1972" t="s">
        <v>3810</v>
      </c>
      <c r="C1972">
        <v>992.79</v>
      </c>
      <c r="D1972" t="s">
        <v>3874</v>
      </c>
      <c r="E1972">
        <f t="shared" si="210"/>
        <v>0.15</v>
      </c>
      <c r="F1972">
        <f t="shared" si="211"/>
        <v>295.35502499999996</v>
      </c>
      <c r="G1972" s="2">
        <v>45609</v>
      </c>
      <c r="H1972" s="2">
        <v>45609</v>
      </c>
      <c r="I1972" t="s">
        <v>28</v>
      </c>
      <c r="J1972" t="s">
        <v>37</v>
      </c>
      <c r="K1972" t="str">
        <f t="shared" si="212"/>
        <v>High Risk</v>
      </c>
      <c r="L1972" t="s">
        <v>20</v>
      </c>
      <c r="M1972" t="s">
        <v>50</v>
      </c>
      <c r="N1972" t="s">
        <v>22</v>
      </c>
      <c r="O1972" t="s">
        <v>23</v>
      </c>
      <c r="P1972" t="s">
        <v>51</v>
      </c>
      <c r="Q1972" t="s">
        <v>52</v>
      </c>
      <c r="R1972">
        <v>8</v>
      </c>
      <c r="S1972" t="str">
        <f t="shared" si="213"/>
        <v>November</v>
      </c>
      <c r="T1972">
        <f t="shared" si="214"/>
        <v>2024</v>
      </c>
      <c r="U1972" s="3">
        <f t="shared" si="215"/>
        <v>0.29749999999999999</v>
      </c>
      <c r="V1972" s="3" t="str">
        <f t="shared" si="216"/>
        <v>High Discount</v>
      </c>
      <c r="W1972" s="3">
        <f>AVERAGE(Table1[Gross Margin %])</f>
        <v>0.29963500000000659</v>
      </c>
      <c r="X1972" s="3"/>
    </row>
    <row r="1973" spans="1:24" x14ac:dyDescent="0.35">
      <c r="A1973" t="s">
        <v>3811</v>
      </c>
      <c r="B1973" t="s">
        <v>1643</v>
      </c>
      <c r="C1973">
        <v>918.18</v>
      </c>
      <c r="D1973" t="s">
        <v>3874</v>
      </c>
      <c r="E1973">
        <f t="shared" si="210"/>
        <v>0.15</v>
      </c>
      <c r="F1973">
        <f t="shared" si="211"/>
        <v>273.15854999999999</v>
      </c>
      <c r="G1973" s="2">
        <v>45448</v>
      </c>
      <c r="H1973" s="2">
        <v>45448</v>
      </c>
      <c r="I1973" t="s">
        <v>18</v>
      </c>
      <c r="J1973" t="s">
        <v>29</v>
      </c>
      <c r="K1973" t="str">
        <f t="shared" si="212"/>
        <v>Low Risk</v>
      </c>
      <c r="L1973" t="s">
        <v>43</v>
      </c>
      <c r="M1973" t="s">
        <v>39</v>
      </c>
      <c r="N1973" t="s">
        <v>45</v>
      </c>
      <c r="O1973" t="s">
        <v>23</v>
      </c>
      <c r="P1973" t="s">
        <v>51</v>
      </c>
      <c r="Q1973" t="s">
        <v>52</v>
      </c>
      <c r="R1973">
        <v>9</v>
      </c>
      <c r="S1973" t="str">
        <f t="shared" si="213"/>
        <v>June</v>
      </c>
      <c r="T1973">
        <f t="shared" si="214"/>
        <v>2024</v>
      </c>
      <c r="U1973" s="3">
        <f t="shared" si="215"/>
        <v>0.29749999999999999</v>
      </c>
      <c r="V1973" s="3" t="str">
        <f t="shared" si="216"/>
        <v>High Discount</v>
      </c>
      <c r="W1973" s="3">
        <f>AVERAGE(Table1[Gross Margin %])</f>
        <v>0.29963500000000659</v>
      </c>
      <c r="X1973" s="3"/>
    </row>
    <row r="1974" spans="1:24" x14ac:dyDescent="0.35">
      <c r="A1974" t="s">
        <v>3812</v>
      </c>
      <c r="B1974" t="s">
        <v>3271</v>
      </c>
      <c r="C1974">
        <v>268.66000000000003</v>
      </c>
      <c r="D1974" t="s">
        <v>3873</v>
      </c>
      <c r="E1974">
        <f t="shared" si="210"/>
        <v>0.1</v>
      </c>
      <c r="F1974">
        <f t="shared" si="211"/>
        <v>84.627899999999997</v>
      </c>
      <c r="G1974" s="2">
        <v>45508</v>
      </c>
      <c r="H1974" s="2">
        <v>45508</v>
      </c>
      <c r="I1974" t="s">
        <v>18</v>
      </c>
      <c r="J1974" t="s">
        <v>37</v>
      </c>
      <c r="K1974" t="str">
        <f t="shared" si="212"/>
        <v>Medium Risk</v>
      </c>
      <c r="L1974" t="s">
        <v>38</v>
      </c>
      <c r="M1974" t="s">
        <v>21</v>
      </c>
      <c r="N1974" t="s">
        <v>22</v>
      </c>
      <c r="O1974" t="s">
        <v>32</v>
      </c>
      <c r="P1974" t="s">
        <v>33</v>
      </c>
      <c r="Q1974" t="s">
        <v>34</v>
      </c>
      <c r="R1974">
        <v>4</v>
      </c>
      <c r="S1974" t="str">
        <f t="shared" si="213"/>
        <v>August</v>
      </c>
      <c r="T1974">
        <f t="shared" si="214"/>
        <v>2024</v>
      </c>
      <c r="U1974" s="3">
        <f t="shared" si="215"/>
        <v>0.31499999999999995</v>
      </c>
      <c r="V1974" s="3" t="str">
        <f t="shared" si="216"/>
        <v>Low Discount</v>
      </c>
      <c r="W1974" s="3">
        <f>AVERAGE(Table1[Gross Margin %])</f>
        <v>0.29963500000000659</v>
      </c>
      <c r="X1974" s="3"/>
    </row>
    <row r="1975" spans="1:24" x14ac:dyDescent="0.35">
      <c r="A1975" t="s">
        <v>3813</v>
      </c>
      <c r="B1975" t="s">
        <v>3814</v>
      </c>
      <c r="C1975">
        <v>734.52</v>
      </c>
      <c r="D1975" t="s">
        <v>3874</v>
      </c>
      <c r="E1975">
        <f t="shared" si="210"/>
        <v>0.1</v>
      </c>
      <c r="F1975">
        <f t="shared" si="211"/>
        <v>231.37379999999999</v>
      </c>
      <c r="G1975" s="2">
        <v>45504</v>
      </c>
      <c r="H1975" s="2">
        <v>45504</v>
      </c>
      <c r="I1975" t="s">
        <v>42</v>
      </c>
      <c r="J1975" t="s">
        <v>29</v>
      </c>
      <c r="K1975" t="str">
        <f t="shared" si="212"/>
        <v>Low Risk</v>
      </c>
      <c r="L1975" t="s">
        <v>60</v>
      </c>
      <c r="M1975" t="s">
        <v>50</v>
      </c>
      <c r="N1975" t="s">
        <v>31</v>
      </c>
      <c r="O1975" t="s">
        <v>32</v>
      </c>
      <c r="P1975" t="s">
        <v>80</v>
      </c>
      <c r="Q1975" t="s">
        <v>81</v>
      </c>
      <c r="R1975">
        <v>4</v>
      </c>
      <c r="S1975" t="str">
        <f t="shared" si="213"/>
        <v>July</v>
      </c>
      <c r="T1975">
        <f t="shared" si="214"/>
        <v>2024</v>
      </c>
      <c r="U1975" s="3">
        <f t="shared" si="215"/>
        <v>0.315</v>
      </c>
      <c r="V1975" s="3" t="str">
        <f t="shared" si="216"/>
        <v>Low Discount</v>
      </c>
      <c r="W1975" s="3">
        <f>AVERAGE(Table1[Gross Margin %])</f>
        <v>0.29963500000000659</v>
      </c>
      <c r="X1975" s="3"/>
    </row>
    <row r="1976" spans="1:24" x14ac:dyDescent="0.35">
      <c r="A1976" t="s">
        <v>3815</v>
      </c>
      <c r="B1976" t="s">
        <v>3816</v>
      </c>
      <c r="C1976">
        <v>70.709999999999994</v>
      </c>
      <c r="D1976" t="s">
        <v>3873</v>
      </c>
      <c r="E1976">
        <f t="shared" si="210"/>
        <v>0.15</v>
      </c>
      <c r="F1976">
        <f t="shared" si="211"/>
        <v>21.036224999999998</v>
      </c>
      <c r="G1976" s="2">
        <v>45499</v>
      </c>
      <c r="H1976" s="2">
        <v>45499</v>
      </c>
      <c r="I1976" t="s">
        <v>28</v>
      </c>
      <c r="J1976" t="s">
        <v>37</v>
      </c>
      <c r="K1976" t="str">
        <f t="shared" si="212"/>
        <v>High Risk</v>
      </c>
      <c r="L1976" t="s">
        <v>20</v>
      </c>
      <c r="M1976" t="s">
        <v>55</v>
      </c>
      <c r="N1976" t="s">
        <v>22</v>
      </c>
      <c r="O1976" t="s">
        <v>23</v>
      </c>
      <c r="P1976" t="s">
        <v>56</v>
      </c>
      <c r="Q1976" t="s">
        <v>57</v>
      </c>
      <c r="R1976">
        <v>8</v>
      </c>
      <c r="S1976" t="str">
        <f t="shared" si="213"/>
        <v>July</v>
      </c>
      <c r="T1976">
        <f t="shared" si="214"/>
        <v>2024</v>
      </c>
      <c r="U1976" s="3">
        <f t="shared" si="215"/>
        <v>0.29749999999999999</v>
      </c>
      <c r="V1976" s="3" t="str">
        <f t="shared" si="216"/>
        <v>High Discount</v>
      </c>
      <c r="W1976" s="3">
        <f>AVERAGE(Table1[Gross Margin %])</f>
        <v>0.29963500000000659</v>
      </c>
      <c r="X1976" s="3"/>
    </row>
    <row r="1977" spans="1:24" x14ac:dyDescent="0.35">
      <c r="A1977" t="s">
        <v>3817</v>
      </c>
      <c r="B1977" t="s">
        <v>3818</v>
      </c>
      <c r="C1977">
        <v>104.74</v>
      </c>
      <c r="D1977" t="s">
        <v>3873</v>
      </c>
      <c r="E1977">
        <f t="shared" si="210"/>
        <v>0.15</v>
      </c>
      <c r="F1977">
        <f t="shared" si="211"/>
        <v>31.160149999999998</v>
      </c>
      <c r="G1977" s="2">
        <v>45449</v>
      </c>
      <c r="H1977" s="2">
        <v>45449</v>
      </c>
      <c r="I1977" t="s">
        <v>28</v>
      </c>
      <c r="J1977" t="s">
        <v>19</v>
      </c>
      <c r="K1977" t="str">
        <f t="shared" si="212"/>
        <v>Low Risk</v>
      </c>
      <c r="L1977" t="s">
        <v>43</v>
      </c>
      <c r="M1977" t="s">
        <v>21</v>
      </c>
      <c r="N1977" t="s">
        <v>45</v>
      </c>
      <c r="O1977" t="s">
        <v>23</v>
      </c>
      <c r="P1977" t="s">
        <v>56</v>
      </c>
      <c r="Q1977" t="s">
        <v>57</v>
      </c>
      <c r="R1977">
        <v>1</v>
      </c>
      <c r="S1977" t="str">
        <f t="shared" si="213"/>
        <v>June</v>
      </c>
      <c r="T1977">
        <f t="shared" si="214"/>
        <v>2024</v>
      </c>
      <c r="U1977" s="3">
        <f t="shared" si="215"/>
        <v>0.29749999999999999</v>
      </c>
      <c r="V1977" s="3" t="str">
        <f t="shared" si="216"/>
        <v>High Discount</v>
      </c>
      <c r="W1977" s="3">
        <f>AVERAGE(Table1[Gross Margin %])</f>
        <v>0.29963500000000659</v>
      </c>
      <c r="X1977" s="3"/>
    </row>
    <row r="1978" spans="1:24" x14ac:dyDescent="0.35">
      <c r="A1978" t="s">
        <v>3819</v>
      </c>
      <c r="B1978" t="s">
        <v>392</v>
      </c>
      <c r="C1978">
        <v>953.05</v>
      </c>
      <c r="D1978" t="s">
        <v>3874</v>
      </c>
      <c r="E1978">
        <f t="shared" si="210"/>
        <v>0.1</v>
      </c>
      <c r="F1978">
        <f t="shared" si="211"/>
        <v>300.21074999999996</v>
      </c>
      <c r="G1978" s="2">
        <v>45645</v>
      </c>
      <c r="H1978" s="2">
        <v>45645</v>
      </c>
      <c r="I1978" t="s">
        <v>28</v>
      </c>
      <c r="J1978" t="s">
        <v>49</v>
      </c>
      <c r="K1978" t="str">
        <f t="shared" si="212"/>
        <v>Low Risk</v>
      </c>
      <c r="L1978" t="s">
        <v>60</v>
      </c>
      <c r="M1978" t="s">
        <v>50</v>
      </c>
      <c r="N1978" t="s">
        <v>45</v>
      </c>
      <c r="O1978" t="s">
        <v>32</v>
      </c>
      <c r="P1978" t="s">
        <v>33</v>
      </c>
      <c r="Q1978" t="s">
        <v>34</v>
      </c>
      <c r="R1978">
        <v>2</v>
      </c>
      <c r="S1978" t="str">
        <f t="shared" si="213"/>
        <v>December</v>
      </c>
      <c r="T1978">
        <f t="shared" si="214"/>
        <v>2024</v>
      </c>
      <c r="U1978" s="3">
        <f t="shared" si="215"/>
        <v>0.315</v>
      </c>
      <c r="V1978" s="3" t="str">
        <f t="shared" si="216"/>
        <v>Low Discount</v>
      </c>
      <c r="W1978" s="3">
        <f>AVERAGE(Table1[Gross Margin %])</f>
        <v>0.29963500000000659</v>
      </c>
      <c r="X1978" s="3"/>
    </row>
    <row r="1979" spans="1:24" x14ac:dyDescent="0.35">
      <c r="A1979" t="s">
        <v>3820</v>
      </c>
      <c r="B1979" t="s">
        <v>587</v>
      </c>
      <c r="C1979">
        <v>594.32000000000005</v>
      </c>
      <c r="D1979" t="s">
        <v>3874</v>
      </c>
      <c r="E1979">
        <f t="shared" si="210"/>
        <v>0.1</v>
      </c>
      <c r="F1979">
        <f t="shared" si="211"/>
        <v>187.21080000000001</v>
      </c>
      <c r="G1979" s="2">
        <v>45443</v>
      </c>
      <c r="H1979" s="2">
        <v>45443</v>
      </c>
      <c r="I1979" t="s">
        <v>86</v>
      </c>
      <c r="J1979" t="s">
        <v>19</v>
      </c>
      <c r="K1979" t="str">
        <f t="shared" si="212"/>
        <v>High Risk</v>
      </c>
      <c r="L1979" t="s">
        <v>20</v>
      </c>
      <c r="M1979" t="s">
        <v>50</v>
      </c>
      <c r="N1979" t="s">
        <v>22</v>
      </c>
      <c r="O1979" t="s">
        <v>32</v>
      </c>
      <c r="P1979" t="s">
        <v>72</v>
      </c>
      <c r="Q1979" t="s">
        <v>73</v>
      </c>
      <c r="R1979">
        <v>4</v>
      </c>
      <c r="S1979" t="str">
        <f t="shared" si="213"/>
        <v>May</v>
      </c>
      <c r="T1979">
        <f t="shared" si="214"/>
        <v>2024</v>
      </c>
      <c r="U1979" s="3">
        <f t="shared" si="215"/>
        <v>0.315</v>
      </c>
      <c r="V1979" s="3" t="str">
        <f t="shared" si="216"/>
        <v>Low Discount</v>
      </c>
      <c r="W1979" s="3">
        <f>AVERAGE(Table1[Gross Margin %])</f>
        <v>0.29963500000000659</v>
      </c>
      <c r="X1979" s="3"/>
    </row>
    <row r="1980" spans="1:24" x14ac:dyDescent="0.35">
      <c r="A1980" t="s">
        <v>3821</v>
      </c>
      <c r="B1980" t="s">
        <v>3822</v>
      </c>
      <c r="C1980">
        <v>726.3</v>
      </c>
      <c r="D1980" t="s">
        <v>3874</v>
      </c>
      <c r="E1980">
        <f t="shared" si="210"/>
        <v>0.1</v>
      </c>
      <c r="F1980">
        <f t="shared" si="211"/>
        <v>228.78449999999998</v>
      </c>
      <c r="G1980" s="2">
        <v>45639</v>
      </c>
      <c r="H1980" s="2">
        <v>45639</v>
      </c>
      <c r="I1980" t="s">
        <v>28</v>
      </c>
      <c r="J1980" t="s">
        <v>49</v>
      </c>
      <c r="K1980" t="str">
        <f t="shared" si="212"/>
        <v>Medium Risk</v>
      </c>
      <c r="L1980" t="s">
        <v>38</v>
      </c>
      <c r="M1980" t="s">
        <v>55</v>
      </c>
      <c r="N1980" t="s">
        <v>45</v>
      </c>
      <c r="O1980" t="s">
        <v>32</v>
      </c>
      <c r="P1980" t="s">
        <v>72</v>
      </c>
      <c r="Q1980" t="s">
        <v>73</v>
      </c>
      <c r="R1980">
        <v>7</v>
      </c>
      <c r="S1980" t="str">
        <f t="shared" si="213"/>
        <v>December</v>
      </c>
      <c r="T1980">
        <f t="shared" si="214"/>
        <v>2024</v>
      </c>
      <c r="U1980" s="3">
        <f t="shared" si="215"/>
        <v>0.315</v>
      </c>
      <c r="V1980" s="3" t="str">
        <f t="shared" si="216"/>
        <v>Low Discount</v>
      </c>
      <c r="W1980" s="3">
        <f>AVERAGE(Table1[Gross Margin %])</f>
        <v>0.29963500000000659</v>
      </c>
      <c r="X1980" s="3"/>
    </row>
    <row r="1981" spans="1:24" x14ac:dyDescent="0.35">
      <c r="A1981" t="s">
        <v>3823</v>
      </c>
      <c r="B1981" t="s">
        <v>3824</v>
      </c>
      <c r="C1981">
        <v>974.55</v>
      </c>
      <c r="D1981" t="s">
        <v>3874</v>
      </c>
      <c r="E1981">
        <f t="shared" si="210"/>
        <v>0.1</v>
      </c>
      <c r="F1981">
        <f t="shared" si="211"/>
        <v>306.98324999999994</v>
      </c>
      <c r="G1981" s="2">
        <v>45478</v>
      </c>
      <c r="H1981" s="2">
        <v>45478</v>
      </c>
      <c r="I1981" t="s">
        <v>42</v>
      </c>
      <c r="J1981" t="s">
        <v>49</v>
      </c>
      <c r="K1981" t="str">
        <f t="shared" si="212"/>
        <v>Low Risk</v>
      </c>
      <c r="L1981" t="s">
        <v>38</v>
      </c>
      <c r="M1981" t="s">
        <v>44</v>
      </c>
      <c r="N1981" t="s">
        <v>45</v>
      </c>
      <c r="O1981" t="s">
        <v>61</v>
      </c>
      <c r="P1981" t="s">
        <v>62</v>
      </c>
      <c r="Q1981" t="s">
        <v>63</v>
      </c>
      <c r="R1981">
        <v>5</v>
      </c>
      <c r="S1981" t="str">
        <f t="shared" si="213"/>
        <v>July</v>
      </c>
      <c r="T1981">
        <f t="shared" si="214"/>
        <v>2024</v>
      </c>
      <c r="U1981" s="3">
        <f t="shared" si="215"/>
        <v>0.31499999999999995</v>
      </c>
      <c r="V1981" s="3" t="str">
        <f t="shared" si="216"/>
        <v>Low Discount</v>
      </c>
      <c r="W1981" s="3">
        <f>AVERAGE(Table1[Gross Margin %])</f>
        <v>0.29963500000000659</v>
      </c>
      <c r="X1981" s="3"/>
    </row>
    <row r="1982" spans="1:24" x14ac:dyDescent="0.35">
      <c r="A1982" t="s">
        <v>3825</v>
      </c>
      <c r="B1982" t="s">
        <v>3826</v>
      </c>
      <c r="C1982">
        <v>758.47</v>
      </c>
      <c r="D1982" t="s">
        <v>3874</v>
      </c>
      <c r="E1982">
        <f t="shared" si="210"/>
        <v>0.15</v>
      </c>
      <c r="F1982">
        <f t="shared" si="211"/>
        <v>225.644825</v>
      </c>
      <c r="G1982" s="2">
        <v>45563</v>
      </c>
      <c r="H1982" s="2">
        <v>45563</v>
      </c>
      <c r="I1982" t="s">
        <v>18</v>
      </c>
      <c r="J1982" t="s">
        <v>29</v>
      </c>
      <c r="K1982" t="str">
        <f t="shared" si="212"/>
        <v>Medium Risk</v>
      </c>
      <c r="L1982" t="s">
        <v>38</v>
      </c>
      <c r="M1982" t="s">
        <v>50</v>
      </c>
      <c r="N1982" t="s">
        <v>45</v>
      </c>
      <c r="O1982" t="s">
        <v>23</v>
      </c>
      <c r="P1982" t="s">
        <v>24</v>
      </c>
      <c r="Q1982" t="s">
        <v>25</v>
      </c>
      <c r="R1982">
        <v>9</v>
      </c>
      <c r="S1982" t="str">
        <f t="shared" si="213"/>
        <v>September</v>
      </c>
      <c r="T1982">
        <f t="shared" si="214"/>
        <v>2024</v>
      </c>
      <c r="U1982" s="3">
        <f t="shared" si="215"/>
        <v>0.29749999999999999</v>
      </c>
      <c r="V1982" s="3" t="str">
        <f t="shared" si="216"/>
        <v>High Discount</v>
      </c>
      <c r="W1982" s="3">
        <f>AVERAGE(Table1[Gross Margin %])</f>
        <v>0.29963500000000659</v>
      </c>
      <c r="X1982" s="3"/>
    </row>
    <row r="1983" spans="1:24" x14ac:dyDescent="0.35">
      <c r="A1983" t="s">
        <v>3827</v>
      </c>
      <c r="B1983" t="s">
        <v>3828</v>
      </c>
      <c r="C1983">
        <v>40.49</v>
      </c>
      <c r="D1983" t="s">
        <v>3873</v>
      </c>
      <c r="E1983">
        <f t="shared" si="210"/>
        <v>0.1</v>
      </c>
      <c r="F1983">
        <f t="shared" si="211"/>
        <v>12.754350000000001</v>
      </c>
      <c r="G1983" s="2">
        <v>45671</v>
      </c>
      <c r="H1983" s="2">
        <v>45671</v>
      </c>
      <c r="I1983" t="s">
        <v>42</v>
      </c>
      <c r="J1983" t="s">
        <v>19</v>
      </c>
      <c r="K1983" t="str">
        <f t="shared" si="212"/>
        <v>High Risk</v>
      </c>
      <c r="L1983" t="s">
        <v>20</v>
      </c>
      <c r="M1983" t="s">
        <v>30</v>
      </c>
      <c r="N1983" t="s">
        <v>31</v>
      </c>
      <c r="O1983" t="s">
        <v>61</v>
      </c>
      <c r="P1983" t="s">
        <v>62</v>
      </c>
      <c r="Q1983" t="s">
        <v>63</v>
      </c>
      <c r="R1983">
        <v>7</v>
      </c>
      <c r="S1983" t="str">
        <f t="shared" si="213"/>
        <v>January</v>
      </c>
      <c r="T1983">
        <f t="shared" si="214"/>
        <v>2025</v>
      </c>
      <c r="U1983" s="3">
        <f t="shared" si="215"/>
        <v>0.315</v>
      </c>
      <c r="V1983" s="3" t="str">
        <f t="shared" si="216"/>
        <v>Low Discount</v>
      </c>
      <c r="W1983" s="3">
        <f>AVERAGE(Table1[Gross Margin %])</f>
        <v>0.29963500000000659</v>
      </c>
      <c r="X1983" s="3"/>
    </row>
    <row r="1984" spans="1:24" x14ac:dyDescent="0.35">
      <c r="A1984" t="s">
        <v>3829</v>
      </c>
      <c r="B1984" t="s">
        <v>3830</v>
      </c>
      <c r="C1984">
        <v>980.16</v>
      </c>
      <c r="D1984" t="s">
        <v>3874</v>
      </c>
      <c r="E1984">
        <f t="shared" si="210"/>
        <v>0.1</v>
      </c>
      <c r="F1984">
        <f t="shared" si="211"/>
        <v>308.75039999999996</v>
      </c>
      <c r="G1984" s="2">
        <v>45616</v>
      </c>
      <c r="H1984" s="2">
        <v>45616</v>
      </c>
      <c r="I1984" t="s">
        <v>48</v>
      </c>
      <c r="J1984" t="s">
        <v>49</v>
      </c>
      <c r="K1984" t="str">
        <f t="shared" si="212"/>
        <v>High Risk</v>
      </c>
      <c r="L1984" t="s">
        <v>20</v>
      </c>
      <c r="M1984" t="s">
        <v>50</v>
      </c>
      <c r="N1984" t="s">
        <v>45</v>
      </c>
      <c r="O1984" t="s">
        <v>32</v>
      </c>
      <c r="P1984" t="s">
        <v>68</v>
      </c>
      <c r="Q1984" t="s">
        <v>69</v>
      </c>
      <c r="R1984">
        <v>6</v>
      </c>
      <c r="S1984" t="str">
        <f t="shared" si="213"/>
        <v>November</v>
      </c>
      <c r="T1984">
        <f t="shared" si="214"/>
        <v>2024</v>
      </c>
      <c r="U1984" s="3">
        <f t="shared" si="215"/>
        <v>0.31499999999999995</v>
      </c>
      <c r="V1984" s="3" t="str">
        <f t="shared" si="216"/>
        <v>Low Discount</v>
      </c>
      <c r="W1984" s="3">
        <f>AVERAGE(Table1[Gross Margin %])</f>
        <v>0.29963500000000659</v>
      </c>
      <c r="X1984" s="3"/>
    </row>
    <row r="1985" spans="1:24" x14ac:dyDescent="0.35">
      <c r="A1985" t="s">
        <v>3831</v>
      </c>
      <c r="B1985" t="s">
        <v>3832</v>
      </c>
      <c r="C1985">
        <v>1315.52</v>
      </c>
      <c r="D1985" t="s">
        <v>3872</v>
      </c>
      <c r="E1985">
        <f t="shared" si="210"/>
        <v>0.25</v>
      </c>
      <c r="F1985">
        <f t="shared" si="211"/>
        <v>345.32399999999996</v>
      </c>
      <c r="G1985" s="2">
        <v>45438</v>
      </c>
      <c r="H1985" s="2">
        <v>45438</v>
      </c>
      <c r="I1985" t="s">
        <v>18</v>
      </c>
      <c r="J1985" t="s">
        <v>19</v>
      </c>
      <c r="K1985" t="str">
        <f t="shared" si="212"/>
        <v>Low Risk</v>
      </c>
      <c r="L1985" t="s">
        <v>43</v>
      </c>
      <c r="M1985" t="s">
        <v>50</v>
      </c>
      <c r="N1985" t="s">
        <v>45</v>
      </c>
      <c r="O1985" t="s">
        <v>32</v>
      </c>
      <c r="P1985" t="s">
        <v>72</v>
      </c>
      <c r="Q1985" t="s">
        <v>73</v>
      </c>
      <c r="R1985">
        <v>6</v>
      </c>
      <c r="S1985" t="str">
        <f t="shared" si="213"/>
        <v>May</v>
      </c>
      <c r="T1985">
        <f t="shared" si="214"/>
        <v>2024</v>
      </c>
      <c r="U1985" s="3">
        <f t="shared" si="215"/>
        <v>0.26249999999999996</v>
      </c>
      <c r="V1985" s="3" t="str">
        <f t="shared" si="216"/>
        <v>High Discount</v>
      </c>
      <c r="W1985" s="3">
        <f>AVERAGE(Table1[Gross Margin %])</f>
        <v>0.29963500000000659</v>
      </c>
      <c r="X1985" s="3"/>
    </row>
    <row r="1986" spans="1:24" x14ac:dyDescent="0.35">
      <c r="A1986" t="s">
        <v>3833</v>
      </c>
      <c r="B1986" t="s">
        <v>1553</v>
      </c>
      <c r="C1986">
        <v>1148.9000000000001</v>
      </c>
      <c r="D1986" t="s">
        <v>3872</v>
      </c>
      <c r="E1986">
        <f t="shared" si="210"/>
        <v>0.15</v>
      </c>
      <c r="F1986">
        <f t="shared" si="211"/>
        <v>341.79775000000001</v>
      </c>
      <c r="G1986" s="2">
        <v>45615</v>
      </c>
      <c r="H1986" s="2">
        <v>45615</v>
      </c>
      <c r="I1986" t="s">
        <v>18</v>
      </c>
      <c r="J1986" t="s">
        <v>29</v>
      </c>
      <c r="K1986" t="str">
        <f t="shared" si="212"/>
        <v>Low Risk</v>
      </c>
      <c r="L1986" t="s">
        <v>60</v>
      </c>
      <c r="M1986" t="s">
        <v>50</v>
      </c>
      <c r="N1986" t="s">
        <v>45</v>
      </c>
      <c r="O1986" t="s">
        <v>23</v>
      </c>
      <c r="P1986" t="s">
        <v>56</v>
      </c>
      <c r="Q1986" t="s">
        <v>57</v>
      </c>
      <c r="R1986">
        <v>10</v>
      </c>
      <c r="S1986" t="str">
        <f t="shared" si="213"/>
        <v>November</v>
      </c>
      <c r="T1986">
        <f t="shared" si="214"/>
        <v>2024</v>
      </c>
      <c r="U1986" s="3">
        <f t="shared" si="215"/>
        <v>0.29749999999999999</v>
      </c>
      <c r="V1986" s="3" t="str">
        <f t="shared" si="216"/>
        <v>High Discount</v>
      </c>
      <c r="W1986" s="3">
        <f>AVERAGE(Table1[Gross Margin %])</f>
        <v>0.29963500000000659</v>
      </c>
      <c r="X1986" s="3"/>
    </row>
    <row r="1987" spans="1:24" x14ac:dyDescent="0.35">
      <c r="A1987" t="s">
        <v>3834</v>
      </c>
      <c r="B1987" t="s">
        <v>3835</v>
      </c>
      <c r="C1987">
        <v>1308.82</v>
      </c>
      <c r="D1987" t="s">
        <v>3872</v>
      </c>
      <c r="E1987">
        <f t="shared" ref="E1987:E2001" si="217">IF(AND(O1987="Technology", C1987&gt;1000), 0.25, IF(O1987="Furniture", 0.15, 0.1))</f>
        <v>0.15</v>
      </c>
      <c r="F1987">
        <f t="shared" ref="F1987:F2001" si="218">(C1987 - (C1987 * E1987)) * 0.35</f>
        <v>389.37394999999992</v>
      </c>
      <c r="G1987" s="2">
        <v>45505</v>
      </c>
      <c r="H1987" s="2">
        <v>45505</v>
      </c>
      <c r="I1987" t="s">
        <v>18</v>
      </c>
      <c r="J1987" t="s">
        <v>19</v>
      </c>
      <c r="K1987" t="str">
        <f t="shared" ref="K1987:K2001" si="219">IF(L1987="Cancelled", "High Risk", IF(AND(L1987="In Transit", I1987&lt;&gt;"Jumia Express"), "Medium Risk", "Low Risk"))</f>
        <v>Low Risk</v>
      </c>
      <c r="L1987" t="s">
        <v>43</v>
      </c>
      <c r="M1987" t="s">
        <v>39</v>
      </c>
      <c r="N1987" t="s">
        <v>22</v>
      </c>
      <c r="O1987" t="s">
        <v>23</v>
      </c>
      <c r="P1987" t="s">
        <v>24</v>
      </c>
      <c r="Q1987" t="s">
        <v>25</v>
      </c>
      <c r="R1987">
        <v>8</v>
      </c>
      <c r="S1987" t="str">
        <f t="shared" ref="S1987:S2001" si="220">TEXT(G1987, "mmmm")</f>
        <v>August</v>
      </c>
      <c r="T1987">
        <f t="shared" ref="T1987:T2001" si="221">YEAR(G1987)</f>
        <v>2024</v>
      </c>
      <c r="U1987" s="3">
        <f t="shared" ref="U1987:U2001" si="222">F1987/C1987</f>
        <v>0.29749999999999993</v>
      </c>
      <c r="V1987" s="3" t="str">
        <f t="shared" ref="V1987:V2001" si="223">IF(E1987=0, "No Discount", IF(E1987&lt;=0.1, "Low Discount", "High Discount"))</f>
        <v>High Discount</v>
      </c>
      <c r="W1987" s="3">
        <f>AVERAGE(Table1[Gross Margin %])</f>
        <v>0.29963500000000659</v>
      </c>
      <c r="X1987" s="3"/>
    </row>
    <row r="1988" spans="1:24" x14ac:dyDescent="0.35">
      <c r="A1988" t="s">
        <v>3836</v>
      </c>
      <c r="B1988" t="s">
        <v>3837</v>
      </c>
      <c r="C1988">
        <v>193.13</v>
      </c>
      <c r="D1988" t="s">
        <v>3873</v>
      </c>
      <c r="E1988">
        <f t="shared" si="217"/>
        <v>0.15</v>
      </c>
      <c r="F1988">
        <f t="shared" si="218"/>
        <v>57.456175000000002</v>
      </c>
      <c r="G1988" s="2">
        <v>45704</v>
      </c>
      <c r="H1988" s="2">
        <v>45704</v>
      </c>
      <c r="I1988" t="s">
        <v>48</v>
      </c>
      <c r="J1988" t="s">
        <v>37</v>
      </c>
      <c r="K1988" t="str">
        <f t="shared" si="219"/>
        <v>Medium Risk</v>
      </c>
      <c r="L1988" t="s">
        <v>38</v>
      </c>
      <c r="M1988" t="s">
        <v>30</v>
      </c>
      <c r="N1988" t="s">
        <v>45</v>
      </c>
      <c r="O1988" t="s">
        <v>23</v>
      </c>
      <c r="P1988" t="s">
        <v>56</v>
      </c>
      <c r="Q1988" t="s">
        <v>57</v>
      </c>
      <c r="R1988">
        <v>2</v>
      </c>
      <c r="S1988" t="str">
        <f t="shared" si="220"/>
        <v>February</v>
      </c>
      <c r="T1988">
        <f t="shared" si="221"/>
        <v>2025</v>
      </c>
      <c r="U1988" s="3">
        <f t="shared" si="222"/>
        <v>0.29750000000000004</v>
      </c>
      <c r="V1988" s="3" t="str">
        <f t="shared" si="223"/>
        <v>High Discount</v>
      </c>
      <c r="W1988" s="3">
        <f>AVERAGE(Table1[Gross Margin %])</f>
        <v>0.29963500000000659</v>
      </c>
      <c r="X1988" s="3"/>
    </row>
    <row r="1989" spans="1:24" x14ac:dyDescent="0.35">
      <c r="A1989" t="s">
        <v>3838</v>
      </c>
      <c r="B1989" t="s">
        <v>3839</v>
      </c>
      <c r="C1989">
        <v>887.53</v>
      </c>
      <c r="D1989" t="s">
        <v>3874</v>
      </c>
      <c r="E1989">
        <f t="shared" si="217"/>
        <v>0.15</v>
      </c>
      <c r="F1989">
        <f t="shared" si="218"/>
        <v>264.04017499999998</v>
      </c>
      <c r="G1989" s="2">
        <v>45457</v>
      </c>
      <c r="H1989" s="2">
        <v>45457</v>
      </c>
      <c r="I1989" t="s">
        <v>28</v>
      </c>
      <c r="J1989" t="s">
        <v>37</v>
      </c>
      <c r="K1989" t="str">
        <f t="shared" si="219"/>
        <v>High Risk</v>
      </c>
      <c r="L1989" t="s">
        <v>20</v>
      </c>
      <c r="M1989" t="s">
        <v>55</v>
      </c>
      <c r="N1989" t="s">
        <v>45</v>
      </c>
      <c r="O1989" t="s">
        <v>23</v>
      </c>
      <c r="P1989" t="s">
        <v>56</v>
      </c>
      <c r="Q1989" t="s">
        <v>57</v>
      </c>
      <c r="R1989">
        <v>5</v>
      </c>
      <c r="S1989" t="str">
        <f t="shared" si="220"/>
        <v>June</v>
      </c>
      <c r="T1989">
        <f t="shared" si="221"/>
        <v>2024</v>
      </c>
      <c r="U1989" s="3">
        <f t="shared" si="222"/>
        <v>0.29749999999999999</v>
      </c>
      <c r="V1989" s="3" t="str">
        <f t="shared" si="223"/>
        <v>High Discount</v>
      </c>
      <c r="W1989" s="3">
        <f>AVERAGE(Table1[Gross Margin %])</f>
        <v>0.29963500000000659</v>
      </c>
      <c r="X1989" s="3"/>
    </row>
    <row r="1990" spans="1:24" x14ac:dyDescent="0.35">
      <c r="A1990" t="s">
        <v>3840</v>
      </c>
      <c r="B1990" t="s">
        <v>3841</v>
      </c>
      <c r="C1990">
        <v>34.31</v>
      </c>
      <c r="D1990" t="s">
        <v>3873</v>
      </c>
      <c r="E1990">
        <f t="shared" si="217"/>
        <v>0.15</v>
      </c>
      <c r="F1990">
        <f t="shared" si="218"/>
        <v>10.207225000000001</v>
      </c>
      <c r="G1990" s="2">
        <v>45680</v>
      </c>
      <c r="H1990" s="2">
        <v>45680</v>
      </c>
      <c r="I1990" t="s">
        <v>42</v>
      </c>
      <c r="J1990" t="s">
        <v>49</v>
      </c>
      <c r="K1990" t="str">
        <f t="shared" si="219"/>
        <v>High Risk</v>
      </c>
      <c r="L1990" t="s">
        <v>20</v>
      </c>
      <c r="M1990" t="s">
        <v>50</v>
      </c>
      <c r="N1990" t="s">
        <v>22</v>
      </c>
      <c r="O1990" t="s">
        <v>23</v>
      </c>
      <c r="P1990" t="s">
        <v>56</v>
      </c>
      <c r="Q1990" t="s">
        <v>57</v>
      </c>
      <c r="R1990">
        <v>4</v>
      </c>
      <c r="S1990" t="str">
        <f t="shared" si="220"/>
        <v>January</v>
      </c>
      <c r="T1990">
        <f t="shared" si="221"/>
        <v>2025</v>
      </c>
      <c r="U1990" s="3">
        <f t="shared" si="222"/>
        <v>0.29749999999999999</v>
      </c>
      <c r="V1990" s="3" t="str">
        <f t="shared" si="223"/>
        <v>High Discount</v>
      </c>
      <c r="W1990" s="3">
        <f>AVERAGE(Table1[Gross Margin %])</f>
        <v>0.29963500000000659</v>
      </c>
      <c r="X1990" s="3"/>
    </row>
    <row r="1991" spans="1:24" x14ac:dyDescent="0.35">
      <c r="A1991" t="s">
        <v>3842</v>
      </c>
      <c r="B1991" t="s">
        <v>3843</v>
      </c>
      <c r="C1991">
        <v>564.61</v>
      </c>
      <c r="D1991" t="s">
        <v>3874</v>
      </c>
      <c r="E1991">
        <f t="shared" si="217"/>
        <v>0.1</v>
      </c>
      <c r="F1991">
        <f t="shared" si="218"/>
        <v>177.85214999999999</v>
      </c>
      <c r="G1991" s="2">
        <v>45549</v>
      </c>
      <c r="H1991" s="2">
        <v>45549</v>
      </c>
      <c r="I1991" t="s">
        <v>18</v>
      </c>
      <c r="J1991" t="s">
        <v>19</v>
      </c>
      <c r="K1991" t="str">
        <f t="shared" si="219"/>
        <v>Low Risk</v>
      </c>
      <c r="L1991" t="s">
        <v>43</v>
      </c>
      <c r="M1991" t="s">
        <v>55</v>
      </c>
      <c r="N1991" t="s">
        <v>45</v>
      </c>
      <c r="O1991" t="s">
        <v>32</v>
      </c>
      <c r="P1991" t="s">
        <v>68</v>
      </c>
      <c r="Q1991" t="s">
        <v>69</v>
      </c>
      <c r="R1991">
        <v>3</v>
      </c>
      <c r="S1991" t="str">
        <f t="shared" si="220"/>
        <v>September</v>
      </c>
      <c r="T1991">
        <f t="shared" si="221"/>
        <v>2024</v>
      </c>
      <c r="U1991" s="3">
        <f t="shared" si="222"/>
        <v>0.315</v>
      </c>
      <c r="V1991" s="3" t="str">
        <f t="shared" si="223"/>
        <v>Low Discount</v>
      </c>
      <c r="W1991" s="3">
        <f>AVERAGE(Table1[Gross Margin %])</f>
        <v>0.29963500000000659</v>
      </c>
      <c r="X1991" s="3"/>
    </row>
    <row r="1992" spans="1:24" x14ac:dyDescent="0.35">
      <c r="A1992" t="s">
        <v>3844</v>
      </c>
      <c r="B1992" t="s">
        <v>3845</v>
      </c>
      <c r="C1992">
        <v>831.15</v>
      </c>
      <c r="D1992" t="s">
        <v>3874</v>
      </c>
      <c r="E1992">
        <f t="shared" si="217"/>
        <v>0.15</v>
      </c>
      <c r="F1992">
        <f t="shared" si="218"/>
        <v>247.26712499999996</v>
      </c>
      <c r="G1992" s="2">
        <v>45616</v>
      </c>
      <c r="H1992" s="2">
        <v>45616</v>
      </c>
      <c r="I1992" t="s">
        <v>28</v>
      </c>
      <c r="J1992" t="s">
        <v>19</v>
      </c>
      <c r="K1992" t="str">
        <f t="shared" si="219"/>
        <v>Low Risk</v>
      </c>
      <c r="L1992" t="s">
        <v>60</v>
      </c>
      <c r="M1992" t="s">
        <v>30</v>
      </c>
      <c r="N1992" t="s">
        <v>22</v>
      </c>
      <c r="O1992" t="s">
        <v>23</v>
      </c>
      <c r="P1992" t="s">
        <v>56</v>
      </c>
      <c r="Q1992" t="s">
        <v>57</v>
      </c>
      <c r="R1992">
        <v>3</v>
      </c>
      <c r="S1992" t="str">
        <f t="shared" si="220"/>
        <v>November</v>
      </c>
      <c r="T1992">
        <f t="shared" si="221"/>
        <v>2024</v>
      </c>
      <c r="U1992" s="3">
        <f t="shared" si="222"/>
        <v>0.29749999999999999</v>
      </c>
      <c r="V1992" s="3" t="str">
        <f t="shared" si="223"/>
        <v>High Discount</v>
      </c>
      <c r="W1992" s="3">
        <f>AVERAGE(Table1[Gross Margin %])</f>
        <v>0.29963500000000659</v>
      </c>
      <c r="X1992" s="3"/>
    </row>
    <row r="1993" spans="1:24" x14ac:dyDescent="0.35">
      <c r="A1993" t="s">
        <v>3846</v>
      </c>
      <c r="B1993" t="s">
        <v>3847</v>
      </c>
      <c r="C1993">
        <v>983.6</v>
      </c>
      <c r="D1993" t="s">
        <v>3874</v>
      </c>
      <c r="E1993">
        <f t="shared" si="217"/>
        <v>0.15</v>
      </c>
      <c r="F1993">
        <f t="shared" si="218"/>
        <v>292.62099999999998</v>
      </c>
      <c r="G1993" s="2">
        <v>45453</v>
      </c>
      <c r="H1993" s="2">
        <v>45453</v>
      </c>
      <c r="I1993" t="s">
        <v>28</v>
      </c>
      <c r="J1993" t="s">
        <v>29</v>
      </c>
      <c r="K1993" t="str">
        <f t="shared" si="219"/>
        <v>Low Risk</v>
      </c>
      <c r="L1993" t="s">
        <v>43</v>
      </c>
      <c r="M1993" t="s">
        <v>55</v>
      </c>
      <c r="N1993" t="s">
        <v>22</v>
      </c>
      <c r="O1993" t="s">
        <v>23</v>
      </c>
      <c r="P1993" t="s">
        <v>51</v>
      </c>
      <c r="Q1993" t="s">
        <v>52</v>
      </c>
      <c r="R1993">
        <v>8</v>
      </c>
      <c r="S1993" t="str">
        <f t="shared" si="220"/>
        <v>June</v>
      </c>
      <c r="T1993">
        <f t="shared" si="221"/>
        <v>2024</v>
      </c>
      <c r="U1993" s="3">
        <f t="shared" si="222"/>
        <v>0.29749999999999999</v>
      </c>
      <c r="V1993" s="3" t="str">
        <f t="shared" si="223"/>
        <v>High Discount</v>
      </c>
      <c r="W1993" s="3">
        <f>AVERAGE(Table1[Gross Margin %])</f>
        <v>0.29963500000000659</v>
      </c>
      <c r="X1993" s="3"/>
    </row>
    <row r="1994" spans="1:24" x14ac:dyDescent="0.35">
      <c r="A1994" t="s">
        <v>3848</v>
      </c>
      <c r="B1994" t="s">
        <v>3849</v>
      </c>
      <c r="C1994">
        <v>1296.1400000000001</v>
      </c>
      <c r="D1994" t="s">
        <v>3872</v>
      </c>
      <c r="E1994">
        <f t="shared" si="217"/>
        <v>0.25</v>
      </c>
      <c r="F1994">
        <f t="shared" si="218"/>
        <v>340.23674999999997</v>
      </c>
      <c r="G1994" s="2">
        <v>45687</v>
      </c>
      <c r="H1994" s="2">
        <v>45687</v>
      </c>
      <c r="I1994" t="s">
        <v>28</v>
      </c>
      <c r="J1994" t="s">
        <v>49</v>
      </c>
      <c r="K1994" t="str">
        <f t="shared" si="219"/>
        <v>Low Risk</v>
      </c>
      <c r="L1994" t="s">
        <v>43</v>
      </c>
      <c r="M1994" t="s">
        <v>21</v>
      </c>
      <c r="N1994" t="s">
        <v>45</v>
      </c>
      <c r="O1994" t="s">
        <v>32</v>
      </c>
      <c r="P1994" t="s">
        <v>72</v>
      </c>
      <c r="Q1994" t="s">
        <v>73</v>
      </c>
      <c r="R1994">
        <v>3</v>
      </c>
      <c r="S1994" t="str">
        <f t="shared" si="220"/>
        <v>January</v>
      </c>
      <c r="T1994">
        <f t="shared" si="221"/>
        <v>2025</v>
      </c>
      <c r="U1994" s="3">
        <f t="shared" si="222"/>
        <v>0.26249999999999996</v>
      </c>
      <c r="V1994" s="3" t="str">
        <f t="shared" si="223"/>
        <v>High Discount</v>
      </c>
      <c r="W1994" s="3">
        <f>AVERAGE(Table1[Gross Margin %])</f>
        <v>0.29963500000000659</v>
      </c>
      <c r="X1994" s="3"/>
    </row>
    <row r="1995" spans="1:24" x14ac:dyDescent="0.35">
      <c r="A1995" t="s">
        <v>3850</v>
      </c>
      <c r="B1995" t="s">
        <v>2020</v>
      </c>
      <c r="C1995">
        <v>49.09</v>
      </c>
      <c r="D1995" t="s">
        <v>3873</v>
      </c>
      <c r="E1995">
        <f t="shared" si="217"/>
        <v>0.1</v>
      </c>
      <c r="F1995">
        <f t="shared" si="218"/>
        <v>15.46335</v>
      </c>
      <c r="G1995" s="2">
        <v>45504</v>
      </c>
      <c r="H1995" s="2">
        <v>45504</v>
      </c>
      <c r="I1995" t="s">
        <v>28</v>
      </c>
      <c r="J1995" t="s">
        <v>29</v>
      </c>
      <c r="K1995" t="str">
        <f t="shared" si="219"/>
        <v>Medium Risk</v>
      </c>
      <c r="L1995" t="s">
        <v>38</v>
      </c>
      <c r="M1995" t="s">
        <v>30</v>
      </c>
      <c r="N1995" t="s">
        <v>45</v>
      </c>
      <c r="O1995" t="s">
        <v>32</v>
      </c>
      <c r="P1995" t="s">
        <v>72</v>
      </c>
      <c r="Q1995" t="s">
        <v>73</v>
      </c>
      <c r="R1995">
        <v>9</v>
      </c>
      <c r="S1995" t="str">
        <f t="shared" si="220"/>
        <v>July</v>
      </c>
      <c r="T1995">
        <f t="shared" si="221"/>
        <v>2024</v>
      </c>
      <c r="U1995" s="3">
        <f t="shared" si="222"/>
        <v>0.315</v>
      </c>
      <c r="V1995" s="3" t="str">
        <f t="shared" si="223"/>
        <v>Low Discount</v>
      </c>
      <c r="W1995" s="3">
        <f>AVERAGE(Table1[Gross Margin %])</f>
        <v>0.29963500000000659</v>
      </c>
      <c r="X1995" s="3"/>
    </row>
    <row r="1996" spans="1:24" x14ac:dyDescent="0.35">
      <c r="A1996" t="s">
        <v>3851</v>
      </c>
      <c r="B1996" t="s">
        <v>3852</v>
      </c>
      <c r="C1996">
        <v>1487.2</v>
      </c>
      <c r="D1996" t="s">
        <v>3872</v>
      </c>
      <c r="E1996">
        <f t="shared" si="217"/>
        <v>0.15</v>
      </c>
      <c r="F1996">
        <f t="shared" si="218"/>
        <v>442.44200000000001</v>
      </c>
      <c r="G1996" s="2">
        <v>45473</v>
      </c>
      <c r="H1996" s="2">
        <v>45473</v>
      </c>
      <c r="I1996" t="s">
        <v>86</v>
      </c>
      <c r="J1996" t="s">
        <v>37</v>
      </c>
      <c r="K1996" t="str">
        <f t="shared" si="219"/>
        <v>Medium Risk</v>
      </c>
      <c r="L1996" t="s">
        <v>38</v>
      </c>
      <c r="M1996" t="s">
        <v>21</v>
      </c>
      <c r="N1996" t="s">
        <v>22</v>
      </c>
      <c r="O1996" t="s">
        <v>23</v>
      </c>
      <c r="P1996" t="s">
        <v>24</v>
      </c>
      <c r="Q1996" t="s">
        <v>25</v>
      </c>
      <c r="R1996">
        <v>8</v>
      </c>
      <c r="S1996" t="str">
        <f t="shared" si="220"/>
        <v>June</v>
      </c>
      <c r="T1996">
        <f t="shared" si="221"/>
        <v>2024</v>
      </c>
      <c r="U1996" s="3">
        <f t="shared" si="222"/>
        <v>0.29749999999999999</v>
      </c>
      <c r="V1996" s="3" t="str">
        <f t="shared" si="223"/>
        <v>High Discount</v>
      </c>
      <c r="W1996" s="3">
        <f>AVERAGE(Table1[Gross Margin %])</f>
        <v>0.29963500000000659</v>
      </c>
      <c r="X1996" s="3"/>
    </row>
    <row r="1997" spans="1:24" x14ac:dyDescent="0.35">
      <c r="A1997" t="s">
        <v>3853</v>
      </c>
      <c r="B1997" t="s">
        <v>3854</v>
      </c>
      <c r="C1997">
        <v>174.25</v>
      </c>
      <c r="D1997" t="s">
        <v>3873</v>
      </c>
      <c r="E1997">
        <f t="shared" si="217"/>
        <v>0.1</v>
      </c>
      <c r="F1997">
        <f t="shared" si="218"/>
        <v>54.888749999999995</v>
      </c>
      <c r="G1997" s="2">
        <v>45785</v>
      </c>
      <c r="H1997" s="2">
        <v>45785</v>
      </c>
      <c r="I1997" t="s">
        <v>28</v>
      </c>
      <c r="J1997" t="s">
        <v>37</v>
      </c>
      <c r="K1997" t="str">
        <f t="shared" si="219"/>
        <v>High Risk</v>
      </c>
      <c r="L1997" t="s">
        <v>20</v>
      </c>
      <c r="M1997" t="s">
        <v>55</v>
      </c>
      <c r="N1997" t="s">
        <v>22</v>
      </c>
      <c r="O1997" t="s">
        <v>32</v>
      </c>
      <c r="P1997" t="s">
        <v>80</v>
      </c>
      <c r="Q1997" t="s">
        <v>81</v>
      </c>
      <c r="R1997">
        <v>10</v>
      </c>
      <c r="S1997" t="str">
        <f t="shared" si="220"/>
        <v>May</v>
      </c>
      <c r="T1997">
        <f t="shared" si="221"/>
        <v>2025</v>
      </c>
      <c r="U1997" s="3">
        <f t="shared" si="222"/>
        <v>0.31499999999999995</v>
      </c>
      <c r="V1997" s="3" t="str">
        <f t="shared" si="223"/>
        <v>Low Discount</v>
      </c>
      <c r="W1997" s="3">
        <f>AVERAGE(Table1[Gross Margin %])</f>
        <v>0.29963500000000659</v>
      </c>
      <c r="X1997" s="3"/>
    </row>
    <row r="1998" spans="1:24" x14ac:dyDescent="0.35">
      <c r="A1998" t="s">
        <v>3855</v>
      </c>
      <c r="B1998" t="s">
        <v>3856</v>
      </c>
      <c r="C1998">
        <v>391.79</v>
      </c>
      <c r="D1998" t="s">
        <v>3873</v>
      </c>
      <c r="E1998">
        <f t="shared" si="217"/>
        <v>0.1</v>
      </c>
      <c r="F1998">
        <f t="shared" si="218"/>
        <v>123.41384999999998</v>
      </c>
      <c r="G1998" s="2">
        <v>45558</v>
      </c>
      <c r="H1998" s="2">
        <v>45558</v>
      </c>
      <c r="I1998" t="s">
        <v>48</v>
      </c>
      <c r="J1998" t="s">
        <v>49</v>
      </c>
      <c r="K1998" t="str">
        <f t="shared" si="219"/>
        <v>Low Risk</v>
      </c>
      <c r="L1998" t="s">
        <v>60</v>
      </c>
      <c r="M1998" t="s">
        <v>30</v>
      </c>
      <c r="N1998" t="s">
        <v>45</v>
      </c>
      <c r="O1998" t="s">
        <v>32</v>
      </c>
      <c r="P1998" t="s">
        <v>80</v>
      </c>
      <c r="Q1998" t="s">
        <v>81</v>
      </c>
      <c r="R1998">
        <v>7</v>
      </c>
      <c r="S1998" t="str">
        <f t="shared" si="220"/>
        <v>September</v>
      </c>
      <c r="T1998">
        <f t="shared" si="221"/>
        <v>2024</v>
      </c>
      <c r="U1998" s="3">
        <f t="shared" si="222"/>
        <v>0.31499999999999995</v>
      </c>
      <c r="V1998" s="3" t="str">
        <f t="shared" si="223"/>
        <v>Low Discount</v>
      </c>
      <c r="W1998" s="3">
        <f>AVERAGE(Table1[Gross Margin %])</f>
        <v>0.29963500000000659</v>
      </c>
      <c r="X1998" s="3"/>
    </row>
    <row r="1999" spans="1:24" x14ac:dyDescent="0.35">
      <c r="A1999" t="s">
        <v>3857</v>
      </c>
      <c r="B1999" t="s">
        <v>3858</v>
      </c>
      <c r="C1999">
        <v>1294.21</v>
      </c>
      <c r="D1999" t="s">
        <v>3872</v>
      </c>
      <c r="E1999">
        <f t="shared" si="217"/>
        <v>0.25</v>
      </c>
      <c r="F1999">
        <f t="shared" si="218"/>
        <v>339.73012499999999</v>
      </c>
      <c r="G1999" s="2">
        <v>45569</v>
      </c>
      <c r="H1999" s="2">
        <v>45569</v>
      </c>
      <c r="I1999" t="s">
        <v>48</v>
      </c>
      <c r="J1999" t="s">
        <v>19</v>
      </c>
      <c r="K1999" t="str">
        <f t="shared" si="219"/>
        <v>Low Risk</v>
      </c>
      <c r="L1999" t="s">
        <v>43</v>
      </c>
      <c r="M1999" t="s">
        <v>21</v>
      </c>
      <c r="N1999" t="s">
        <v>22</v>
      </c>
      <c r="O1999" t="s">
        <v>32</v>
      </c>
      <c r="P1999" t="s">
        <v>33</v>
      </c>
      <c r="Q1999" t="s">
        <v>34</v>
      </c>
      <c r="R1999">
        <v>4</v>
      </c>
      <c r="S1999" t="str">
        <f t="shared" si="220"/>
        <v>October</v>
      </c>
      <c r="T1999">
        <f t="shared" si="221"/>
        <v>2024</v>
      </c>
      <c r="U1999" s="3">
        <f t="shared" si="222"/>
        <v>0.26249999999999996</v>
      </c>
      <c r="V1999" s="3" t="str">
        <f t="shared" si="223"/>
        <v>High Discount</v>
      </c>
      <c r="W1999" s="3">
        <f>AVERAGE(Table1[Gross Margin %])</f>
        <v>0.29963500000000659</v>
      </c>
      <c r="X1999" s="3"/>
    </row>
    <row r="2000" spans="1:24" x14ac:dyDescent="0.35">
      <c r="A2000" t="s">
        <v>3859</v>
      </c>
      <c r="B2000" t="s">
        <v>3860</v>
      </c>
      <c r="C2000">
        <v>1403.73</v>
      </c>
      <c r="D2000" t="s">
        <v>3872</v>
      </c>
      <c r="E2000">
        <f t="shared" si="217"/>
        <v>0.15</v>
      </c>
      <c r="F2000">
        <f t="shared" si="218"/>
        <v>417.60967499999998</v>
      </c>
      <c r="G2000" s="2">
        <v>45528</v>
      </c>
      <c r="H2000" s="2">
        <v>45528</v>
      </c>
      <c r="I2000" t="s">
        <v>48</v>
      </c>
      <c r="J2000" t="s">
        <v>49</v>
      </c>
      <c r="K2000" t="str">
        <f t="shared" si="219"/>
        <v>Medium Risk</v>
      </c>
      <c r="L2000" t="s">
        <v>38</v>
      </c>
      <c r="M2000" t="s">
        <v>55</v>
      </c>
      <c r="N2000" t="s">
        <v>31</v>
      </c>
      <c r="O2000" t="s">
        <v>23</v>
      </c>
      <c r="P2000" t="s">
        <v>51</v>
      </c>
      <c r="Q2000" t="s">
        <v>52</v>
      </c>
      <c r="R2000">
        <v>2</v>
      </c>
      <c r="S2000" t="str">
        <f t="shared" si="220"/>
        <v>August</v>
      </c>
      <c r="T2000">
        <f t="shared" si="221"/>
        <v>2024</v>
      </c>
      <c r="U2000" s="3">
        <f t="shared" si="222"/>
        <v>0.29749999999999999</v>
      </c>
      <c r="V2000" s="3" t="str">
        <f t="shared" si="223"/>
        <v>High Discount</v>
      </c>
      <c r="W2000" s="3">
        <f>AVERAGE(Table1[Gross Margin %])</f>
        <v>0.29963500000000659</v>
      </c>
      <c r="X2000" s="3"/>
    </row>
    <row r="2001" spans="1:24" x14ac:dyDescent="0.35">
      <c r="A2001" t="s">
        <v>3861</v>
      </c>
      <c r="B2001" t="s">
        <v>3862</v>
      </c>
      <c r="C2001">
        <v>745.35</v>
      </c>
      <c r="D2001" t="s">
        <v>3874</v>
      </c>
      <c r="E2001">
        <f t="shared" si="217"/>
        <v>0.1</v>
      </c>
      <c r="F2001">
        <f t="shared" si="218"/>
        <v>234.78524999999999</v>
      </c>
      <c r="G2001" s="2">
        <v>45485</v>
      </c>
      <c r="H2001" s="2">
        <v>45485</v>
      </c>
      <c r="I2001" t="s">
        <v>86</v>
      </c>
      <c r="J2001" t="s">
        <v>49</v>
      </c>
      <c r="K2001" t="str">
        <f t="shared" si="219"/>
        <v>Low Risk</v>
      </c>
      <c r="L2001" t="s">
        <v>60</v>
      </c>
      <c r="M2001" t="s">
        <v>50</v>
      </c>
      <c r="N2001" t="s">
        <v>22</v>
      </c>
      <c r="O2001" t="s">
        <v>32</v>
      </c>
      <c r="P2001" t="s">
        <v>80</v>
      </c>
      <c r="Q2001" t="s">
        <v>81</v>
      </c>
      <c r="R2001">
        <v>3</v>
      </c>
      <c r="S2001" t="str">
        <f t="shared" si="220"/>
        <v>July</v>
      </c>
      <c r="T2001">
        <f t="shared" si="221"/>
        <v>2024</v>
      </c>
      <c r="U2001" s="3">
        <f t="shared" si="222"/>
        <v>0.315</v>
      </c>
      <c r="V2001" s="3" t="str">
        <f t="shared" si="223"/>
        <v>Low Discount</v>
      </c>
      <c r="W2001" s="3">
        <f>AVERAGE(Table1[Gross Margin %])</f>
        <v>0.29963500000000659</v>
      </c>
      <c r="X2001" s="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B1D13-E6F8-4ED1-8A1E-870A25462A07}">
  <dimension ref="A1"/>
  <sheetViews>
    <sheetView showGridLines="0" topLeftCell="A4" zoomScale="90" zoomScaleNormal="90" workbookViewId="0">
      <selection activeCell="L31" sqref="L31"/>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 C a t e g o r y 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 C o l u m n s \ S h i p p i n g   M o d e < / 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 C o l u m n s \ R i s k   L e v e l < / K e y > < / a : K e y > < a : V a l u e   i : t y p e = " T a b l e W i d g e t B a s e V i e w S t a t e " / > < / a : K e y V a l u e O f D i a g r a m O b j e c t K e y a n y T y p e z b w N T n L X > < a : K e y V a l u e O f D i a g r a m O b j e c t K e y a n y T y p e z b w N T n L X > < a : K e y > < K e y > C o l u m n s \ D e l i v e r y   S t a t u s < / 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 C o l u m n s \ G r o s s   M a r g i n   % < / K e y > < / a : K e y > < a : V a l u e   i : t y p e = " T a b l e W i d g e t B a s e V i e w S t a t e " / > < / a : K e y V a l u e O f D i a g r a m O b j e c t K e y a n y T y p e z b w N T n L X > < a : K e y V a l u e O f D i a g r a m O b j e c t K e y a n y T y p e z b w N T n L X > < a : K e y > < K e y > C o l u m n s \ D i s c o u n t   C a t e g o r y 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 G r o s s   M a r g i n   % < / K e y > < / D i a g r a m O b j e c t K e y > < D i a g r a m O b j e c t K e y > < K e y > M e a s u r e s \ S u m   o f   G r o s s   M a r g i n   % \ T a g I n f o \ F o r m u l a < / K e y > < / D i a g r a m O b j e c t K e y > < D i a g r a m O b j e c t K e y > < K e y > M e a s u r e s \ S u m   o f   G r o s s   M a r g i n   % \ T a g I n f o \ V a l u e < / K e y > < / D i a g r a m O b j e c t K e y > < D i a g r a m O b j e c t K e y > < K e y > M e a s u r e s \ A v e r a g e   o f   G r o s s   M a r g i n   % < / K e y > < / D i a g r a m O b j e c t K e y > < D i a g r a m O b j e c t K e y > < K e y > M e a s u r e s \ A v e r a g e   o f   G r o s s   M a r g i n   % \ T a g I n f o \ F o r m u l a < / K e y > < / D i a g r a m O b j e c t K e y > < D i a g r a m O b j e c t K e y > < K e y > M e a s u r e s \ A v e r a g e   o f   G r o s s   M a r g i n   % \ T a g I n f o \ V a l u e 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 S h i p p i n g   M o d e < / K e y > < / D i a g r a m O b j e c t K e y > < D i a g r a m O b j e c t K e y > < K e y > M e a s u r e s \ C o u n t   o f   S h i p p i n g   M o d e \ T a g I n f o \ F o r m u l a < / K e y > < / D i a g r a m O b j e c t K e y > < D i a g r a m O b j e c t K e y > < K e y > M e a s u r e s \ C o u n t   o f   S h i p p i n g   M o d e \ T a g I n f o \ V a l u e < / K e y > < / D i a g r a m O b j e c t K e y > < D i a g r a m O b j e c t K e y > < K e y > M e a s u r e s \ S u m   o f   Q u a n t i t y < / K e y > < / D i a g r a m O b j e c t K e y > < D i a g r a m O b j e c t K e y > < K e y > M e a s u r e s \ S u m   o f   Q u a n t i t y \ T a g I n f o \ F o r m u l a < / K e y > < / D i a g r a m O b j e c t K e y > < D i a g r a m O b j e c t K e y > < K e y > M e a s u r e s \ S u m   o f   Q u a n t i t y \ T a g I n f o \ V a l u e < / K e y > < / D i a g r a m O b j e c t K e y > < D i a g r a m O b j e c t K e y > < K e y > M e a s u r e s \ S u m   o f   D i s c o u n t < / K e y > < / D i a g r a m O b j e c t K e y > < D i a g r a m O b j e c t K e y > < K e y > M e a s u r e s \ S u m   o f   D i s c o u n t \ T a g I n f o \ F o r m u l a < / K e y > < / D i a g r a m O b j e c t K e y > < D i a g r a m O b j e c t K e y > < K e y > M e a s u r e s \ S u m   o f   D i s c o u n t \ T a g I n f o \ V a l u e < / K e y > < / D i a g r a m O b j e c t K e y > < D i a g r a m O b j e c t K e y > < K e y > M e a s u r e s \ C o u n t   o f   G r o s s   M a r g i n   % < / K e y > < / D i a g r a m O b j e c t K e y > < D i a g r a m O b j e c t K e y > < K e y > M e a s u r e s \ C o u n t   o f   G r o s s   M a r g i n   % \ T a g I n f o \ F o r m u l a < / K e y > < / D i a g r a m O b j e c t K e y > < D i a g r a m O b j e c t K e y > < K e y > M e a s u r e s \ C o u n t   o f   G r o s s   M a r g i n   % \ T a g I n f o \ V a l u e < / K e y > < / D i a g r a m O b j e c t K e y > < D i a g r a m O b j e c t K e y > < K e y > M e a s u r e s \ C o u n t   o f   P r o f i t < / K e y > < / D i a g r a m O b j e c t K e y > < D i a g r a m O b j e c t K e y > < K e y > M e a s u r e s \ C o u n t   o f   P r o f i t \ T a g I n f o \ F o r m u l a < / K e y > < / D i a g r a m O b j e c t K e y > < D i a g r a m O b j e c t K e y > < K e y > M e a s u r e s \ C o u n t   o f   P r o f i t \ T a g I n f o \ V a l u e < / K e y > < / D i a g r a m O b j e c t K e y > < D i a g r a m O b j e c t K e y > < K e y > C o l u m n s \ O r d e r   I D < / K e y > < / D i a g r a m O b j e c t K e y > < D i a g r a m O b j e c t K e y > < K e y > C o l u m n s \ C u s t o m e r   I D < / K e y > < / D i a g r a m O b j e c t K e y > < D i a g r a m O b j e c t K e y > < K e y > C o l u m n s \ S a l e s < / K e y > < / D i a g r a m O b j e c t K e y > < D i a g r a m O b j e c t K e y > < K e y > C o l u m n s \ S a l e s   C a t e g o r y < / K e y > < / D i a g r a m O b j e c t K e y > < D i a g r a m O b j e c t K e y > < K e y > C o l u m n s \ D i s c o u n t < / K e y > < / D i a g r a m O b j e c t K e y > < D i a g r a m O b j e c t K e y > < K e y > C o l u m n s \ P r o f i t < / K e y > < / D i a g r a m O b j e c t K e y > < D i a g r a m O b j e c t K e y > < K e y > C o l u m n s \ O r d e r   D a t e < / K e y > < / D i a g r a m O b j e c t K e y > < D i a g r a m O b j e c t K e y > < K e y > C o l u m n s \ S h i p   D a t e < / K e y > < / D i a g r a m O b j e c t K e y > < D i a g r a m O b j e c t K e y > < K e y > C o l u m n s \ S h i p p i n g   M o d e < / K e y > < / D i a g r a m O b j e c t K e y > < D i a g r a m O b j e c t K e y > < K e y > C o l u m n s \ P a y m e n t   M e t h o d < / K e y > < / D i a g r a m O b j e c t K e y > < D i a g r a m O b j e c t K e y > < K e y > C o l u m n s \ R i s k   L e v e l < / K e y > < / D i a g r a m O b j e c t K e y > < D i a g r a m O b j e c t K e y > < K e y > C o l u m n s \ D e l i v e r y   S t a t u s < / K e y > < / D i a g r a m O b j e c t K e y > < D i a g r a m O b j e c t K e y > < K e y > C o l u m n s \ P r o v i n c e < / K e y > < / D i a g r a m O b j e c t K e y > < D i a g r a m O b j e c t K e y > < K e y > C o l u m n s \ C u s t o m e r   S e g m e n t < / K e y > < / D i a g r a m O b j e c t K e y > < D i a g r a m O b j e c t K e y > < K e y > C o l u m n s \ P r o d u c t   C a t e g o r y < / K e y > < / D i a g r a m O b j e c t K e y > < D i a g r a m O b j e c t K e y > < K e y > C o l u m n s \ P r o d u c t   S u b - C a t e g o r y < / K e y > < / D i a g r a m O b j e c t K e y > < D i a g r a m O b j e c t K e y > < K e y > C o l u m n s \ P r o d u c t < / K e y > < / D i a g r a m O b j e c t K e y > < D i a g r a m O b j e c t K e y > < K e y > C o l u m n s \ Q u a n t i t y < / K e y > < / D i a g r a m O b j e c t K e y > < D i a g r a m O b j e c t K e y > < K e y > C o l u m n s \ O r d e r   M o n t h < / K e y > < / D i a g r a m O b j e c t K e y > < D i a g r a m O b j e c t K e y > < K e y > C o l u m n s \ O r d e r   Y e a r < / K e y > < / D i a g r a m O b j e c t K e y > < D i a g r a m O b j e c t K e y > < K e y > C o l u m n s \ G r o s s   M a r g i n   % < / K e y > < / D i a g r a m O b j e c t K e y > < D i a g r a m O b j e c t K e y > < K e y > C o l u m n s \ D i s c o u n t   C a t e g o r y 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 G r o s s   M a r g i n   % & g t ; - & l t ; M e a s u r e s \ G r o s s   M a r g i n   % & g t ; < / K e y > < / D i a g r a m O b j e c t K e y > < D i a g r a m O b j e c t K e y > < K e y > L i n k s \ & l t ; C o l u m n s \ S u m   o f   G r o s s   M a r g i n   % & g t ; - & l t ; M e a s u r e s \ G r o s s   M a r g i n   % & g t ; \ C O L U M N < / K e y > < / D i a g r a m O b j e c t K e y > < D i a g r a m O b j e c t K e y > < K e y > L i n k s \ & l t ; C o l u m n s \ S u m   o f   G r o s s   M a r g i n   % & g t ; - & l t ; M e a s u r e s \ G r o s s   M a r g i n   % & g t ; \ M E A S U R E < / K e y > < / D i a g r a m O b j e c t K e y > < D i a g r a m O b j e c t K e y > < K e y > L i n k s \ & l t ; C o l u m n s \ A v e r a g e   o f   G r o s s   M a r g i n   % & g t ; - & l t ; M e a s u r e s \ G r o s s   M a r g i n   % & g t ; < / K e y > < / D i a g r a m O b j e c t K e y > < D i a g r a m O b j e c t K e y > < K e y > L i n k s \ & l t ; C o l u m n s \ A v e r a g e   o f   G r o s s   M a r g i n   % & g t ; - & l t ; M e a s u r e s \ G r o s s   M a r g i n   % & g t ; \ C O L U M N < / K e y > < / D i a g r a m O b j e c t K e y > < D i a g r a m O b j e c t K e y > < K e y > L i n k s \ & l t ; C o l u m n s \ A v e r a g e   o f   G r o s s   M a r g i n   % & g t ; - & l t ; M e a s u r e s \ G r o s s   M a r g i n   % & g t ; \ M E A S U R E 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 S h i p p i n g   M o d e & g t ; - & l t ; M e a s u r e s \ S h i p p i n g   M o d e & g t ; < / K e y > < / D i a g r a m O b j e c t K e y > < D i a g r a m O b j e c t K e y > < K e y > L i n k s \ & l t ; C o l u m n s \ C o u n t   o f   S h i p p i n g   M o d e & g t ; - & l t ; M e a s u r e s \ S h i p p i n g   M o d e & g t ; \ C O L U M N < / K e y > < / D i a g r a m O b j e c t K e y > < D i a g r a m O b j e c t K e y > < K e y > L i n k s \ & l t ; C o l u m n s \ C o u n t   o f   S h i p p i n g   M o d e & g t ; - & l t ; M e a s u r e s \ S h i p p i n g   M o d e & g t ; \ M E A S U R E 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 G r o s s   M a r g i n   % & g t ; - & l t ; M e a s u r e s \ G r o s s   M a r g i n   % & g t ; < / K e y > < / D i a g r a m O b j e c t K e y > < D i a g r a m O b j e c t K e y > < K e y > L i n k s \ & l t ; C o l u m n s \ C o u n t   o f   G r o s s   M a r g i n   % & g t ; - & l t ; M e a s u r e s \ G r o s s   M a r g i n   % & g t ; \ C O L U M N < / K e y > < / D i a g r a m O b j e c t K e y > < D i a g r a m O b j e c t K e y > < K e y > L i n k s \ & l t ; C o l u m n s \ C o u n t   o f   G r o s s   M a r g i n   % & g t ; - & l t ; M e a s u r e s \ G r o s s   M a r g i n   % & g t ; \ M E A S U R E 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 G r o s s   M a r g i n   % < / K e y > < / a : K e y > < a : V a l u e   i : t y p e = " M e a s u r e G r i d N o d e V i e w S t a t e " > < C o l u m n > 2 0 < / C o l u m n > < L a y e d O u t > t r u e < / L a y e d O u t > < W a s U I I n v i s i b l e > t r u e < / W a s U I I n v i s i b l e > < / a : V a l u e > < / a : K e y V a l u e O f D i a g r a m O b j e c t K e y a n y T y p e z b w N T n L X > < a : K e y V a l u e O f D i a g r a m O b j e c t K e y a n y T y p e z b w N T n L X > < a : K e y > < K e y > M e a s u r e s \ S u m   o f   G r o s s   M a r g i n   % \ T a g I n f o \ F o r m u l a < / K e y > < / a : K e y > < a : V a l u e   i : t y p e = " M e a s u r e G r i d V i e w S t a t e I D i a g r a m T a g A d d i t i o n a l I n f o " / > < / a : K e y V a l u e O f D i a g r a m O b j e c t K e y a n y T y p e z b w N T n L X > < a : K e y V a l u e O f D i a g r a m O b j e c t K e y a n y T y p e z b w N T n L X > < a : K e y > < K e y > M e a s u r e s \ S u m   o f   G r o s s   M a r g i n   % \ T a g I n f o \ V a l u e < / K e y > < / a : K e y > < a : V a l u e   i : t y p e = " M e a s u r e G r i d V i e w S t a t e I D i a g r a m T a g A d d i t i o n a l I n f o " / > < / a : K e y V a l u e O f D i a g r a m O b j e c t K e y a n y T y p e z b w N T n L X > < a : K e y V a l u e O f D i a g r a m O b j e c t K e y a n y T y p e z b w N T n L X > < a : K e y > < K e y > M e a s u r e s \ A v e r a g e   o f   G r o s s   M a r g i n   % < / K e y > < / a : K e y > < a : V a l u e   i : t y p e = " M e a s u r e G r i d N o d e V i e w S t a t e " > < C o l u m n > 2 0 < / C o l u m n > < L a y e d O u t > t r u e < / L a y e d O u t > < W a s U I I n v i s i b l e > t r u e < / W a s U I I n v i s i b l e > < / a : V a l u e > < / a : K e y V a l u e O f D i a g r a m O b j e c t K e y a n y T y p e z b w N T n L X > < a : K e y V a l u e O f D i a g r a m O b j e c t K e y a n y T y p e z b w N T n L X > < a : K e y > < K e y > M e a s u r e s \ A v e r a g e   o f   G r o s s   M a r g i n   % \ T a g I n f o \ F o r m u l a < / K e y > < / a : K e y > < a : V a l u e   i : t y p e = " M e a s u r e G r i d V i e w S t a t e I D i a g r a m T a g A d d i t i o n a l I n f o " / > < / a : K e y V a l u e O f D i a g r a m O b j e c t K e y a n y T y p e z b w N T n L X > < a : K e y V a l u e O f D i a g r a m O b j e c t K e y a n y T y p e z b w N T n L X > < a : K e y > < K e y > M e a s u r e s \ A v e r a g e   o f   G r o s s   M a r g i n   % \ T a g I n f o \ V a l u e 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 S h i p p i n g   M o d e < / K e y > < / a : K e y > < a : V a l u e   i : t y p e = " M e a s u r e G r i d N o d e V i e w S t a t e " > < C o l u m n > 8 < / C o l u m n > < L a y e d O u t > t r u e < / L a y e d O u t > < W a s U I I n v i s i b l e > t r u e < / W a s U I I n v i s i b l e > < / a : V a l u e > < / a : K e y V a l u e O f D i a g r a m O b j e c t K e y a n y T y p e z b w N T n L X > < a : K e y V a l u e O f D i a g r a m O b j e c t K e y a n y T y p e z b w N T n L X > < a : K e y > < K e y > M e a s u r e s \ C o u n t   o f   S h i p p i n g   M o d e \ T a g I n f o \ F o r m u l a < / K e y > < / a : K e y > < a : V a l u e   i : t y p e = " M e a s u r e G r i d V i e w S t a t e I D i a g r a m T a g A d d i t i o n a l I n f o " / > < / a : K e y V a l u e O f D i a g r a m O b j e c t K e y a n y T y p e z b w N T n L X > < a : K e y V a l u e O f D i a g r a m O b j e c t K e y a n y T y p e z b w N T n L X > < a : K e y > < K e y > M e a s u r e s \ C o u n t   o f   S h i p p i n g   M o d e \ T a g I n f o \ V a l u e < / K e y > < / a : K e y > < a : V a l u e   i : t y p e = " M e a s u r e G r i d V i e w S t a t e I D i a g r a m T a g A d d i t i o n a l I n f o " / > < / a : K e y V a l u e O f D i a g r a m O b j e c t K e y a n y T y p e z b w N T n L X > < a : K e y V a l u e O f D i a g r a m O b j e c t K e y a n y T y p e z b w N T n L X > < a : K e y > < K e y > M e a s u r e s \ S u m   o f   Q u a n t i t y < / K e y > < / a : K e y > < a : V a l u e   i : t y p e = " M e a s u r e G r i d N o d e V i e w S t a t e " > < C o l u m n > 1 7 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 D i s c o u n t < / K e y > < / a : K e y > < a : V a l u e   i : t y p e = " M e a s u r e G r i d N o d e V i e w S t a t e " > < C o l u m n > 4 < / 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 G r o s s   M a r g i n   % < / K e y > < / a : K e y > < a : V a l u e   i : t y p e = " M e a s u r e G r i d N o d e V i e w S t a t e " > < C o l u m n > 2 0 < / C o l u m n > < L a y e d O u t > t r u e < / L a y e d O u t > < W a s U I I n v i s i b l e > t r u e < / W a s U I I n v i s i b l e > < / a : V a l u e > < / a : K e y V a l u e O f D i a g r a m O b j e c t K e y a n y T y p e z b w N T n L X > < a : K e y V a l u e O f D i a g r a m O b j e c t K e y a n y T y p e z b w N T n L X > < a : K e y > < K e y > M e a s u r e s \ C o u n t   o f   G r o s s   M a r g i n   % \ T a g I n f o \ F o r m u l a < / K e y > < / a : K e y > < a : V a l u e   i : t y p e = " M e a s u r e G r i d V i e w S t a t e I D i a g r a m T a g A d d i t i o n a l I n f o " / > < / a : K e y V a l u e O f D i a g r a m O b j e c t K e y a n y T y p e z b w N T n L X > < a : K e y V a l u e O f D i a g r a m O b j e c t K e y a n y T y p e z b w N T n L X > < a : K e y > < K e y > M e a s u r e s \ C o u n t   o f   G r o s s   M a r g i n   % \ T a g I n f o \ V a l u e < / K e y > < / a : K e y > < a : V a l u e   i : t y p e = " M e a s u r e G r i d V i e w S t a t e I D i a g r a m T a g A d d i t i o n a l I n f o " / > < / a : K e y V a l u e O f D i a g r a m O b j e c t K e y a n y T y p e z b w N T n L X > < a : K e y V a l u e O f D i a g r a m O b j e c t K e y a n y T y p e z b w N T n L X > < a : K e y > < K e y > M e a s u r e s \ C o u n t   o f   P r o f i t < / K e y > < / a : K e y > < a : V a l u e   i : t y p e = " M e a s u r e G r i d N o d e V i e w S t a t e " > < C o l u m n > 5 < / 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 C a t e g o r y < / K e y > < / a : K e y > < a : V a l u e   i : t y p e = " M e a s u r e G r i d N o d e V i e w S t a t e " > < C o l u m n > 3 < / C o l u m n > < L a y e d O u t > t r u e < / L a y e d O u t > < / a : V a l u e > < / a : K e y V a l u e O f D i a g r a m O b j e c t K e y a n y T y p e z b w N T n L X > < a : K e y V a l u e O f D i a g r a m O b j e c t K e y a n y T y p e z b w N T n L X > < a : K e y > < K e y > C o l u m n s \ D i s c o u n t < / 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 C o l u m n s \ S h i p p i n g   M o d e < / K e y > < / a : K e y > < a : V a l u e   i : t y p e = " M e a s u r e G r i d N o d e V i e w S t a t e " > < C o l u m n > 8 < / C o l u m n > < L a y e d O u t > t r u e < / L a y e d O u t > < / a : V a l u e > < / a : K e y V a l u e O f D i a g r a m O b j e c t K e y a n y T y p e z b w N T n L X > < a : K e y V a l u e O f D i a g r a m O b j e c t K e y a n y T y p e z b w N T n L X > < a : K e y > < K e y > C o l u m n s \ P a y m e n t   M e t h o d < / K e y > < / a : K e y > < a : V a l u e   i : t y p e = " M e a s u r e G r i d N o d e V i e w S t a t e " > < C o l u m n > 9 < / C o l u m n > < L a y e d O u t > t r u e < / L a y e d O u t > < / a : V a l u e > < / a : K e y V a l u e O f D i a g r a m O b j e c t K e y a n y T y p e z b w N T n L X > < a : K e y V a l u e O f D i a g r a m O b j e c t K e y a n y T y p e z b w N T n L X > < a : K e y > < K e y > C o l u m n s \ R i s k   L e v e l < / K e y > < / a : K e y > < a : V a l u e   i : t y p e = " M e a s u r e G r i d N o d e V i e w S t a t e " > < C o l u m n > 1 0 < / C o l u m n > < L a y e d O u t > t r u e < / L a y e d O u t > < / a : V a l u e > < / a : K e y V a l u e O f D i a g r a m O b j e c t K e y a n y T y p e z b w N T n L X > < a : K e y V a l u e O f D i a g r a m O b j e c t K e y a n y T y p e z b w N T n L X > < a : K e y > < K e y > C o l u m n s \ D e l i v e r y   S t a t u s < / K e y > < / a : K e y > < a : V a l u e   i : t y p e = " M e a s u r e G r i d N o d e V i e w S t a t e " > < C o l u m n > 1 1 < / C o l u m n > < L a y e d O u t > t r u e < / L a y e d O u t > < / a : V a l u e > < / a : K e y V a l u e O f D i a g r a m O b j e c t K e y a n y T y p e z b w N T n L X > < a : K e y V a l u e O f D i a g r a m O b j e c t K e y a n y T y p e z b w N T n L X > < a : K e y > < K e y > C o l u m n s \ P r o v i n c e < / K e y > < / a : K e y > < a : V a l u e   i : t y p e = " M e a s u r e G r i d N o d e V i e w S t a t e " > < C o l u m n > 1 2 < / C o l u m n > < L a y e d O u t > t r u e < / L a y e d O u t > < / a : V a l u e > < / a : K e y V a l u e O f D i a g r a m O b j e c t K e y a n y T y p e z b w N T n L X > < a : K e y V a l u e O f D i a g r a m O b j e c t K e y a n y T y p e z b w N T n L X > < a : K e y > < K e y > C o l u m n s \ C u s t o m e r   S e g m e n t < / K e y > < / a : K e y > < a : V a l u e   i : t y p e = " M e a s u r e G r i d N o d e V i e w S t a t e " > < C o l u m n > 1 3 < / C o l u m n > < L a y e d O u t > t r u e < / L a y e d O u t > < / a : V a l u e > < / a : K e y V a l u e O f D i a g r a m O b j e c t K e y a n y T y p e z b w N T n L X > < a : K e y V a l u e O f D i a g r a m O b j e c t K e y a n y T y p e z b w N T n L X > < a : K e y > < K e y > C o l u m n s \ P r o d u c t   C a t e g o r y < / K e y > < / a : K e y > < a : V a l u e   i : t y p e = " M e a s u r e G r i d N o d e V i e w S t a t e " > < C o l u m n > 1 4 < / C o l u m n > < L a y e d O u t > t r u e < / L a y e d O u t > < / a : V a l u e > < / a : K e y V a l u e O f D i a g r a m O b j e c t K e y a n y T y p e z b w N T n L X > < a : K e y V a l u e O f D i a g r a m O b j e c t K e y a n y T y p e z b w N T n L X > < a : K e y > < K e y > C o l u m n s \ P r o d u c t   S u b - C a t e g o r y < / K e y > < / a : K e y > < a : V a l u e   i : t y p e = " M e a s u r e G r i d N o d e V i e w S t a t e " > < C o l u m n > 1 5 < / C o l u m n > < L a y e d O u t > t r u e < / L a y e d O u t > < / a : V a l u e > < / a : K e y V a l u e O f D i a g r a m O b j e c t K e y a n y T y p e z b w N T n L X > < a : K e y V a l u e O f D i a g r a m O b j e c t K e y a n y T y p e z b w N T n L X > < a : K e y > < K e y > C o l u m n s \ P r o d u c t < / 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 C o l u m n s \ O r d e r   M o n t h < / K e y > < / a : K e y > < a : V a l u e   i : t y p e = " M e a s u r e G r i d N o d e V i e w S t a t e " > < C o l u m n > 1 8 < / C o l u m n > < L a y e d O u t > t r u e < / L a y e d O u t > < / a : V a l u e > < / a : K e y V a l u e O f D i a g r a m O b j e c t K e y a n y T y p e z b w N T n L X > < a : K e y V a l u e O f D i a g r a m O b j e c t K e y a n y T y p e z b w N T n L X > < a : K e y > < K e y > C o l u m n s \ O r d e r   Y e a r < / K e y > < / a : K e y > < a : V a l u e   i : t y p e = " M e a s u r e G r i d N o d e V i e w S t a t e " > < C o l u m n > 1 9 < / C o l u m n > < L a y e d O u t > t r u e < / L a y e d O u t > < / a : V a l u e > < / a : K e y V a l u e O f D i a g r a m O b j e c t K e y a n y T y p e z b w N T n L X > < a : K e y V a l u e O f D i a g r a m O b j e c t K e y a n y T y p e z b w N T n L X > < a : K e y > < K e y > C o l u m n s \ G r o s s   M a r g i n   % < / K e y > < / a : K e y > < a : V a l u e   i : t y p e = " M e a s u r e G r i d N o d e V i e w S t a t e " > < C o l u m n > 2 0 < / C o l u m n > < L a y e d O u t > t r u e < / L a y e d O u t > < / a : V a l u e > < / a : K e y V a l u e O f D i a g r a m O b j e c t K e y a n y T y p e z b w N T n L X > < a : K e y V a l u e O f D i a g r a m O b j e c t K e y a n y T y p e z b w N T n L X > < a : K e y > < K e y > C o l u m n s \ D i s c o u n t   C a t e g o r y < / K e y > < / a : K e y > < a : V a l u e   i : t y p e = " M e a s u r e G r i d N o d e V i e w S t a t e " > < C o l u m n > 2 1 < / C o l u m n > < L a y e d O u t > t r u e < / L a y e d O u t > < / a : V a l u e > < / a : K e y V a l u e O f D i a g r a m O b j e c t K e y a n y T y p e z b w N T n L X > < a : K e y V a l u e O f D i a g r a m O b j e c t K e y a n y T y p e z b w N T n L X > < a : K e y > < K e y > C o l u m n s \ O r d e r   D a t e   ( Y e a r ) < / K e y > < / a : K e y > < a : V a l u e   i : t y p e = " M e a s u r e G r i d N o d e V i e w S t a t e " > < C o l u m n > 2 2 < / C o l u m n > < L a y e d O u t > t r u e < / L a y e d O u t > < / a : V a l u e > < / a : K e y V a l u e O f D i a g r a m O b j e c t K e y a n y T y p e z b w N T n L X > < a : K e y V a l u e O f D i a g r a m O b j e c t K e y a n y T y p e z b w N T n L X > < a : K e y > < K e y > C o l u m n s \ O r d e r   D a t e   ( Q u a r t e r ) < / K e y > < / a : K e y > < a : V a l u e   i : t y p e = " M e a s u r e G r i d N o d e V i e w S t a t e " > < C o l u m n > 2 3 < / C o l u m n > < L a y e d O u t > t r u e < / L a y e d O u t > < / a : V a l u e > < / a : K e y V a l u e O f D i a g r a m O b j e c t K e y a n y T y p e z b w N T n L X > < a : K e y V a l u e O f D i a g r a m O b j e c t K e y a n y T y p e z b w N T n L X > < a : K e y > < K e y > C o l u m n s \ O r d e r   D a t e   ( M o n t h   I n d e x ) < / K e y > < / a : K e y > < a : V a l u e   i : t y p e = " M e a s u r e G r i d N o d e V i e w S t a t e " > < C o l u m n > 2 4 < / C o l u m n > < L a y e d O u t > t r u e < / L a y e d O u t > < / a : V a l u e > < / a : K e y V a l u e O f D i a g r a m O b j e c t K e y a n y T y p e z b w N T n L X > < a : K e y V a l u e O f D i a g r a m O b j e c t K e y a n y T y p e z b w N T n L X > < a : K e y > < K e y > C o l u m n s \ O r d e r   D a t e   ( M o n t h ) < / K e y > < / a : K e y > < a : V a l u e   i : t y p e = " M e a s u r e G r i d N o d e V i e w S t a t e " > < C o l u m n > 2 5 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 G r o s s   M a r g i n   % & g t ; - & l t ; M e a s u r e s \ G r o s s   M a r g i n   % & g t ; < / K e y > < / a : K e y > < a : V a l u e   i : t y p e = " M e a s u r e G r i d V i e w S t a t e I D i a g r a m L i n k " / > < / a : K e y V a l u e O f D i a g r a m O b j e c t K e y a n y T y p e z b w N T n L X > < a : K e y V a l u e O f D i a g r a m O b j e c t K e y a n y T y p e z b w N T n L X > < a : K e y > < K e y > L i n k s \ & l t ; C o l u m n s \ S u m   o f   G r o s s   M a r g i n   % & g t ; - & l t ; M e a s u r e s \ G r o s s   M a r g i n   % & g t ; \ C O L U M N < / K e y > < / a : K e y > < a : V a l u e   i : t y p e = " M e a s u r e G r i d V i e w S t a t e I D i a g r a m L i n k E n d p o i n t " / > < / a : K e y V a l u e O f D i a g r a m O b j e c t K e y a n y T y p e z b w N T n L X > < a : K e y V a l u e O f D i a g r a m O b j e c t K e y a n y T y p e z b w N T n L X > < a : K e y > < K e y > L i n k s \ & l t ; C o l u m n s \ S u m   o f   G r o s s   M a r g i n   % & g t ; - & l t ; M e a s u r e s \ G r o s s   M a r g i n   % & g t ; \ M E A S U R E < / K e y > < / a : K e y > < a : V a l u e   i : t y p e = " M e a s u r e G r i d V i e w S t a t e I D i a g r a m L i n k E n d p o i n t " / > < / a : K e y V a l u e O f D i a g r a m O b j e c t K e y a n y T y p e z b w N T n L X > < a : K e y V a l u e O f D i a g r a m O b j e c t K e y a n y T y p e z b w N T n L X > < a : K e y > < K e y > L i n k s \ & l t ; C o l u m n s \ A v e r a g e   o f   G r o s s   M a r g i n   % & g t ; - & l t ; M e a s u r e s \ G r o s s   M a r g i n   % & g t ; < / K e y > < / a : K e y > < a : V a l u e   i : t y p e = " M e a s u r e G r i d V i e w S t a t e I D i a g r a m L i n k " / > < / a : K e y V a l u e O f D i a g r a m O b j e c t K e y a n y T y p e z b w N T n L X > < a : K e y V a l u e O f D i a g r a m O b j e c t K e y a n y T y p e z b w N T n L X > < a : K e y > < K e y > L i n k s \ & l t ; C o l u m n s \ A v e r a g e   o f   G r o s s   M a r g i n   % & g t ; - & l t ; M e a s u r e s \ G r o s s   M a r g i n   % & g t ; \ C O L U M N < / K e y > < / a : K e y > < a : V a l u e   i : t y p e = " M e a s u r e G r i d V i e w S t a t e I D i a g r a m L i n k E n d p o i n t " / > < / a : K e y V a l u e O f D i a g r a m O b j e c t K e y a n y T y p e z b w N T n L X > < a : K e y V a l u e O f D i a g r a m O b j e c t K e y a n y T y p e z b w N T n L X > < a : K e y > < K e y > L i n k s \ & l t ; C o l u m n s \ A v e r a g e   o f   G r o s s   M a r g i n   % & g t ; - & l t ; M e a s u r e s \ G r o s s   M a r g i n   % & g t ; \ M E A S U R E 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 S h i p p i n g   M o d e & g t ; - & l t ; M e a s u r e s \ S h i p p i n g   M o d e & g t ; < / K e y > < / a : K e y > < a : V a l u e   i : t y p e = " M e a s u r e G r i d V i e w S t a t e I D i a g r a m L i n k " / > < / a : K e y V a l u e O f D i a g r a m O b j e c t K e y a n y T y p e z b w N T n L X > < a : K e y V a l u e O f D i a g r a m O b j e c t K e y a n y T y p e z b w N T n L X > < a : K e y > < K e y > L i n k s \ & l t ; C o l u m n s \ C o u n t   o f   S h i p p i n g   M o d e & g t ; - & l t ; M e a s u r e s \ S h i p p i n g   M o d e & g t ; \ C O L U M N < / K e y > < / a : K e y > < a : V a l u e   i : t y p e = " M e a s u r e G r i d V i e w S t a t e I D i a g r a m L i n k E n d p o i n t " / > < / a : K e y V a l u e O f D i a g r a m O b j e c t K e y a n y T y p e z b w N T n L X > < a : K e y V a l u e O f D i a g r a m O b j e c t K e y a n y T y p e z b w N T n L X > < a : K e y > < K e y > L i n k s \ & l t ; C o l u m n s \ C o u n t   o f   S h i p p i n g   M o d e & g t ; - & l t ; M e a s u r e s \ S h i p p i n g   M o d e & g t ; \ M E A S U R E 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 G r o s s   M a r g i n   % & g t ; - & l t ; M e a s u r e s \ G r o s s   M a r g i n   % & g t ; < / K e y > < / a : K e y > < a : V a l u e   i : t y p e = " M e a s u r e G r i d V i e w S t a t e I D i a g r a m L i n k " / > < / a : K e y V a l u e O f D i a g r a m O b j e c t K e y a n y T y p e z b w N T n L X > < a : K e y V a l u e O f D i a g r a m O b j e c t K e y a n y T y p e z b w N T n L X > < a : K e y > < K e y > L i n k s \ & l t ; C o l u m n s \ C o u n t   o f   G r o s s   M a r g i n   % & g t ; - & l t ; M e a s u r e s \ G r o s s   M a r g i n   % & g t ; \ C O L U M N < / K e y > < / a : K e y > < a : V a l u e   i : t y p e = " M e a s u r e G r i d V i e w S t a t e I D i a g r a m L i n k E n d p o i n t " / > < / a : K e y V a l u e O f D i a g r a m O b j e c t K e y a n y T y p e z b w N T n L X > < a : K e y V a l u e O f D i a g r a m O b j e c t K e y a n y T y p e z b w N T n L X > < a : K e y > < K e y > L i n k s \ & l t ; C o l u m n s \ C o u n t   o f   G r o s s   M a r g i n   % & g t ; - & l t ; M e a s u r e s \ G r o s s   M a r g i n   % & g t ; \ M E A S U R E 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 T a b l e s \ S a l e s < / K e y > < / D i a g r a m O b j e c t K e y > < D i a g r a m O b j e c t K e y > < K e y > T a b l e s \ S a l e s \ C o l u m n s \ O r d e r   I D < / K e y > < / D i a g r a m O b j e c t K e y > < D i a g r a m O b j e c t K e y > < K e y > T a b l e s \ S a l e s \ C o l u m n s \ C u s t o m e r   I D < / K e y > < / D i a g r a m O b j e c t K e y > < D i a g r a m O b j e c t K e y > < K e y > T a b l e s \ S a l e s \ C o l u m n s \ S a l e s < / K e y > < / D i a g r a m O b j e c t K e y > < D i a g r a m O b j e c t K e y > < K e y > T a b l e s \ S a l e s \ C o l u m n s \ S a l e s   C a t e g o r y < / K e y > < / D i a g r a m O b j e c t K e y > < D i a g r a m O b j e c t K e y > < K e y > T a b l e s \ S a l e s \ C o l u m n s \ D i s c o u n t < / K e y > < / D i a g r a m O b j e c t K e y > < D i a g r a m O b j e c t K e y > < K e y > T a b l e s \ S a l e s \ C o l u m n s \ P r o f i t < / K e y > < / D i a g r a m O b j e c t K e y > < D i a g r a m O b j e c t K e y > < K e y > T a b l e s \ S a l e s \ C o l u m n s \ O r d e r   D a t e < / K e y > < / D i a g r a m O b j e c t K e y > < D i a g r a m O b j e c t K e y > < K e y > T a b l e s \ S a l e s \ C o l u m n s \ S h i p   D a t e < / K e y > < / D i a g r a m O b j e c t K e y > < D i a g r a m O b j e c t K e y > < K e y > T a b l e s \ S a l e s \ C o l u m n s \ S h i p p i n g   M o d e < / K e y > < / D i a g r a m O b j e c t K e y > < D i a g r a m O b j e c t K e y > < K e y > T a b l e s \ S a l e s \ C o l u m n s \ P a y m e n t   M e t h o d < / K e y > < / D i a g r a m O b j e c t K e y > < D i a g r a m O b j e c t K e y > < K e y > T a b l e s \ S a l e s \ C o l u m n s \ R i s k   L e v e l < / K e y > < / D i a g r a m O b j e c t K e y > < D i a g r a m O b j e c t K e y > < K e y > T a b l e s \ S a l e s \ C o l u m n s \ D e l i v e r y   S t a t u s < / K e y > < / D i a g r a m O b j e c t K e y > < D i a g r a m O b j e c t K e y > < K e y > T a b l e s \ S a l e s \ C o l u m n s \ P r o v i n c e < / K e y > < / D i a g r a m O b j e c t K e y > < D i a g r a m O b j e c t K e y > < K e y > T a b l e s \ S a l e s \ C o l u m n s \ C u s t o m e r   S e g m e n t < / K e y > < / D i a g r a m O b j e c t K e y > < D i a g r a m O b j e c t K e y > < K e y > T a b l e s \ S a l e s \ C o l u m n s \ P r o d u c t   C a t e g o r y < / K e y > < / D i a g r a m O b j e c t K e y > < D i a g r a m O b j e c t K e y > < K e y > T a b l e s \ S a l e s \ C o l u m n s \ P r o d u c t   S u b - C a t e g o r y < / K e y > < / D i a g r a m O b j e c t K e y > < D i a g r a m O b j e c t K e y > < K e y > T a b l e s \ S a l e s \ C o l u m n s \ P r o d u c t < / K e y > < / D i a g r a m O b j e c t K e y > < D i a g r a m O b j e c t K e y > < K e y > T a b l e s \ S a l e s \ C o l u m n s \ Q u a n t i t y < / K e y > < / D i a g r a m O b j e c t K e y > < D i a g r a m O b j e c t K e y > < K e y > T a b l e s \ S a l e s \ C o l u m n s \ O r d e r   M o n t h < / K e y > < / D i a g r a m O b j e c t K e y > < D i a g r a m O b j e c t K e y > < K e y > T a b l e s \ S a l e s \ C o l u m n s \ O r d e r   Y e a r < / K e y > < / D i a g r a m O b j e c t K e y > < D i a g r a m O b j e c t K e y > < K e y > T a b l e s \ S a l e s \ C o l u m n s \ G r o s s   M a r g i n   % < / K e y > < / D i a g r a m O b j e c t K e y > < D i a g r a m O b j e c t K e y > < K e y > T a b l e s \ S a l e s \ C o l u m n s \ D i s c o u n t   C a t e g o r y < / K e y > < / D i a g r a m O b j e c t K e y > < D i a g r a m O b j e c t K e y > < K e y > T a b l e s \ S a l e s \ C o l u m n s \ O r d e r   D a t e   ( Y e a r ) < / K e y > < / D i a g r a m O b j e c t K e y > < D i a g r a m O b j e c t K e y > < K e y > T a b l e s \ S a l e s \ C o l u m n s \ O r d e r   D a t e   ( Q u a r t e r ) < / K e y > < / D i a g r a m O b j e c t K e y > < D i a g r a m O b j e c t K e y > < K e y > T a b l e s \ S a l e s \ C o l u m n s \ O r d e r   D a t e   ( M o n t h   I n d e x ) < / K e y > < / D i a g r a m O b j e c t K e y > < D i a g r a m O b j e c t K e y > < K e y > T a b l e s \ S a l e s \ C o l u m n s \ O r d e r   D a t e   ( M o n t h ) < / K e y > < / D i a g r a m O b j e c t K e y > < D i a g r a m O b j e c t K e y > < K e y > T a b l e s \ S a l e s \ M e a s u r e s \ S u m   o f   S a l e s < / K e y > < / D i a g r a m O b j e c t K e y > < D i a g r a m O b j e c t K e y > < K e y > T a b l e s \ S a l e s \ S u m   o f   S a l e s \ A d d i t i o n a l   I n f o \ I m p l i c i t   M e a s u r e < / K e y > < / D i a g r a m O b j e c t K e y > < D i a g r a m O b j e c t K e y > < K e y > T a b l e s \ S a l e s \ M e a s u r e s \ S u m   o f   P r o f i t < / K e y > < / D i a g r a m O b j e c t K e y > < D i a g r a m O b j e c t K e y > < K e y > T a b l e s \ S a l e s \ S u m   o f   P r o f i t \ A d d i t i o n a l   I n f o \ I m p l i c i t   M e a s u r e < / K e y > < / D i a g r a m O b j e c t K e y > < D i a g r a m O b j e c t K e y > < K e y > T a b l e s \ S a l e s \ M e a s u r e s \ S u m   o f   G r o s s   M a r g i n   % < / K e y > < / D i a g r a m O b j e c t K e y > < D i a g r a m O b j e c t K e y > < K e y > T a b l e s \ S a l e s \ S u m   o f   G r o s s   M a r g i n   % \ A d d i t i o n a l   I n f o \ I m p l i c i t   M e a s u r e < / K e y > < / D i a g r a m O b j e c t K e y > < D i a g r a m O b j e c t K e y > < K e y > T a b l e s \ S a l e s \ M e a s u r e s \ A v e r a g e   o f   G r o s s   M a r g i n   % < / K e y > < / D i a g r a m O b j e c t K e y > < D i a g r a m O b j e c t K e y > < K e y > T a b l e s \ S a l e s \ A v e r a g e   o f   G r o s s   M a r g i n   % \ A d d i t i o n a l   I n f o \ I m p l i c i t   M e a s u r e < / K e y > < / D i a g r a m O b j e c t K e y > < D i a g r a m O b j e c t K e y > < K e y > T a b l e s \ S a l e s \ M e a s u r e s \ C o u n t   o f   O r d e r   I D < / K e y > < / D i a g r a m O b j e c t K e y > < D i a g r a m O b j e c t K e y > < K e y > T a b l e s \ S a l e s \ C o u n t   o f   O r d e r   I D \ A d d i t i o n a l   I n f o \ I m p l i c i t   M e a s u r e < / K e y > < / D i a g r a m O b j e c t K e y > < D i a g r a m O b j e c t K e y > < K e y > T a b l e s \ S a l e s \ M e a s u r e s \ C o u n t   o f   S h i p p i n g   M o d e < / K e y > < / D i a g r a m O b j e c t K e y > < D i a g r a m O b j e c t K e y > < K e y > T a b l e s \ S a l e s \ C o u n t   o f   S h i p p i n g   M o d e \ A d d i t i o n a l   I n f o \ I m p l i c i t   M e a s u r e < / K e y > < / D i a g r a m O b j e c t K e y > < D i a g r a m O b j e c t K e y > < K e y > T a b l e s \ S a l e s \ M e a s u r e s \ S u m   o f   Q u a n t i t y < / K e y > < / D i a g r a m O b j e c t K e y > < D i a g r a m O b j e c t K e y > < K e y > T a b l e s \ S a l e s \ S u m   o f   Q u a n t i t y \ A d d i t i o n a l   I n f o \ I m p l i c i t   M e a s u r e < / K e y > < / D i a g r a m O b j e c t K e y > < D i a g r a m O b j e c t K e y > < K e y > T a b l e s \ S a l e s \ M e a s u r e s \ S u m   o f   D i s c o u n t < / K e y > < / D i a g r a m O b j e c t K e y > < D i a g r a m O b j e c t K e y > < K e y > T a b l e s \ S a l e s \ S u m   o f   D i s c o u n t \ A d d i t i o n a l   I n f o \ I m p l i c i t   M e a s u r e < / K e y > < / D i a g r a m O b j e c t K e y > < D i a g r a m O b j e c t K e y > < K e y > T a b l e s \ S a l e s \ M e a s u r e s \ C o u n t   o f   G r o s s   M a r g i n   % < / K e y > < / D i a g r a m O b j e c t K e y > < D i a g r a m O b j e c t K e y > < K e y > T a b l e s \ S a l e s \ C o u n t   o f   G r o s s   M a r g i n   % \ A d d i t i o n a l   I n f o \ I m p l i c i t   M e a s u r e < / K e y > < / D i a g r a m O b j e c t K e y > < D i a g r a m O b j e c t K e y > < K e y > T a b l e s \ S a l e s \ M e a s u r e s \ C o u n t   o f   P r o f i t < / K e y > < / D i a g r a m O b j e c t K e y > < D i a g r a m O b j e c t K e y > < K e y > T a b l e s \ S a l e s \ C o u n t   o f   P r o f i t \ A d d i t i o n a l   I n f o \ I m p l i c i t   M e a s u r e < / 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 T a b l e s \ S a l e s < / K e y > < / a : K e y > < a : V a l u e   i : t y p e = " D i a g r a m D i s p l a y N o d e V i e w S t a t e " > < H e i g h t > 6 1 7 . 3 3 3 3 3 3 3 3 3 3 3 3 2 6 < / H e i g h t > < I s E x p a n d e d > t r u e < / I s E x p a n d e d > < L a y e d O u t > t r u e < / L a y e d O u t > < 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 T a b l e s \ S a l e s \ C o l u m n s \ S a l e s   C a t e g o r y < / K e y > < / a : K e y > < a : V a l u e   i : t y p e = " D i a g r a m D i s p l a y N o d e V i e w S t a t e " > < H e i g h t > 1 5 0 < / H e i g h t > < I s E x p a n d e d > t r u e < / I s E x p a n d e d > < W i d t h > 2 0 0 < / W i d t h > < / a : V a l u e > < / a : K e y V a l u e O f D i a g r a m O b j e c t K e y a n y T y p e z b w N T n L X > < a : K e y V a l u e O f D i a g r a m O b j e c t K e y a n y T y p e z b w N T n L X > < a : K e y > < K e y > T a b l e s \ S a l e s \ C o l u m n s \ D i s c o u n t < / K e y > < / a : K e y > < a : V a l u e   i : t y p e = " D i a g r a m D i s p l a y N o d e V i e w S t a t e " > < H e i g h t > 1 5 0 < / H e i g h t > < I s E x p a n d e d > t r u e < / I s E x p a n d e d > < W i d t h > 2 0 0 < / W i d t h > < / a : V a l u e > < / a : K e y V a l u e O f D i a g r a m O b j e c t K e y a n y T y p e z b w N T n L X > < a : K e y V a l u e O f D i a g r a m O b j e c t K e y a n y T y p e z b w N T n L X > < a : K e y > < K e y > T a b l e s \ S a l e s \ C o l u m n s \ P r o f i t < / 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 T a b l e s \ S a l e s \ C o l u m n s \ S h i p   D a t e < / K e y > < / a : K e y > < a : V a l u e   i : t y p e = " D i a g r a m D i s p l a y N o d e V i e w S t a t e " > < H e i g h t > 1 5 0 < / H e i g h t > < I s E x p a n d e d > t r u e < / I s E x p a n d e d > < W i d t h > 2 0 0 < / W i d t h > < / a : V a l u e > < / a : K e y V a l u e O f D i a g r a m O b j e c t K e y a n y T y p e z b w N T n L X > < a : K e y V a l u e O f D i a g r a m O b j e c t K e y a n y T y p e z b w N T n L X > < a : K e y > < K e y > T a b l e s \ S a l e s \ C o l u m n s \ S h i p p i n g   M o d e < / K e y > < / a : K e y > < a : V a l u e   i : t y p e = " D i a g r a m D i s p l a y N o d e V i e w S t a t e " > < H e i g h t > 1 5 0 < / H e i g h t > < I s E x p a n d e d > t r u e < / I s E x p a n d e d > < W i d t h > 2 0 0 < / W i d t h > < / a : V a l u e > < / a : K e y V a l u e O f D i a g r a m O b j e c t K e y a n y T y p e z b w N T n L X > < a : K e y V a l u e O f D i a g r a m O b j e c t K e y a n y T y p e z b w N T n L X > < a : K e y > < K e y > T a b l e s \ S a l e s \ C o l u m n s \ P a y m e n t   M e t h o d < / K e y > < / a : K e y > < a : V a l u e   i : t y p e = " D i a g r a m D i s p l a y N o d e V i e w S t a t e " > < H e i g h t > 1 5 0 < / H e i g h t > < I s E x p a n d e d > t r u e < / I s E x p a n d e d > < W i d t h > 2 0 0 < / W i d t h > < / a : V a l u e > < / a : K e y V a l u e O f D i a g r a m O b j e c t K e y a n y T y p e z b w N T n L X > < a : K e y V a l u e O f D i a g r a m O b j e c t K e y a n y T y p e z b w N T n L X > < a : K e y > < K e y > T a b l e s \ S a l e s \ C o l u m n s \ R i s k   L e v e l < / K e y > < / a : K e y > < a : V a l u e   i : t y p e = " D i a g r a m D i s p l a y N o d e V i e w S t a t e " > < H e i g h t > 1 5 0 < / H e i g h t > < I s E x p a n d e d > t r u e < / I s E x p a n d e d > < W i d t h > 2 0 0 < / W i d t h > < / a : V a l u e > < / a : K e y V a l u e O f D i a g r a m O b j e c t K e y a n y T y p e z b w N T n L X > < a : K e y V a l u e O f D i a g r a m O b j e c t K e y a n y T y p e z b w N T n L X > < a : K e y > < K e y > T a b l e s \ S a l e s \ C o l u m n s \ D e l i v e r y   S t a t u s < / K e y > < / a : K e y > < a : V a l u e   i : t y p e = " D i a g r a m D i s p l a y N o d e V i e w S t a t e " > < H e i g h t > 1 5 0 < / H e i g h t > < I s E x p a n d e d > t r u e < / I s E x p a n d e d > < W i d t h > 2 0 0 < / W i d t h > < / a : V a l u e > < / a : K e y V a l u e O f D i a g r a m O b j e c t K e y a n y T y p e z b w N T n L X > < a : K e y V a l u e O f D i a g r a m O b j e c t K e y a n y T y p e z b w N T n L X > < a : K e y > < K e y > T a b l e s \ S a l e s \ C o l u m n s \ P r o v i n c e < / K e y > < / a : K e y > < a : V a l u e   i : t y p e = " D i a g r a m D i s p l a y N o d e V i e w S t a t e " > < H e i g h t > 1 5 0 < / H e i g h t > < I s E x p a n d e d > t r u e < / I s E x p a n d e d > < W i d t h > 2 0 0 < / W i d t h > < / a : V a l u e > < / a : K e y V a l u e O f D i a g r a m O b j e c t K e y a n y T y p e z b w N T n L X > < a : K e y V a l u e O f D i a g r a m O b j e c t K e y a n y T y p e z b w N T n L X > < a : K e y > < K e y > T a b l e s \ S a l e s \ C o l u m n s \ C u s t o m e r   S e g m e n t < / K e y > < / a : K e y > < a : V a l u e   i : t y p e = " D i a g r a m D i s p l a y N o d e V i e w S t a t e " > < H e i g h t > 1 5 0 < / H e i g h t > < I s E x p a n d e d > t r u e < / I s E x p a n d e d > < W i d t h > 2 0 0 < / W i d t h > < / a : V a l u e > < / a : K e y V a l u e O f D i a g r a m O b j e c t K e y a n y T y p e z b w N T n L X > < a : K e y V a l u e O f D i a g r a m O b j e c t K e y a n y T y p e z b w N T n L X > < a : K e y > < K e y > T a b l e s \ S a l e s \ C o l u m n s \ P r o d u c t   C a t e g o r y < / K e y > < / a : K e y > < a : V a l u e   i : t y p e = " D i a g r a m D i s p l a y N o d e V i e w S t a t e " > < H e i g h t > 1 5 0 < / H e i g h t > < I s E x p a n d e d > t r u e < / I s E x p a n d e d > < W i d t h > 2 0 0 < / W i d t h > < / a : V a l u e > < / a : K e y V a l u e O f D i a g r a m O b j e c t K e y a n y T y p e z b w N T n L X > < a : K e y V a l u e O f D i a g r a m O b j e c t K e y a n y T y p e z b w N T n L X > < a : K e y > < K e y > T a b l e s \ S a l e s \ C o l u m n s \ P r o d u c t   S u b - C a t e g o r y < / K e y > < / a : K e y > < a : V a l u e   i : t y p e = " D i a g r a m D i s p l a y N o d e V i e w S t a t e " > < H e i g h t > 1 5 0 < / H e i g h t > < I s E x p a n d e d > t r u e < / I s E x p a n d e d > < W i d t h > 2 0 0 < / W i d t h > < / a : V a l u e > < / a : K e y V a l u e O f D i a g r a m O b j e c t K e y a n y T y p e z b w N T n L X > < a : K e y V a l u e O f D i a g r a m O b j e c t K e y a n y T y p e z b w N T n L X > < a : K e y > < K e y > T a b l e s \ S a l e s \ C o l u m n s \ P r o d u c t < / 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 T a b l e s \ S a l e s \ C o l u m n s \ O r d e r   M o n t h < / K e y > < / a : K e y > < a : V a l u e   i : t y p e = " D i a g r a m D i s p l a y N o d e V i e w S t a t e " > < H e i g h t > 1 5 0 < / H e i g h t > < I s E x p a n d e d > t r u e < / I s E x p a n d e d > < W i d t h > 2 0 0 < / W i d t h > < / a : V a l u e > < / a : K e y V a l u e O f D i a g r a m O b j e c t K e y a n y T y p e z b w N T n L X > < a : K e y V a l u e O f D i a g r a m O b j e c t K e y a n y T y p e z b w N T n L X > < a : K e y > < K e y > T a b l e s \ S a l e s \ C o l u m n s \ O r d e r   Y e a r < / K e y > < / a : K e y > < a : V a l u e   i : t y p e = " D i a g r a m D i s p l a y N o d e V i e w S t a t e " > < H e i g h t > 1 5 0 < / H e i g h t > < I s E x p a n d e d > t r u e < / I s E x p a n d e d > < W i d t h > 2 0 0 < / W i d t h > < / a : V a l u e > < / a : K e y V a l u e O f D i a g r a m O b j e c t K e y a n y T y p e z b w N T n L X > < a : K e y V a l u e O f D i a g r a m O b j e c t K e y a n y T y p e z b w N T n L X > < a : K e y > < K e y > T a b l e s \ S a l e s \ C o l u m n s \ G r o s s   M a r g i n   % < / K e y > < / a : K e y > < a : V a l u e   i : t y p e = " D i a g r a m D i s p l a y N o d e V i e w S t a t e " > < H e i g h t > 1 5 0 < / H e i g h t > < I s E x p a n d e d > t r u e < / I s E x p a n d e d > < W i d t h > 2 0 0 < / W i d t h > < / a : V a l u e > < / a : K e y V a l u e O f D i a g r a m O b j e c t K e y a n y T y p e z b w N T n L X > < a : K e y V a l u e O f D i a g r a m O b j e c t K e y a n y T y p e z b w N T n L X > < a : K e y > < K e y > T a b l e s \ S a l e s \ C o l u m n s \ D i s c o u n t   C a t e g o r y < / K e y > < / a : K e y > < a : V a l u e   i : t y p e = " D i a g r a m D i s p l a y N o d e V i e w S t a t e " > < H e i g h t > 1 5 0 < / H e i g h t > < I s E x p a n d e d > t r u e < / I s E x p a n d e d > < W i d t h > 2 0 0 < / W i d t h > < / a : V a l u e > < / a : K e y V a l u e O f D i a g r a m O b j e c t K e y a n y T y p e z b w N T n L X > < a : K e y V a l u e O f D i a g r a m O b j e c t K e y a n y T y p e z b w N T n L X > < a : K e y > < K e y > T a b l e s \ S a l e s \ C o l u m n s \ O r d e r   D a t e   ( Y e a r ) < / K e y > < / a : K e y > < a : V a l u e   i : t y p e = " D i a g r a m D i s p l a y N o d e V i e w S t a t e " > < H e i g h t > 1 5 0 < / H e i g h t > < I s E x p a n d e d > t r u e < / I s E x p a n d e d > < W i d t h > 2 0 0 < / W i d t h > < / a : V a l u e > < / a : K e y V a l u e O f D i a g r a m O b j e c t K e y a n y T y p e z b w N T n L X > < a : K e y V a l u e O f D i a g r a m O b j e c t K e y a n y T y p e z b w N T n L X > < a : K e y > < K e y > T a b l e s \ S a l e s \ C o l u m n s \ O r d e r   D a t e   ( Q u a r t e r ) < / K e y > < / a : K e y > < a : V a l u e   i : t y p e = " D i a g r a m D i s p l a y N o d e V i e w S t a t e " > < H e i g h t > 1 5 0 < / H e i g h t > < I s E x p a n d e d > t r u e < / I s E x p a n d e d > < W i d t h > 2 0 0 < / W i d t h > < / a : V a l u e > < / a : K e y V a l u e O f D i a g r a m O b j e c t K e y a n y T y p e z b w N T n L X > < a : K e y V a l u e O f D i a g r a m O b j e c t K e y a n y T y p e z b w N T n L X > < a : K e y > < K e y > T a b l e s \ S a l e s \ C o l u m n s \ O r d e r   D a t e   ( M o n t h   I n d e x ) < / K e y > < / a : K e y > < a : V a l u e   i : t y p e = " D i a g r a m D i s p l a y N o d e V i e w S t a t e " > < H e i g h t > 1 5 0 < / H e i g h t > < I s E x p a n d e d > t r u e < / I s E x p a n d e d > < W i d t h > 2 0 0 < / W i d t h > < / a : V a l u e > < / a : K e y V a l u e O f D i a g r a m O b j e c t K e y a n y T y p e z b w N T n L X > < a : K e y V a l u e O f D i a g r a m O b j e c t K e y a n y T y p e z b w N T n L X > < a : K e y > < K e y > T a b l e s \ S a l e s \ C o l u m n s \ O r d e r   D a t e   ( M o n t h ) < / K e y > < / a : K e y > < a : V a l u e   i : t y p e = " D i a g r a m D i s p l a y N o d e V i e w S t a t e " > < H e i g h t > 1 5 0 < / H e i g h t > < I s E x p a n d e d > t r u e < / I s E x p a n d e d > < W i d t h > 2 0 0 < / W i d t h > < / a : V a l u e > < / a : K e y V a l u e O f D i a g r a m O b j e c t K e y a n y T y p e z b w N T n L X > < a : K e y V a l u e O f D i a g r a m O b j e c t K e y a n y T y p e z b w N T n L X > < a : K e y > < K e y > T a b l e s \ S a l e s \ M e a s u r e s \ S u m   o f   S a l e s < / K e y > < / a : K e y > < a : V a l u e   i : t y p e = " D i a g r a m D i s p l a y N o d e V i e w S t a t e " > < H e i g h t > 1 5 0 < / H e i g h t > < I s E x p a n d e d > t r u e < / I s E x p a n d e d > < W i d t h > 2 0 0 < / W i d t h > < / a : V a l u e > < / a : K e y V a l u e O f D i a g r a m O b j e c t K e y a n y T y p e z b w N T n L X > < a : K e y V a l u e O f D i a g r a m O b j e c t K e y a n y T y p e z b w N T n L X > < a : K e y > < K e y > T a b l e s \ S a l e s \ S u m   o f   S a l e s \ A d d i t i o n a l   I n f o \ I m p l i c i t   M e a s u r e < / K e y > < / a : K e y > < a : V a l u e   i : t y p e = " D i a g r a m D i s p l a y V i e w S t a t e I D i a g r a m T a g A d d i t i o n a l I n f o " / > < / a : K e y V a l u e O f D i a g r a m O b j e c t K e y a n y T y p e z b w N T n L X > < a : K e y V a l u e O f D i a g r a m O b j e c t K e y a n y T y p e z b w N T n L X > < a : K e y > < K e y > T a b l e s \ S a l e s \ M e a s u r e s \ S u m   o f   P r o f i t < / K e y > < / a : K e y > < a : V a l u e   i : t y p e = " D i a g r a m D i s p l a y N o d e V i e w S t a t e " > < H e i g h t > 1 5 0 < / H e i g h t > < I s E x p a n d e d > t r u e < / I s E x p a n d e d > < W i d t h > 2 0 0 < / W i d t h > < / a : V a l u e > < / a : K e y V a l u e O f D i a g r a m O b j e c t K e y a n y T y p e z b w N T n L X > < a : K e y V a l u e O f D i a g r a m O b j e c t K e y a n y T y p e z b w N T n L X > < a : K e y > < K e y > T a b l e s \ S a l e s \ S u m   o f   P r o f i t \ A d d i t i o n a l   I n f o \ I m p l i c i t   M e a s u r e < / K e y > < / a : K e y > < a : V a l u e   i : t y p e = " D i a g r a m D i s p l a y V i e w S t a t e I D i a g r a m T a g A d d i t i o n a l I n f o " / > < / a : K e y V a l u e O f D i a g r a m O b j e c t K e y a n y T y p e z b w N T n L X > < a : K e y V a l u e O f D i a g r a m O b j e c t K e y a n y T y p e z b w N T n L X > < a : K e y > < K e y > T a b l e s \ S a l e s \ M e a s u r e s \ S u m   o f   G r o s s   M a r g i n   % < / K e y > < / a : K e y > < a : V a l u e   i : t y p e = " D i a g r a m D i s p l a y N o d e V i e w S t a t e " > < H e i g h t > 1 5 0 < / H e i g h t > < I s E x p a n d e d > t r u e < / I s E x p a n d e d > < W i d t h > 2 0 0 < / W i d t h > < / a : V a l u e > < / a : K e y V a l u e O f D i a g r a m O b j e c t K e y a n y T y p e z b w N T n L X > < a : K e y V a l u e O f D i a g r a m O b j e c t K e y a n y T y p e z b w N T n L X > < a : K e y > < K e y > T a b l e s \ S a l e s \ S u m   o f   G r o s s   M a r g i n   % \ A d d i t i o n a l   I n f o \ I m p l i c i t   M e a s u r e < / K e y > < / a : K e y > < a : V a l u e   i : t y p e = " D i a g r a m D i s p l a y V i e w S t a t e I D i a g r a m T a g A d d i t i o n a l I n f o " / > < / a : K e y V a l u e O f D i a g r a m O b j e c t K e y a n y T y p e z b w N T n L X > < a : K e y V a l u e O f D i a g r a m O b j e c t K e y a n y T y p e z b w N T n L X > < a : K e y > < K e y > T a b l e s \ S a l e s \ M e a s u r e s \ A v e r a g e   o f   G r o s s   M a r g i n   % < / K e y > < / a : K e y > < a : V a l u e   i : t y p e = " D i a g r a m D i s p l a y N o d e V i e w S t a t e " > < H e i g h t > 1 5 0 < / H e i g h t > < I s E x p a n d e d > t r u e < / I s E x p a n d e d > < W i d t h > 2 0 0 < / W i d t h > < / a : V a l u e > < / a : K e y V a l u e O f D i a g r a m O b j e c t K e y a n y T y p e z b w N T n L X > < a : K e y V a l u e O f D i a g r a m O b j e c t K e y a n y T y p e z b w N T n L X > < a : K e y > < K e y > T a b l e s \ S a l e s \ A v e r a g e   o f   G r o s s   M a r g i n   % \ A d d i t i o n a l   I n f o \ I m p l i c i t   M e a s u r e < / K e y > < / a : K e y > < a : V a l u e   i : t y p e = " D i a g r a m D i s p l a y V i e w S t a t e I D i a g r a m T a g A d d i t i o n a l I n f o " / > < / a : K e y V a l u e O f D i a g r a m O b j e c t K e y a n y T y p e z b w N T n L X > < a : K e y V a l u e O f D i a g r a m O b j e c t K e y a n y T y p e z b w N T n L X > < a : K e y > < K e y > T a b l e s \ S a l e s \ M e a s u r e s \ C o u n t   o f   O r d e r   I D < / K e y > < / a : K e y > < a : V a l u e   i : t y p e = " D i a g r a m D i s p l a y N o d e V i e w S t a t e " > < H e i g h t > 1 5 0 < / H e i g h t > < I s E x p a n d e d > t r u e < / I s E x p a n d e d > < W i d t h > 2 0 0 < / W i d t h > < / a : V a l u e > < / a : K e y V a l u e O f D i a g r a m O b j e c t K e y a n y T y p e z b w N T n L X > < a : K e y V a l u e O f D i a g r a m O b j e c t K e y a n y T y p e z b w N T n L X > < a : K e y > < K e y > T a b l e s \ S a l e s \ C o u n t   o f   O r d e r   I D \ A d d i t i o n a l   I n f o \ I m p l i c i t   M e a s u r e < / K e y > < / a : K e y > < a : V a l u e   i : t y p e = " D i a g r a m D i s p l a y V i e w S t a t e I D i a g r a m T a g A d d i t i o n a l I n f o " / > < / a : K e y V a l u e O f D i a g r a m O b j e c t K e y a n y T y p e z b w N T n L X > < a : K e y V a l u e O f D i a g r a m O b j e c t K e y a n y T y p e z b w N T n L X > < a : K e y > < K e y > T a b l e s \ S a l e s \ M e a s u r e s \ C o u n t   o f   S h i p p i n g   M o d e < / K e y > < / a : K e y > < a : V a l u e   i : t y p e = " D i a g r a m D i s p l a y N o d e V i e w S t a t e " > < H e i g h t > 1 5 0 < / H e i g h t > < I s E x p a n d e d > t r u e < / I s E x p a n d e d > < W i d t h > 2 0 0 < / W i d t h > < / a : V a l u e > < / a : K e y V a l u e O f D i a g r a m O b j e c t K e y a n y T y p e z b w N T n L X > < a : K e y V a l u e O f D i a g r a m O b j e c t K e y a n y T y p e z b w N T n L X > < a : K e y > < K e y > T a b l e s \ S a l e s \ C o u n t   o f   S h i p p i n g   M o d e \ A d d i t i o n a l   I n f o \ I m p l i c i t   M e a s u r e < / K e y > < / a : K e y > < a : V a l u e   i : t y p e = " D i a g r a m D i s p l a y V i e w S t a t e I D i a g r a m T a g A d d i t i o n a l I n f o " / > < / 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 T a b l e s \ S a l e s \ M e a s u r e s \ S u m   o f   D i s c o u n t < / K e y > < / a : K e y > < a : V a l u e   i : t y p e = " D i a g r a m D i s p l a y N o d e V i e w S t a t e " > < H e i g h t > 1 5 0 < / H e i g h t > < I s E x p a n d e d > t r u e < / I s E x p a n d e d > < W i d t h > 2 0 0 < / W i d t h > < / a : V a l u e > < / a : K e y V a l u e O f D i a g r a m O b j e c t K e y a n y T y p e z b w N T n L X > < a : K e y V a l u e O f D i a g r a m O b j e c t K e y a n y T y p e z b w N T n L X > < a : K e y > < K e y > T a b l e s \ S a l e s \ S u m   o f   D i s c o u n t \ A d d i t i o n a l   I n f o \ I m p l i c i t   M e a s u r e < / K e y > < / a : K e y > < a : V a l u e   i : t y p e = " D i a g r a m D i s p l a y V i e w S t a t e I D i a g r a m T a g A d d i t i o n a l I n f o " / > < / a : K e y V a l u e O f D i a g r a m O b j e c t K e y a n y T y p e z b w N T n L X > < a : K e y V a l u e O f D i a g r a m O b j e c t K e y a n y T y p e z b w N T n L X > < a : K e y > < K e y > T a b l e s \ S a l e s \ M e a s u r e s \ C o u n t   o f   G r o s s   M a r g i n   % < / K e y > < / a : K e y > < a : V a l u e   i : t y p e = " D i a g r a m D i s p l a y N o d e V i e w S t a t e " > < H e i g h t > 1 5 0 < / H e i g h t > < I s E x p a n d e d > t r u e < / I s E x p a n d e d > < W i d t h > 2 0 0 < / W i d t h > < / a : V a l u e > < / a : K e y V a l u e O f D i a g r a m O b j e c t K e y a n y T y p e z b w N T n L X > < a : K e y V a l u e O f D i a g r a m O b j e c t K e y a n y T y p e z b w N T n L X > < a : K e y > < K e y > T a b l e s \ S a l e s \ C o u n t   o f   G r o s s   M a r g i n   % \ A d d i t i o n a l   I n f o \ I m p l i c i t   M e a s u r e < / K e y > < / a : K e y > < a : V a l u e   i : t y p e = " D i a g r a m D i s p l a y V i e w S t a t e I D i a g r a m T a g A d d i t i o n a l I n f o " / > < / a : K e y V a l u e O f D i a g r a m O b j e c t K e y a n y T y p e z b w N T n L X > < a : K e y V a l u e O f D i a g r a m O b j e c t K e y a n y T y p e z b w N T n L X > < a : K e y > < K e y > T a b l e s \ S a l e s \ M e a s u r e s \ C o u n t   o f   P r o f i t < / K e y > < / a : K e y > < a : V a l u e   i : t y p e = " D i a g r a m D i s p l a y N o d e V i e w S t a t e " > < H e i g h t > 1 5 0 < / H e i g h t > < I s E x p a n d e d > t r u e < / I s E x p a n d e d > < W i d t h > 2 0 0 < / W i d t h > < / a : V a l u e > < / a : K e y V a l u e O f D i a g r a m O b j e c t K e y a n y T y p e z b w N T n L X > < a : K e y V a l u e O f D i a g r a m O b j e c t K e y a n y T y p e z b w N T n L X > < a : K e y > < K e y > T a b l e s \ S a l e s \ C o u n t   o f   P r o f i t \ A d d i t i o n a l 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 2 0 2 5 - 0 6 - 2 1 T 2 2 : 2 9 : 5 7 . 9 5 8 3 1 4 1 + 0 1 : 0 0 < / L a s t P r o c e s s e d T i m e > < / D a t a M o d e l i n g S a n d b o x . S e r i a l i z e d S a n d b o x E r r o r C a c h 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h o w H i d d e n " > < C u s t o m C o n t e n t > < ! [ C D A T A [ T r u e ] ] > < / C u s t o m C o n t e n t > < / G e m i n i > 
</file>

<file path=customXml/item2.xml>��< ? x m l   v e r s i o n = " 1 . 0 "   e n c o d i n g = " U T F - 1 6 " ? > < G e m i n i   x m l n s = " h t t p : / / g e m i n i / p i v o t c u s t o m i z a t i o n / P o w e r P i v o t V e r s i o n " > < C u s t o m C o n t e n t > < ! [ C D A T A [ 2 0 1 5 . 1 3 0 . 1 6 0 5 . 6 0 2 ] ] > < / 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s t r i n g > < / k e y > < v a l u e > < i n t > 9 5 < / i n t > < / v a l u e > < / i t e m > < i t e m > < k e y > < s t r i n g > S a l e s   C a t e g o r y < / s t r i n g > < / k e y > < v a l u e > < i n t > 1 8 1 < / i n t > < / v a l u e > < / i t e m > < i t e m > < k e y > < s t r i n g > D i s c o u n t < / s t r i n g > < / k e y > < v a l u e > < i n t > 1 2 9 < / i n t > < / v a l u e > < / i t e m > < i t e m > < k e y > < s t r i n g > P r o f i t < / s t r i n g > < / k e y > < v a l u e > < i n t > 9 9 < / i n t > < / v a l u e > < / i t e m > < i t e m > < k e y > < s t r i n g > O r d e r   D a t e < / s t r i n g > < / k e y > < v a l u e > < i n t > 1 5 1 < / i n t > < / v a l u e > < / i t e m > < i t e m > < k e y > < s t r i n g > S h i p   D a t e < / s t r i n g > < / k e y > < v a l u e > < i n t > 1 3 6 < / i n t > < / v a l u e > < / i t e m > < i t e m > < k e y > < s t r i n g > S h i p p i n g   M o d e < / s t r i n g > < / k e y > < v a l u e > < i n t > 1 8 6 < / i n t > < / v a l u e > < / i t e m > < i t e m > < k e y > < s t r i n g > P a y m e n t   M e t h o d < / s t r i n g > < / k e y > < v a l u e > < i n t > 2 0 7 < / i n t > < / v a l u e > < / i t e m > < i t e m > < k e y > < s t r i n g > R i s k   L e v e l < / s t r i n g > < / k e y > < v a l u e > < i n t > 1 3 6 < / i n t > < / v a l u e > < / i t e m > < i t e m > < k e y > < s t r i n g > D e l i v e r y   S t a t u s < / s t r i n g > < / k e y > < v a l u e > < i n t > 1 8 4 < / i n t > < / v a l u e > < / i t e m > < i t e m > < k e y > < s t r i n g > P r o v i n c e < / s t r i n g > < / k e y > < v a l u e > < i n t > 1 2 7 < / i n t > < / v a l u e > < / i t e m > < i t e m > < k e y > < s t r i n g > C u s t o m e r   S e g m e n t < / s t r i n g > < / k e y > < v a l u e > < i n t > 2 2 2 < / i n t > < / v a l u e > < / i t e m > < i t e m > < k e y > < s t r i n g > P r o d u c t   C a t e g o r y < / s t r i n g > < / k e y > < v a l u e > < i n t > 2 0 6 < / i n t > < / v a l u e > < / i t e m > < i t e m > < k e y > < s t r i n g > P r o d u c t   S u b - C a t e g o r y < / s t r i n g > < / k e y > < v a l u e > < i n t > 2 4 7 < / i n t > < / v a l u e > < / i t e m > < i t e m > < k e y > < s t r i n g > P r o d u c t < / s t r i n g > < / k e y > < v a l u e > < i n t > 1 2 0 < / i n t > < / v a l u e > < / i t e m > < i t e m > < k e y > < s t r i n g > Q u a n t i t y < / s t r i n g > < / k e y > < v a l u e > < i n t > 1 2 8 < / i n t > < / v a l u e > < / i t e m > < i t e m > < k e y > < s t r i n g > O r d e r   M o n t h < / s t r i n g > < / k e y > < v a l u e > < i n t > 1 7 0 < / i n t > < / v a l u e > < / i t e m > < i t e m > < k e y > < s t r i n g > O r d e r   Y e a r < / s t r i n g > < / k e y > < v a l u e > < i n t > 1 4 7 < / i n t > < / v a l u e > < / i t e m > < i t e m > < k e y > < s t r i n g > G r o s s   M a r g i n   % < / s t r i n g > < / k e y > < v a l u e > < i n t > 1 9 2 < / i n t > < / v a l u e > < / i t e m > < i t e m > < k e y > < s t r i n g > D i s c o u n t   C a t e g o r y < / s t r i n g > < / k e y > < v a l u e > < i n t > 2 1 5 < / 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s t r i n g > < / k e y > < v a l u e > < i n t > 2 < / i n t > < / v a l u e > < / i t e m > < i t e m > < k e y > < s t r i n g > S a l e s   C a t e g o r y < / s t r i n g > < / k e y > < v a l u e > < i n t > 3 < / i n t > < / v a l u e > < / i t e m > < i t e m > < k e y > < s t r i n g > D i s c o u n t < / s t r i n g > < / k e y > < v a l u e > < i n t > 4 < / i n t > < / v a l u e > < / i t e m > < i t e m > < k e y > < s t r i n g > P r o f i t < / s t r i n g > < / k e y > < v a l u e > < i n t > 5 < / i n t > < / v a l u e > < / i t e m > < i t e m > < k e y > < s t r i n g > O r d e r   D a t e < / s t r i n g > < / k e y > < v a l u e > < i n t > 6 < / i n t > < / v a l u e > < / i t e m > < i t e m > < k e y > < s t r i n g > S h i p   D a t e < / s t r i n g > < / k e y > < v a l u e > < i n t > 7 < / i n t > < / v a l u e > < / i t e m > < i t e m > < k e y > < s t r i n g > S h i p p i n g   M o d e < / s t r i n g > < / k e y > < v a l u e > < i n t > 8 < / i n t > < / v a l u e > < / i t e m > < i t e m > < k e y > < s t r i n g > P a y m e n t   M e t h o d < / s t r i n g > < / k e y > < v a l u e > < i n t > 9 < / i n t > < / v a l u e > < / i t e m > < i t e m > < k e y > < s t r i n g > R i s k   L e v e l < / s t r i n g > < / k e y > < v a l u e > < i n t > 1 0 < / i n t > < / v a l u e > < / i t e m > < i t e m > < k e y > < s t r i n g > D e l i v e r y   S t a t u s < / s t r i n g > < / k e y > < v a l u e > < i n t > 1 1 < / i n t > < / v a l u e > < / i t e m > < i t e m > < k e y > < s t r i n g > P r o v i n c e < / s t r i n g > < / k e y > < v a l u e > < i n t > 1 2 < / i n t > < / v a l u e > < / i t e m > < i t e m > < k e y > < s t r i n g > C u s t o m e r   S e g m e n t < / s t r i n g > < / k e y > < v a l u e > < i n t > 1 3 < / i n t > < / v a l u e > < / i t e m > < i t e m > < k e y > < s t r i n g > P r o d u c t   C a t e g o r y < / s t r i n g > < / k e y > < v a l u e > < i n t > 1 4 < / i n t > < / v a l u e > < / i t e m > < i t e m > < k e y > < s t r i n g > P r o d u c t   S u b - C a t e g o r y < / s t r i n g > < / k e y > < v a l u e > < i n t > 1 5 < / i n t > < / v a l u e > < / i t e m > < i t e m > < k e y > < s t r i n g > P r o d u c t < / s t r i n g > < / k e y > < v a l u e > < i n t > 1 6 < / i n t > < / v a l u e > < / i t e m > < i t e m > < k e y > < s t r i n g > Q u a n t i t y < / s t r i n g > < / k e y > < v a l u e > < i n t > 1 7 < / i n t > < / v a l u e > < / i t e m > < i t e m > < k e y > < s t r i n g > O r d e r   M o n t h < / s t r i n g > < / k e y > < v a l u e > < i n t > 1 8 < / i n t > < / v a l u e > < / i t e m > < i t e m > < k e y > < s t r i n g > O r d e r   Y e a r < / s t r i n g > < / k e y > < v a l u e > < i n t > 1 9 < / i n t > < / v a l u e > < / i t e m > < i t e m > < k e y > < s t r i n g > G r o s s   M a r g i n   % < / s t r i n g > < / k e y > < v a l u e > < i n t > 2 0 < / i n t > < / v a l u e > < / i t e m > < i t e m > < k e y > < s t r i n g > D i s c o u n t   C a t e g o r y < / s t r i n g > < / k e y > < v a l u e > < i n t > 2 1 < / i n t > < / v a l u e > < / i t e m > < i t e m > < k e y > < s t r i n g > O r d e r   D a t e   ( Y e a r ) < / s t r i n g > < / k e y > < v a l u e > < i n t > 2 2 < / i n t > < / v a l u e > < / i t e m > < i t e m > < k e y > < s t r i n g > O r d e r   D a t e   ( Q u a r t e r ) < / s t r i n g > < / k e y > < v a l u e > < i n t > 2 3 < / i n t > < / v a l u e > < / i t e m > < i t e m > < k e y > < s t r i n g > O r d e r   D a t e   ( M o n t h   I n d e x ) < / s t r i n g > < / k e y > < v a l u e > < i n t > 2 4 < / i n t > < / v a l u e > < / i t e m > < i t e m > < k e y > < s t r i n g > O r d e r   D a t e   ( M o n t h ) < / s t r i n g > < / k e y > < v a l u e > < i n t > 2 5 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BBB836C-2AD7-4B5A-9FBF-5FA79FF6EFDC}">
  <ds:schemaRefs/>
</ds:datastoreItem>
</file>

<file path=customXml/itemProps10.xml><?xml version="1.0" encoding="utf-8"?>
<ds:datastoreItem xmlns:ds="http://schemas.openxmlformats.org/officeDocument/2006/customXml" ds:itemID="{B1791BA8-D71E-4CB8-AC8F-95BB68D469C5}">
  <ds:schemaRefs/>
</ds:datastoreItem>
</file>

<file path=customXml/itemProps11.xml><?xml version="1.0" encoding="utf-8"?>
<ds:datastoreItem xmlns:ds="http://schemas.openxmlformats.org/officeDocument/2006/customXml" ds:itemID="{3CD5D5BE-A649-49A3-BC1E-FEEE77BD4DC0}">
  <ds:schemaRefs/>
</ds:datastoreItem>
</file>

<file path=customXml/itemProps12.xml><?xml version="1.0" encoding="utf-8"?>
<ds:datastoreItem xmlns:ds="http://schemas.openxmlformats.org/officeDocument/2006/customXml" ds:itemID="{9345AF88-2BC3-46F2-B2E7-4BCB5950BCA1}">
  <ds:schemaRefs/>
</ds:datastoreItem>
</file>

<file path=customXml/itemProps13.xml><?xml version="1.0" encoding="utf-8"?>
<ds:datastoreItem xmlns:ds="http://schemas.openxmlformats.org/officeDocument/2006/customXml" ds:itemID="{1302A158-B864-4FCB-97A6-12737AE80EDC}">
  <ds:schemaRefs/>
</ds:datastoreItem>
</file>

<file path=customXml/itemProps14.xml><?xml version="1.0" encoding="utf-8"?>
<ds:datastoreItem xmlns:ds="http://schemas.openxmlformats.org/officeDocument/2006/customXml" ds:itemID="{FF7DB627-01C0-4508-BF8D-9CDE999D60CB}">
  <ds:schemaRefs/>
</ds:datastoreItem>
</file>

<file path=customXml/itemProps15.xml><?xml version="1.0" encoding="utf-8"?>
<ds:datastoreItem xmlns:ds="http://schemas.openxmlformats.org/officeDocument/2006/customXml" ds:itemID="{9B015CE8-E805-417B-A98B-4F67FED3FC0B}">
  <ds:schemaRefs/>
</ds:datastoreItem>
</file>

<file path=customXml/itemProps16.xml><?xml version="1.0" encoding="utf-8"?>
<ds:datastoreItem xmlns:ds="http://schemas.openxmlformats.org/officeDocument/2006/customXml" ds:itemID="{7CF2B9A7-DA46-404F-8CBB-D476413A1B89}">
  <ds:schemaRefs/>
</ds:datastoreItem>
</file>

<file path=customXml/itemProps2.xml><?xml version="1.0" encoding="utf-8"?>
<ds:datastoreItem xmlns:ds="http://schemas.openxmlformats.org/officeDocument/2006/customXml" ds:itemID="{578B3B87-68E3-4D1A-8BA8-4F4729CAF1B3}">
  <ds:schemaRefs/>
</ds:datastoreItem>
</file>

<file path=customXml/itemProps3.xml><?xml version="1.0" encoding="utf-8"?>
<ds:datastoreItem xmlns:ds="http://schemas.openxmlformats.org/officeDocument/2006/customXml" ds:itemID="{170C4084-8C00-4E06-8984-DB0AD9FEB597}">
  <ds:schemaRefs/>
</ds:datastoreItem>
</file>

<file path=customXml/itemProps4.xml><?xml version="1.0" encoding="utf-8"?>
<ds:datastoreItem xmlns:ds="http://schemas.openxmlformats.org/officeDocument/2006/customXml" ds:itemID="{E15EFB59-B4A3-404A-BB41-003D178015B8}">
  <ds:schemaRefs/>
</ds:datastoreItem>
</file>

<file path=customXml/itemProps5.xml><?xml version="1.0" encoding="utf-8"?>
<ds:datastoreItem xmlns:ds="http://schemas.openxmlformats.org/officeDocument/2006/customXml" ds:itemID="{2E5DA04B-FE87-47D4-A1C0-A58A135CB1B5}">
  <ds:schemaRefs/>
</ds:datastoreItem>
</file>

<file path=customXml/itemProps6.xml><?xml version="1.0" encoding="utf-8"?>
<ds:datastoreItem xmlns:ds="http://schemas.openxmlformats.org/officeDocument/2006/customXml" ds:itemID="{15A0DE0F-B0EF-4B29-885B-0A4257787096}">
  <ds:schemaRefs/>
</ds:datastoreItem>
</file>

<file path=customXml/itemProps7.xml><?xml version="1.0" encoding="utf-8"?>
<ds:datastoreItem xmlns:ds="http://schemas.openxmlformats.org/officeDocument/2006/customXml" ds:itemID="{8EC17FA0-9679-4EA1-88AC-96A5B3AC6717}">
  <ds:schemaRefs/>
</ds:datastoreItem>
</file>

<file path=customXml/itemProps8.xml><?xml version="1.0" encoding="utf-8"?>
<ds:datastoreItem xmlns:ds="http://schemas.openxmlformats.org/officeDocument/2006/customXml" ds:itemID="{E7A6323A-A25D-488B-AA18-97B398AB5A83}">
  <ds:schemaRefs/>
</ds:datastoreItem>
</file>

<file path=customXml/itemProps9.xml><?xml version="1.0" encoding="utf-8"?>
<ds:datastoreItem xmlns:ds="http://schemas.openxmlformats.org/officeDocument/2006/customXml" ds:itemID="{73ABF689-6104-4668-AE88-FB23419DE6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 Table</vt:lpstr>
      <vt:lpstr>Data Table</vt:lpstr>
      <vt:lpstr>Dashboard</vt:lpstr>
      <vt:lpstr>DeliveryStatus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Chukwuemeka Nelson Uche</dc:creator>
  <cp:lastModifiedBy>USER</cp:lastModifiedBy>
  <dcterms:created xsi:type="dcterms:W3CDTF">2025-06-15T11:34:03Z</dcterms:created>
  <dcterms:modified xsi:type="dcterms:W3CDTF">2025-10-14T06:49:07Z</dcterms:modified>
</cp:coreProperties>
</file>